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&#65279;<?xml version="1.0" encoding="utf-8"?><Relationships xmlns="http://schemas.openxmlformats.org/package/2006/relationships"><Relationship Id="rId3" Type="http://schemas.openxmlformats.org/officeDocument/2006/relationships/extended-properties" Target="docProps/app.xml" TargetMode="Internal"/><Relationship Id="rId2" Type="http://schemas.openxmlformats.org/package/2006/relationships/metadata/core-properties" Target="docProps/core.xml" TargetMode="Internal"/><Relationship Id="rId1" Type="http://schemas.openxmlformats.org/officeDocument/2006/relationships/officeDocument" Target="xl/workbook.xml" TargetMode="Internal"/><Relationship Id="idRel1" Type="http://schemas.openxmlformats.org/package/2006/relationships/digital-signature/origin" Target="_xmlsignatures/origin.sigs" TargetMode="Interna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40" windowWidth="28455" windowHeight="14760"/>
  </bookViews>
  <sheets>
    <sheet name="Rekapitulace stavby" sheetId="1" r:id="rId1"/>
    <sheet name="ST - Stavební" sheetId="2" r:id="rId2"/>
    <sheet name="STR - Strojní" sheetId="3" r:id="rId3"/>
    <sheet name="EL,MaR - Elektroinstalace..." sheetId="4" r:id="rId4"/>
    <sheet name="VRN - Vedlejší rozpočtové..." sheetId="5" r:id="rId5"/>
  </sheets>
  <definedNames>
    <definedName name="_xlnm.Print_Titles" localSheetId="3">'EL,MaR - Elektroinstalace...'!$120:$120</definedName>
    <definedName name="_xlnm.Print_Titles" localSheetId="0">'Rekapitulace stavby'!$85:$85</definedName>
    <definedName name="_xlnm.Print_Titles" localSheetId="1">'ST - Stavební'!$120:$120</definedName>
    <definedName name="_xlnm.Print_Titles" localSheetId="2">'STR - Strojní'!$125:$125</definedName>
    <definedName name="_xlnm.Print_Titles" localSheetId="4">'VRN - Vedlejší rozpočtové...'!$117:$117</definedName>
    <definedName name="_xlnm.Print_Area" localSheetId="3">'EL,MaR - Elektroinstalace...'!$C$4:$Q$70,'EL,MaR - Elektroinstalace...'!$C$76:$Q$103,'EL,MaR - Elektroinstalace...'!$C$109:$Q$147</definedName>
    <definedName name="_xlnm.Print_Area" localSheetId="0">'Rekapitulace stavby'!$C$4:$AP$70,'Rekapitulace stavby'!$C$76:$AP$109</definedName>
    <definedName name="_xlnm.Print_Area" localSheetId="1">'ST - Stavební'!$C$4:$Q$70,'ST - Stavební'!$C$76:$Q$103,'ST - Stavební'!$C$109:$Q$165</definedName>
    <definedName name="_xlnm.Print_Area" localSheetId="2">'STR - Strojní'!$C$4:$Q$70,'STR - Strojní'!$C$76:$Q$108,'STR - Strojní'!$C$114:$Q$196</definedName>
    <definedName name="_xlnm.Print_Area" localSheetId="4">'VRN - Vedlejší rozpočtové...'!$C$4:$Q$70,'VRN - Vedlejší rozpočtové...'!$C$76:$Q$101,'VRN - Vedlejší rozpočtové...'!$C$107:$Q$144</definedName>
  </definedNames>
  <calcPr calcId="125725"/>
</workbook>
</file>

<file path=xl/calcChain.xml><?xml version="1.0" encoding="utf-8"?>
<calcChain xmlns="http://schemas.openxmlformats.org/spreadsheetml/2006/main">
  <c r="N144" i="5"/>
  <c r="AY92" i="1"/>
  <c r="AX92"/>
  <c r="BI140" i="5"/>
  <c r="BH140"/>
  <c r="BG140"/>
  <c r="BF140"/>
  <c r="AA140"/>
  <c r="Y140"/>
  <c r="W140"/>
  <c r="BK140"/>
  <c r="N140"/>
  <c r="BE140" s="1"/>
  <c r="BI139"/>
  <c r="BH139"/>
  <c r="BG139"/>
  <c r="BF139"/>
  <c r="AA139"/>
  <c r="Y139"/>
  <c r="W139"/>
  <c r="BK139"/>
  <c r="N139"/>
  <c r="BE139" s="1"/>
  <c r="BI138"/>
  <c r="BH138"/>
  <c r="BG138"/>
  <c r="BF138"/>
  <c r="BE138"/>
  <c r="AA138"/>
  <c r="Y138"/>
  <c r="W138"/>
  <c r="BK138"/>
  <c r="N138"/>
  <c r="BI134"/>
  <c r="BH134"/>
  <c r="BG134"/>
  <c r="BF134"/>
  <c r="BE134"/>
  <c r="AA134"/>
  <c r="Y134"/>
  <c r="W134"/>
  <c r="BK134"/>
  <c r="N134"/>
  <c r="BI133"/>
  <c r="BH133"/>
  <c r="BG133"/>
  <c r="BF133"/>
  <c r="BE133"/>
  <c r="AA133"/>
  <c r="Y133"/>
  <c r="W133"/>
  <c r="BK133"/>
  <c r="N133"/>
  <c r="BI132"/>
  <c r="BH132"/>
  <c r="BG132"/>
  <c r="BF132"/>
  <c r="BE132"/>
  <c r="AA132"/>
  <c r="Y132"/>
  <c r="W132"/>
  <c r="BK132"/>
  <c r="N132"/>
  <c r="BI131"/>
  <c r="BH131"/>
  <c r="BG131"/>
  <c r="BF131"/>
  <c r="BE131"/>
  <c r="AA131"/>
  <c r="Y131"/>
  <c r="W131"/>
  <c r="BK131"/>
  <c r="N131"/>
  <c r="BI130"/>
  <c r="BH130"/>
  <c r="BG130"/>
  <c r="BF130"/>
  <c r="BE130"/>
  <c r="AA130"/>
  <c r="Y130"/>
  <c r="W130"/>
  <c r="BK130"/>
  <c r="N130"/>
  <c r="BI129"/>
  <c r="BH129"/>
  <c r="BG129"/>
  <c r="BF129"/>
  <c r="BE129"/>
  <c r="AA129"/>
  <c r="Y129"/>
  <c r="W129"/>
  <c r="BK129"/>
  <c r="N129"/>
  <c r="BI128"/>
  <c r="BH128"/>
  <c r="BG128"/>
  <c r="BF128"/>
  <c r="BE128"/>
  <c r="AA128"/>
  <c r="Y128"/>
  <c r="W128"/>
  <c r="BK128"/>
  <c r="N128"/>
  <c r="BI127"/>
  <c r="BH127"/>
  <c r="BG127"/>
  <c r="BF127"/>
  <c r="BE127"/>
  <c r="AA127"/>
  <c r="AA126" s="1"/>
  <c r="AA125" s="1"/>
  <c r="Y127"/>
  <c r="Y126" s="1"/>
  <c r="Y125" s="1"/>
  <c r="W127"/>
  <c r="W126" s="1"/>
  <c r="W125" s="1"/>
  <c r="BK127"/>
  <c r="BK126" s="1"/>
  <c r="N127"/>
  <c r="BI124"/>
  <c r="BH124"/>
  <c r="BG124"/>
  <c r="BF124"/>
  <c r="BE124"/>
  <c r="AA124"/>
  <c r="Y124"/>
  <c r="W124"/>
  <c r="BK124"/>
  <c r="N124"/>
  <c r="BI120"/>
  <c r="BH120"/>
  <c r="BG120"/>
  <c r="BF120"/>
  <c r="BE120"/>
  <c r="AA120"/>
  <c r="AA119" s="1"/>
  <c r="AA118" s="1"/>
  <c r="Y120"/>
  <c r="Y119" s="1"/>
  <c r="Y118" s="1"/>
  <c r="W120"/>
  <c r="W119" s="1"/>
  <c r="W118" s="1"/>
  <c r="AU92" i="1" s="1"/>
  <c r="BK120" i="5"/>
  <c r="BK119" s="1"/>
  <c r="N120"/>
  <c r="M115"/>
  <c r="F115"/>
  <c r="M114"/>
  <c r="F114"/>
  <c r="F112"/>
  <c r="F110"/>
  <c r="BI99"/>
  <c r="BH99"/>
  <c r="BG99"/>
  <c r="BF99"/>
  <c r="BI98"/>
  <c r="BH98"/>
  <c r="BG98"/>
  <c r="BF98"/>
  <c r="BI97"/>
  <c r="BH97"/>
  <c r="BG97"/>
  <c r="BF97"/>
  <c r="BI96"/>
  <c r="BH96"/>
  <c r="BG96"/>
  <c r="BF96"/>
  <c r="BI95"/>
  <c r="BH95"/>
  <c r="BG95"/>
  <c r="BF95"/>
  <c r="BI94"/>
  <c r="H36" s="1"/>
  <c r="BD92" i="1" s="1"/>
  <c r="BH94" i="5"/>
  <c r="H35" s="1"/>
  <c r="BC92" i="1" s="1"/>
  <c r="BG94" i="5"/>
  <c r="H34" s="1"/>
  <c r="BB92" i="1" s="1"/>
  <c r="BF94" i="5"/>
  <c r="H33" s="1"/>
  <c r="BA92" i="1" s="1"/>
  <c r="M84" i="5"/>
  <c r="F84"/>
  <c r="M83"/>
  <c r="F83"/>
  <c r="F81"/>
  <c r="F79"/>
  <c r="O9"/>
  <c r="M112" s="1"/>
  <c r="F6"/>
  <c r="F109" s="1"/>
  <c r="N147" i="4"/>
  <c r="AY91" i="1"/>
  <c r="AX91"/>
  <c r="BI146" i="4"/>
  <c r="BH146"/>
  <c r="BG146"/>
  <c r="BF146"/>
  <c r="AA146"/>
  <c r="Y146"/>
  <c r="W146"/>
  <c r="BK146"/>
  <c r="N146"/>
  <c r="BE146" s="1"/>
  <c r="BI145"/>
  <c r="BH145"/>
  <c r="BG145"/>
  <c r="BF145"/>
  <c r="AA145"/>
  <c r="Y145"/>
  <c r="W145"/>
  <c r="BK145"/>
  <c r="N145"/>
  <c r="BE145" s="1"/>
  <c r="BI144"/>
  <c r="BH144"/>
  <c r="BG144"/>
  <c r="BF144"/>
  <c r="AA144"/>
  <c r="Y144"/>
  <c r="W144"/>
  <c r="BK144"/>
  <c r="N144"/>
  <c r="BE144" s="1"/>
  <c r="BI142"/>
  <c r="BH142"/>
  <c r="BG142"/>
  <c r="BF142"/>
  <c r="AA142"/>
  <c r="Y142"/>
  <c r="W142"/>
  <c r="BK142"/>
  <c r="N142"/>
  <c r="BE142" s="1"/>
  <c r="BI140"/>
  <c r="BH140"/>
  <c r="BG140"/>
  <c r="BF140"/>
  <c r="BE140"/>
  <c r="AA140"/>
  <c r="Y140"/>
  <c r="W140"/>
  <c r="BK140"/>
  <c r="N140"/>
  <c r="BI138"/>
  <c r="BH138"/>
  <c r="BG138"/>
  <c r="BF138"/>
  <c r="BE138"/>
  <c r="AA138"/>
  <c r="Y138"/>
  <c r="W138"/>
  <c r="BK138"/>
  <c r="N138"/>
  <c r="BI136"/>
  <c r="BH136"/>
  <c r="BG136"/>
  <c r="BF136"/>
  <c r="BE136"/>
  <c r="AA136"/>
  <c r="Y136"/>
  <c r="W136"/>
  <c r="BK136"/>
  <c r="N136"/>
  <c r="BI134"/>
  <c r="BH134"/>
  <c r="BG134"/>
  <c r="BF134"/>
  <c r="BE134"/>
  <c r="AA134"/>
  <c r="Y134"/>
  <c r="W134"/>
  <c r="BK134"/>
  <c r="N134"/>
  <c r="BI132"/>
  <c r="BH132"/>
  <c r="BG132"/>
  <c r="BF132"/>
  <c r="BE132"/>
  <c r="AA132"/>
  <c r="AA131" s="1"/>
  <c r="Y132"/>
  <c r="Y131" s="1"/>
  <c r="W132"/>
  <c r="W131" s="1"/>
  <c r="BK132"/>
  <c r="BK131" s="1"/>
  <c r="N131" s="1"/>
  <c r="N93" s="1"/>
  <c r="N132"/>
  <c r="BI130"/>
  <c r="BH130"/>
  <c r="BG130"/>
  <c r="BF130"/>
  <c r="AA130"/>
  <c r="AA129" s="1"/>
  <c r="Y130"/>
  <c r="Y129" s="1"/>
  <c r="W130"/>
  <c r="W129" s="1"/>
  <c r="BK130"/>
  <c r="BK129" s="1"/>
  <c r="N129" s="1"/>
  <c r="N92" s="1"/>
  <c r="N130"/>
  <c r="BE130" s="1"/>
  <c r="BI128"/>
  <c r="BH128"/>
  <c r="BG128"/>
  <c r="BF128"/>
  <c r="BE128"/>
  <c r="AA128"/>
  <c r="Y128"/>
  <c r="W128"/>
  <c r="BK128"/>
  <c r="N128"/>
  <c r="BI127"/>
  <c r="BH127"/>
  <c r="BG127"/>
  <c r="BF127"/>
  <c r="BE127"/>
  <c r="AA127"/>
  <c r="Y127"/>
  <c r="W127"/>
  <c r="BK127"/>
  <c r="N127"/>
  <c r="BI126"/>
  <c r="BH126"/>
  <c r="BG126"/>
  <c r="BF126"/>
  <c r="BE126"/>
  <c r="AA126"/>
  <c r="Y126"/>
  <c r="W126"/>
  <c r="BK126"/>
  <c r="N126"/>
  <c r="BI125"/>
  <c r="BH125"/>
  <c r="BG125"/>
  <c r="BF125"/>
  <c r="BE125"/>
  <c r="AA125"/>
  <c r="Y125"/>
  <c r="W125"/>
  <c r="BK125"/>
  <c r="N125"/>
  <c r="BI124"/>
  <c r="BH124"/>
  <c r="BG124"/>
  <c r="BF124"/>
  <c r="BE124"/>
  <c r="AA124"/>
  <c r="AA123" s="1"/>
  <c r="AA122" s="1"/>
  <c r="AA121" s="1"/>
  <c r="Y124"/>
  <c r="Y123" s="1"/>
  <c r="Y122" s="1"/>
  <c r="Y121" s="1"/>
  <c r="W124"/>
  <c r="W123" s="1"/>
  <c r="BK124"/>
  <c r="BK123" s="1"/>
  <c r="N124"/>
  <c r="F115"/>
  <c r="F113"/>
  <c r="BI101"/>
  <c r="BH101"/>
  <c r="BG101"/>
  <c r="BF101"/>
  <c r="BI100"/>
  <c r="BH100"/>
  <c r="BG100"/>
  <c r="BF100"/>
  <c r="BI99"/>
  <c r="BH99"/>
  <c r="BG99"/>
  <c r="BF99"/>
  <c r="BI98"/>
  <c r="BH98"/>
  <c r="BG98"/>
  <c r="BF98"/>
  <c r="BI97"/>
  <c r="BH97"/>
  <c r="BG97"/>
  <c r="BF97"/>
  <c r="BI96"/>
  <c r="H37" s="1"/>
  <c r="BD91" i="1" s="1"/>
  <c r="BH96" i="4"/>
  <c r="H36" s="1"/>
  <c r="BC91" i="1" s="1"/>
  <c r="BG96" i="4"/>
  <c r="H35" s="1"/>
  <c r="BB91" i="1" s="1"/>
  <c r="BF96" i="4"/>
  <c r="H34" s="1"/>
  <c r="BA91" i="1" s="1"/>
  <c r="M85" i="4"/>
  <c r="F82"/>
  <c r="F80"/>
  <c r="O22"/>
  <c r="E22"/>
  <c r="M118" s="1"/>
  <c r="O21"/>
  <c r="O19"/>
  <c r="E19"/>
  <c r="M117" s="1"/>
  <c r="O18"/>
  <c r="O16"/>
  <c r="E16"/>
  <c r="F118" s="1"/>
  <c r="O15"/>
  <c r="O13"/>
  <c r="E13"/>
  <c r="F117" s="1"/>
  <c r="O12"/>
  <c r="O10"/>
  <c r="M115" s="1"/>
  <c r="F6"/>
  <c r="F111" s="1"/>
  <c r="N196" i="3"/>
  <c r="Y194"/>
  <c r="AA187"/>
  <c r="AY90" i="1"/>
  <c r="AX90"/>
  <c r="BI195" i="3"/>
  <c r="BH195"/>
  <c r="BG195"/>
  <c r="BF195"/>
  <c r="AA195"/>
  <c r="AA194" s="1"/>
  <c r="Y195"/>
  <c r="W195"/>
  <c r="W194" s="1"/>
  <c r="BK195"/>
  <c r="BK194" s="1"/>
  <c r="N194" s="1"/>
  <c r="N98" s="1"/>
  <c r="N195"/>
  <c r="BE195" s="1"/>
  <c r="BI193"/>
  <c r="BH193"/>
  <c r="BG193"/>
  <c r="BF193"/>
  <c r="BE193"/>
  <c r="AA193"/>
  <c r="Y193"/>
  <c r="W193"/>
  <c r="BK193"/>
  <c r="N193"/>
  <c r="BI192"/>
  <c r="BH192"/>
  <c r="BG192"/>
  <c r="BF192"/>
  <c r="BE192"/>
  <c r="AA192"/>
  <c r="Y192"/>
  <c r="W192"/>
  <c r="BK192"/>
  <c r="N192"/>
  <c r="BI190"/>
  <c r="BH190"/>
  <c r="BG190"/>
  <c r="BF190"/>
  <c r="BE190"/>
  <c r="AA190"/>
  <c r="Y190"/>
  <c r="W190"/>
  <c r="BK190"/>
  <c r="N190"/>
  <c r="BI188"/>
  <c r="BH188"/>
  <c r="BG188"/>
  <c r="BF188"/>
  <c r="BE188"/>
  <c r="AA188"/>
  <c r="Y188"/>
  <c r="Y187" s="1"/>
  <c r="W188"/>
  <c r="W187" s="1"/>
  <c r="BK188"/>
  <c r="BK187" s="1"/>
  <c r="N187" s="1"/>
  <c r="N97" s="1"/>
  <c r="N188"/>
  <c r="BI186"/>
  <c r="BH186"/>
  <c r="BG186"/>
  <c r="BF186"/>
  <c r="AA186"/>
  <c r="Y186"/>
  <c r="W186"/>
  <c r="BK186"/>
  <c r="N186"/>
  <c r="BE186" s="1"/>
  <c r="BI184"/>
  <c r="BH184"/>
  <c r="BG184"/>
  <c r="BF184"/>
  <c r="AA184"/>
  <c r="Y184"/>
  <c r="W184"/>
  <c r="BK184"/>
  <c r="N184"/>
  <c r="BE184" s="1"/>
  <c r="BI182"/>
  <c r="BH182"/>
  <c r="BG182"/>
  <c r="BF182"/>
  <c r="AA182"/>
  <c r="Y182"/>
  <c r="W182"/>
  <c r="BK182"/>
  <c r="N182"/>
  <c r="BE182" s="1"/>
  <c r="BI180"/>
  <c r="BH180"/>
  <c r="BG180"/>
  <c r="BF180"/>
  <c r="AA180"/>
  <c r="AA179" s="1"/>
  <c r="Y180"/>
  <c r="Y179" s="1"/>
  <c r="W180"/>
  <c r="W179" s="1"/>
  <c r="BK180"/>
  <c r="BK179" s="1"/>
  <c r="N179" s="1"/>
  <c r="N96" s="1"/>
  <c r="N180"/>
  <c r="BE180" s="1"/>
  <c r="BI178"/>
  <c r="BH178"/>
  <c r="BG178"/>
  <c r="BF178"/>
  <c r="BE178"/>
  <c r="AA178"/>
  <c r="Y178"/>
  <c r="W178"/>
  <c r="BK178"/>
  <c r="N178"/>
  <c r="BI176"/>
  <c r="BH176"/>
  <c r="BG176"/>
  <c r="BF176"/>
  <c r="BE176"/>
  <c r="AA176"/>
  <c r="Y176"/>
  <c r="W176"/>
  <c r="BK176"/>
  <c r="N176"/>
  <c r="BI174"/>
  <c r="BH174"/>
  <c r="BG174"/>
  <c r="BF174"/>
  <c r="BE174"/>
  <c r="AA174"/>
  <c r="Y174"/>
  <c r="W174"/>
  <c r="BK174"/>
  <c r="N174"/>
  <c r="BI172"/>
  <c r="BH172"/>
  <c r="BG172"/>
  <c r="BF172"/>
  <c r="BE172"/>
  <c r="AA172"/>
  <c r="Y172"/>
  <c r="W172"/>
  <c r="BK172"/>
  <c r="N172"/>
  <c r="BI170"/>
  <c r="BH170"/>
  <c r="BG170"/>
  <c r="BF170"/>
  <c r="BE170"/>
  <c r="AA170"/>
  <c r="Y170"/>
  <c r="W170"/>
  <c r="BK170"/>
  <c r="N170"/>
  <c r="BI168"/>
  <c r="BH168"/>
  <c r="BG168"/>
  <c r="BF168"/>
  <c r="BE168"/>
  <c r="AA168"/>
  <c r="Y168"/>
  <c r="W168"/>
  <c r="BK168"/>
  <c r="N168"/>
  <c r="BI166"/>
  <c r="BH166"/>
  <c r="BG166"/>
  <c r="BF166"/>
  <c r="BE166"/>
  <c r="AA166"/>
  <c r="Y166"/>
  <c r="W166"/>
  <c r="BK166"/>
  <c r="N166"/>
  <c r="BI164"/>
  <c r="BH164"/>
  <c r="BG164"/>
  <c r="BF164"/>
  <c r="BE164"/>
  <c r="AA164"/>
  <c r="Y164"/>
  <c r="W164"/>
  <c r="BK164"/>
  <c r="N164"/>
  <c r="BI162"/>
  <c r="BH162"/>
  <c r="BG162"/>
  <c r="BF162"/>
  <c r="BE162"/>
  <c r="AA162"/>
  <c r="AA161" s="1"/>
  <c r="Y162"/>
  <c r="Y161" s="1"/>
  <c r="W162"/>
  <c r="W161" s="1"/>
  <c r="BK162"/>
  <c r="BK161" s="1"/>
  <c r="N161" s="1"/>
  <c r="N95" s="1"/>
  <c r="N162"/>
  <c r="BI160"/>
  <c r="BH160"/>
  <c r="BG160"/>
  <c r="BF160"/>
  <c r="AA160"/>
  <c r="Y160"/>
  <c r="W160"/>
  <c r="BK160"/>
  <c r="N160"/>
  <c r="BE160" s="1"/>
  <c r="BI158"/>
  <c r="BH158"/>
  <c r="BG158"/>
  <c r="BF158"/>
  <c r="AA158"/>
  <c r="Y158"/>
  <c r="W158"/>
  <c r="BK158"/>
  <c r="N158"/>
  <c r="BE158" s="1"/>
  <c r="BI156"/>
  <c r="BH156"/>
  <c r="BG156"/>
  <c r="BF156"/>
  <c r="AA156"/>
  <c r="Y156"/>
  <c r="W156"/>
  <c r="BK156"/>
  <c r="N156"/>
  <c r="BE156" s="1"/>
  <c r="BI154"/>
  <c r="BH154"/>
  <c r="BG154"/>
  <c r="BF154"/>
  <c r="AA154"/>
  <c r="AA153" s="1"/>
  <c r="Y154"/>
  <c r="Y153" s="1"/>
  <c r="W154"/>
  <c r="W153" s="1"/>
  <c r="BK154"/>
  <c r="BK153" s="1"/>
  <c r="N153" s="1"/>
  <c r="N94" s="1"/>
  <c r="N154"/>
  <c r="BE154" s="1"/>
  <c r="BI152"/>
  <c r="BH152"/>
  <c r="BG152"/>
  <c r="BF152"/>
  <c r="BE152"/>
  <c r="AA152"/>
  <c r="Y152"/>
  <c r="W152"/>
  <c r="BK152"/>
  <c r="N152"/>
  <c r="BI150"/>
  <c r="BH150"/>
  <c r="BG150"/>
  <c r="BF150"/>
  <c r="BE150"/>
  <c r="AA150"/>
  <c r="Y150"/>
  <c r="W150"/>
  <c r="BK150"/>
  <c r="N150"/>
  <c r="BI148"/>
  <c r="BH148"/>
  <c r="BG148"/>
  <c r="BF148"/>
  <c r="BE148"/>
  <c r="AA148"/>
  <c r="Y148"/>
  <c r="W148"/>
  <c r="BK148"/>
  <c r="N148"/>
  <c r="BI146"/>
  <c r="BH146"/>
  <c r="BG146"/>
  <c r="BF146"/>
  <c r="BE146"/>
  <c r="AA146"/>
  <c r="Y146"/>
  <c r="W146"/>
  <c r="BK146"/>
  <c r="N146"/>
  <c r="BI144"/>
  <c r="BH144"/>
  <c r="BG144"/>
  <c r="BF144"/>
  <c r="BE144"/>
  <c r="AA144"/>
  <c r="AA143" s="1"/>
  <c r="Y144"/>
  <c r="Y143" s="1"/>
  <c r="W144"/>
  <c r="W143" s="1"/>
  <c r="BK144"/>
  <c r="BK143" s="1"/>
  <c r="N143" s="1"/>
  <c r="N93" s="1"/>
  <c r="N144"/>
  <c r="BI141"/>
  <c r="BH141"/>
  <c r="BG141"/>
  <c r="BF141"/>
  <c r="AA141"/>
  <c r="Y141"/>
  <c r="W141"/>
  <c r="BK141"/>
  <c r="N141"/>
  <c r="BE141" s="1"/>
  <c r="BI139"/>
  <c r="BH139"/>
  <c r="BG139"/>
  <c r="BF139"/>
  <c r="AA139"/>
  <c r="AA138" s="1"/>
  <c r="Y139"/>
  <c r="Y138" s="1"/>
  <c r="W139"/>
  <c r="W138" s="1"/>
  <c r="BK139"/>
  <c r="BK138" s="1"/>
  <c r="N138" s="1"/>
  <c r="N92" s="1"/>
  <c r="N139"/>
  <c r="BE139" s="1"/>
  <c r="BI137"/>
  <c r="BH137"/>
  <c r="BG137"/>
  <c r="BF137"/>
  <c r="BE137"/>
  <c r="AA137"/>
  <c r="Y137"/>
  <c r="W137"/>
  <c r="BK137"/>
  <c r="N137"/>
  <c r="BI136"/>
  <c r="BH136"/>
  <c r="BG136"/>
  <c r="BF136"/>
  <c r="BE136"/>
  <c r="AA136"/>
  <c r="Y136"/>
  <c r="W136"/>
  <c r="BK136"/>
  <c r="N136"/>
  <c r="BI135"/>
  <c r="BH135"/>
  <c r="BG135"/>
  <c r="BF135"/>
  <c r="BE135"/>
  <c r="AA135"/>
  <c r="Y135"/>
  <c r="W135"/>
  <c r="BK135"/>
  <c r="N135"/>
  <c r="BI133"/>
  <c r="BH133"/>
  <c r="BG133"/>
  <c r="BF133"/>
  <c r="BE133"/>
  <c r="AA133"/>
  <c r="Y133"/>
  <c r="W133"/>
  <c r="BK133"/>
  <c r="N133"/>
  <c r="BI132"/>
  <c r="BH132"/>
  <c r="BG132"/>
  <c r="BF132"/>
  <c r="BE132"/>
  <c r="AA132"/>
  <c r="Y132"/>
  <c r="W132"/>
  <c r="BK132"/>
  <c r="N132"/>
  <c r="BI130"/>
  <c r="BH130"/>
  <c r="BG130"/>
  <c r="BF130"/>
  <c r="BE130"/>
  <c r="AA130"/>
  <c r="Y130"/>
  <c r="W130"/>
  <c r="BK130"/>
  <c r="N130"/>
  <c r="BI129"/>
  <c r="BH129"/>
  <c r="BG129"/>
  <c r="BF129"/>
  <c r="BE129"/>
  <c r="AA129"/>
  <c r="AA128" s="1"/>
  <c r="AA127" s="1"/>
  <c r="AA126" s="1"/>
  <c r="Y129"/>
  <c r="Y128" s="1"/>
  <c r="Y127" s="1"/>
  <c r="Y126" s="1"/>
  <c r="W129"/>
  <c r="W128" s="1"/>
  <c r="W127" s="1"/>
  <c r="W126" s="1"/>
  <c r="AU90" i="1" s="1"/>
  <c r="BK129" i="3"/>
  <c r="BK128" s="1"/>
  <c r="N129"/>
  <c r="M123"/>
  <c r="F120"/>
  <c r="F118"/>
  <c r="BI106"/>
  <c r="BH106"/>
  <c r="BG106"/>
  <c r="BF106"/>
  <c r="BI105"/>
  <c r="BH105"/>
  <c r="BG105"/>
  <c r="BF105"/>
  <c r="BI104"/>
  <c r="BH104"/>
  <c r="BG104"/>
  <c r="BF104"/>
  <c r="BI103"/>
  <c r="BH103"/>
  <c r="BG103"/>
  <c r="BF103"/>
  <c r="BI102"/>
  <c r="BH102"/>
  <c r="BG102"/>
  <c r="BF102"/>
  <c r="BI101"/>
  <c r="H37" s="1"/>
  <c r="BD90" i="1" s="1"/>
  <c r="BH101" i="3"/>
  <c r="H36" s="1"/>
  <c r="BC90" i="1" s="1"/>
  <c r="BG101" i="3"/>
  <c r="H35" s="1"/>
  <c r="BB90" i="1" s="1"/>
  <c r="BF101" i="3"/>
  <c r="H34" s="1"/>
  <c r="BA90" i="1" s="1"/>
  <c r="M85" i="3"/>
  <c r="F82"/>
  <c r="F80"/>
  <c r="O22"/>
  <c r="E22"/>
  <c r="O21"/>
  <c r="O19"/>
  <c r="E19"/>
  <c r="M122" s="1"/>
  <c r="O18"/>
  <c r="O16"/>
  <c r="E16"/>
  <c r="F123" s="1"/>
  <c r="O15"/>
  <c r="O13"/>
  <c r="E13"/>
  <c r="F122" s="1"/>
  <c r="O12"/>
  <c r="O10"/>
  <c r="M120" s="1"/>
  <c r="F6"/>
  <c r="F116" s="1"/>
  <c r="N165" i="2"/>
  <c r="AY89" i="1"/>
  <c r="AX89"/>
  <c r="BI164" i="2"/>
  <c r="BH164"/>
  <c r="BG164"/>
  <c r="BF164"/>
  <c r="BE164"/>
  <c r="AA164"/>
  <c r="AA163" s="1"/>
  <c r="Y164"/>
  <c r="Y163" s="1"/>
  <c r="W164"/>
  <c r="W163" s="1"/>
  <c r="BK164"/>
  <c r="BK163" s="1"/>
  <c r="N163" s="1"/>
  <c r="N93" s="1"/>
  <c r="N164"/>
  <c r="BI162"/>
  <c r="BH162"/>
  <c r="BG162"/>
  <c r="BF162"/>
  <c r="AA162"/>
  <c r="Y162"/>
  <c r="W162"/>
  <c r="BK162"/>
  <c r="N162"/>
  <c r="BE162" s="1"/>
  <c r="BI161"/>
  <c r="BH161"/>
  <c r="BG161"/>
  <c r="BF161"/>
  <c r="AA161"/>
  <c r="Y161"/>
  <c r="W161"/>
  <c r="BK161"/>
  <c r="N161"/>
  <c r="BE161" s="1"/>
  <c r="BI160"/>
  <c r="BH160"/>
  <c r="BG160"/>
  <c r="BF160"/>
  <c r="AA160"/>
  <c r="Y160"/>
  <c r="W160"/>
  <c r="BK160"/>
  <c r="N160"/>
  <c r="BE160" s="1"/>
  <c r="BI159"/>
  <c r="BH159"/>
  <c r="BG159"/>
  <c r="BF159"/>
  <c r="AA159"/>
  <c r="Y159"/>
  <c r="W159"/>
  <c r="BK159"/>
  <c r="N159"/>
  <c r="BE159" s="1"/>
  <c r="BI158"/>
  <c r="BH158"/>
  <c r="BG158"/>
  <c r="BF158"/>
  <c r="AA158"/>
  <c r="Y158"/>
  <c r="W158"/>
  <c r="BK158"/>
  <c r="N158"/>
  <c r="BE158" s="1"/>
  <c r="BI157"/>
  <c r="BH157"/>
  <c r="BG157"/>
  <c r="BF157"/>
  <c r="AA157"/>
  <c r="Y157"/>
  <c r="W157"/>
  <c r="BK157"/>
  <c r="N157"/>
  <c r="BE157" s="1"/>
  <c r="BI156"/>
  <c r="BH156"/>
  <c r="BG156"/>
  <c r="BF156"/>
  <c r="AA156"/>
  <c r="Y156"/>
  <c r="W156"/>
  <c r="BK156"/>
  <c r="N156"/>
  <c r="BE156" s="1"/>
  <c r="BI155"/>
  <c r="BH155"/>
  <c r="BG155"/>
  <c r="BF155"/>
  <c r="AA155"/>
  <c r="Y155"/>
  <c r="W155"/>
  <c r="BK155"/>
  <c r="N155"/>
  <c r="BE155" s="1"/>
  <c r="BI154"/>
  <c r="BH154"/>
  <c r="BG154"/>
  <c r="BF154"/>
  <c r="AA154"/>
  <c r="Y154"/>
  <c r="W154"/>
  <c r="BK154"/>
  <c r="N154"/>
  <c r="BE154" s="1"/>
  <c r="BI153"/>
  <c r="BH153"/>
  <c r="BG153"/>
  <c r="BF153"/>
  <c r="AA153"/>
  <c r="Y153"/>
  <c r="W153"/>
  <c r="BK153"/>
  <c r="N153"/>
  <c r="BE153" s="1"/>
  <c r="BI152"/>
  <c r="BH152"/>
  <c r="BG152"/>
  <c r="BF152"/>
  <c r="AA152"/>
  <c r="Y152"/>
  <c r="W152"/>
  <c r="BK152"/>
  <c r="N152"/>
  <c r="BE152" s="1"/>
  <c r="BI151"/>
  <c r="BH151"/>
  <c r="BG151"/>
  <c r="BF151"/>
  <c r="AA151"/>
  <c r="Y151"/>
  <c r="W151"/>
  <c r="BK151"/>
  <c r="N151"/>
  <c r="BE151" s="1"/>
  <c r="BI149"/>
  <c r="BH149"/>
  <c r="BG149"/>
  <c r="BF149"/>
  <c r="AA149"/>
  <c r="Y149"/>
  <c r="W149"/>
  <c r="BK149"/>
  <c r="N149"/>
  <c r="BE149" s="1"/>
  <c r="BI147"/>
  <c r="BH147"/>
  <c r="BG147"/>
  <c r="BF147"/>
  <c r="AA147"/>
  <c r="Y147"/>
  <c r="W147"/>
  <c r="BK147"/>
  <c r="N147"/>
  <c r="BE147" s="1"/>
  <c r="BI145"/>
  <c r="BH145"/>
  <c r="BG145"/>
  <c r="BF145"/>
  <c r="AA145"/>
  <c r="Y145"/>
  <c r="W145"/>
  <c r="BK145"/>
  <c r="N145"/>
  <c r="BE145" s="1"/>
  <c r="BI143"/>
  <c r="BH143"/>
  <c r="BG143"/>
  <c r="BF143"/>
  <c r="AA143"/>
  <c r="Y143"/>
  <c r="W143"/>
  <c r="BK143"/>
  <c r="N143"/>
  <c r="BE143" s="1"/>
  <c r="BI141"/>
  <c r="BH141"/>
  <c r="BG141"/>
  <c r="BF141"/>
  <c r="AA141"/>
  <c r="Y141"/>
  <c r="W141"/>
  <c r="BK141"/>
  <c r="N141"/>
  <c r="BE141" s="1"/>
  <c r="BI139"/>
  <c r="BH139"/>
  <c r="BG139"/>
  <c r="BF139"/>
  <c r="AA139"/>
  <c r="Y139"/>
  <c r="W139"/>
  <c r="BK139"/>
  <c r="N139"/>
  <c r="BE139" s="1"/>
  <c r="BI137"/>
  <c r="BH137"/>
  <c r="BG137"/>
  <c r="BF137"/>
  <c r="AA137"/>
  <c r="Y137"/>
  <c r="W137"/>
  <c r="BK137"/>
  <c r="N137"/>
  <c r="BE137" s="1"/>
  <c r="BI135"/>
  <c r="BH135"/>
  <c r="BG135"/>
  <c r="BF135"/>
  <c r="AA135"/>
  <c r="AA134" s="1"/>
  <c r="Y135"/>
  <c r="Y134" s="1"/>
  <c r="W135"/>
  <c r="W134" s="1"/>
  <c r="BK135"/>
  <c r="BK134" s="1"/>
  <c r="N134" s="1"/>
  <c r="N92" s="1"/>
  <c r="N135"/>
  <c r="BE135" s="1"/>
  <c r="BI132"/>
  <c r="BH132"/>
  <c r="BG132"/>
  <c r="BF132"/>
  <c r="BE132"/>
  <c r="AA132"/>
  <c r="Y132"/>
  <c r="W132"/>
  <c r="BK132"/>
  <c r="N132"/>
  <c r="BI131"/>
  <c r="BH131"/>
  <c r="BG131"/>
  <c r="BF131"/>
  <c r="BE131"/>
  <c r="AA131"/>
  <c r="Y131"/>
  <c r="W131"/>
  <c r="BK131"/>
  <c r="N131"/>
  <c r="BI130"/>
  <c r="BH130"/>
  <c r="BG130"/>
  <c r="BF130"/>
  <c r="BE130"/>
  <c r="AA130"/>
  <c r="Y130"/>
  <c r="W130"/>
  <c r="BK130"/>
  <c r="N130"/>
  <c r="BI128"/>
  <c r="BH128"/>
  <c r="BG128"/>
  <c r="BF128"/>
  <c r="BE128"/>
  <c r="AA128"/>
  <c r="Y128"/>
  <c r="W128"/>
  <c r="BK128"/>
  <c r="N128"/>
  <c r="BI126"/>
  <c r="BH126"/>
  <c r="BG126"/>
  <c r="BF126"/>
  <c r="BE126"/>
  <c r="AA126"/>
  <c r="Y126"/>
  <c r="W126"/>
  <c r="BK126"/>
  <c r="N126"/>
  <c r="BI124"/>
  <c r="BH124"/>
  <c r="BG124"/>
  <c r="BF124"/>
  <c r="BE124"/>
  <c r="AA124"/>
  <c r="AA123" s="1"/>
  <c r="AA122" s="1"/>
  <c r="AA121" s="1"/>
  <c r="Y124"/>
  <c r="Y123" s="1"/>
  <c r="Y122" s="1"/>
  <c r="Y121" s="1"/>
  <c r="W124"/>
  <c r="W123" s="1"/>
  <c r="W122" s="1"/>
  <c r="W121" s="1"/>
  <c r="AU89" i="1" s="1"/>
  <c r="BK124" i="2"/>
  <c r="BK123" s="1"/>
  <c r="N124"/>
  <c r="M118"/>
  <c r="F115"/>
  <c r="F113"/>
  <c r="BI101"/>
  <c r="BH101"/>
  <c r="BG101"/>
  <c r="BF101"/>
  <c r="BI100"/>
  <c r="BH100"/>
  <c r="BG100"/>
  <c r="BF100"/>
  <c r="BI99"/>
  <c r="BH99"/>
  <c r="BG99"/>
  <c r="BF99"/>
  <c r="BI98"/>
  <c r="BH98"/>
  <c r="BG98"/>
  <c r="BF98"/>
  <c r="BI97"/>
  <c r="BH97"/>
  <c r="BG97"/>
  <c r="BF97"/>
  <c r="BI96"/>
  <c r="H37" s="1"/>
  <c r="BD89" i="1" s="1"/>
  <c r="BD88" s="1"/>
  <c r="BD87" s="1"/>
  <c r="W35" s="1"/>
  <c r="BH96" i="2"/>
  <c r="H36" s="1"/>
  <c r="BC89" i="1" s="1"/>
  <c r="BC88" s="1"/>
  <c r="BG96" i="2"/>
  <c r="H35" s="1"/>
  <c r="BB89" i="1" s="1"/>
  <c r="BB88" s="1"/>
  <c r="BF96" i="2"/>
  <c r="H34" s="1"/>
  <c r="BA89" i="1" s="1"/>
  <c r="BA88" s="1"/>
  <c r="M85" i="2"/>
  <c r="F82"/>
  <c r="F80"/>
  <c r="O22"/>
  <c r="E22"/>
  <c r="O21"/>
  <c r="O19"/>
  <c r="E19"/>
  <c r="M117" s="1"/>
  <c r="O18"/>
  <c r="O16"/>
  <c r="E16"/>
  <c r="F118" s="1"/>
  <c r="O15"/>
  <c r="O13"/>
  <c r="E13"/>
  <c r="F117" s="1"/>
  <c r="O12"/>
  <c r="O10"/>
  <c r="M115" s="1"/>
  <c r="F6"/>
  <c r="F111" s="1"/>
  <c r="CK107" i="1"/>
  <c r="CJ107"/>
  <c r="CI107"/>
  <c r="CC107"/>
  <c r="CH107"/>
  <c r="CB107"/>
  <c r="CG107"/>
  <c r="CA107"/>
  <c r="CF107"/>
  <c r="BZ107"/>
  <c r="CE107"/>
  <c r="CK106"/>
  <c r="CJ106"/>
  <c r="CI106"/>
  <c r="CC106"/>
  <c r="CH106"/>
  <c r="CB106"/>
  <c r="CG106"/>
  <c r="CA106"/>
  <c r="CF106"/>
  <c r="BZ106"/>
  <c r="CE106"/>
  <c r="CK105"/>
  <c r="CJ105"/>
  <c r="CI105"/>
  <c r="CC105"/>
  <c r="CH105"/>
  <c r="CB105"/>
  <c r="CG105"/>
  <c r="CA105"/>
  <c r="CF105"/>
  <c r="BZ105"/>
  <c r="CE105"/>
  <c r="CK104"/>
  <c r="CJ104"/>
  <c r="CI104"/>
  <c r="CH104"/>
  <c r="CG104"/>
  <c r="CF104"/>
  <c r="BZ104"/>
  <c r="CE104"/>
  <c r="CK103"/>
  <c r="CJ103"/>
  <c r="CI103"/>
  <c r="CH103"/>
  <c r="CG103"/>
  <c r="CF103"/>
  <c r="BZ103"/>
  <c r="CE103"/>
  <c r="CK102"/>
  <c r="CJ102"/>
  <c r="CI102"/>
  <c r="CH102"/>
  <c r="CG102"/>
  <c r="CF102"/>
  <c r="BZ102"/>
  <c r="CE102"/>
  <c r="CK101"/>
  <c r="CJ101"/>
  <c r="CI101"/>
  <c r="CH101"/>
  <c r="CG101"/>
  <c r="CF101"/>
  <c r="BZ101"/>
  <c r="CE101"/>
  <c r="CK100"/>
  <c r="CJ100"/>
  <c r="CI100"/>
  <c r="CH100"/>
  <c r="CG100"/>
  <c r="CF100"/>
  <c r="BZ100"/>
  <c r="CE100"/>
  <c r="CK99"/>
  <c r="CJ99"/>
  <c r="CI99"/>
  <c r="CH99"/>
  <c r="CG99"/>
  <c r="CF99"/>
  <c r="BZ99"/>
  <c r="CE99"/>
  <c r="CK98"/>
  <c r="CJ98"/>
  <c r="CI98"/>
  <c r="CH98"/>
  <c r="CG98"/>
  <c r="CF98"/>
  <c r="BZ98"/>
  <c r="CE98"/>
  <c r="CK97"/>
  <c r="CJ97"/>
  <c r="CI97"/>
  <c r="CH97"/>
  <c r="CG97"/>
  <c r="CF97"/>
  <c r="BZ97"/>
  <c r="CE97"/>
  <c r="CK96"/>
  <c r="CJ96"/>
  <c r="CI96"/>
  <c r="CH96"/>
  <c r="CG96"/>
  <c r="CF96"/>
  <c r="BZ96"/>
  <c r="CE96"/>
  <c r="CK95"/>
  <c r="CJ95"/>
  <c r="CI95"/>
  <c r="CH95"/>
  <c r="CG95"/>
  <c r="CF95"/>
  <c r="BZ95"/>
  <c r="CE95"/>
  <c r="AM83"/>
  <c r="L83"/>
  <c r="AM82"/>
  <c r="L82"/>
  <c r="AM80"/>
  <c r="L80"/>
  <c r="L78"/>
  <c r="L77"/>
  <c r="AX88" l="1"/>
  <c r="BB87"/>
  <c r="BK127" i="3"/>
  <c r="N128"/>
  <c r="N91" s="1"/>
  <c r="BA87" i="1"/>
  <c r="AW88"/>
  <c r="BK122" i="2"/>
  <c r="N123"/>
  <c r="N91" s="1"/>
  <c r="N119" i="5"/>
  <c r="N89" s="1"/>
  <c r="BK118"/>
  <c r="N118" s="1"/>
  <c r="N88" s="1"/>
  <c r="BK125"/>
  <c r="N125" s="1"/>
  <c r="N90" s="1"/>
  <c r="N126"/>
  <c r="N91" s="1"/>
  <c r="W122" i="4"/>
  <c r="W121" s="1"/>
  <c r="AU91" i="1" s="1"/>
  <c r="AU88" s="1"/>
  <c r="AU87" s="1"/>
  <c r="BC87"/>
  <c r="AY88"/>
  <c r="BK122" i="4"/>
  <c r="N123"/>
  <c r="N91" s="1"/>
  <c r="M84" i="2"/>
  <c r="M34"/>
  <c r="AW89" i="1" s="1"/>
  <c r="M84" i="3"/>
  <c r="M84" i="4"/>
  <c r="M34"/>
  <c r="AW91" i="1" s="1"/>
  <c r="F78" i="2"/>
  <c r="F84"/>
  <c r="F78" i="3"/>
  <c r="F84"/>
  <c r="M34"/>
  <c r="AW90" i="1" s="1"/>
  <c r="F78" i="4"/>
  <c r="F84"/>
  <c r="F78" i="5"/>
  <c r="M33"/>
  <c r="AW92" i="1" s="1"/>
  <c r="M82" i="2"/>
  <c r="M82" i="3"/>
  <c r="M82" i="4"/>
  <c r="M81" i="5"/>
  <c r="F85" i="2"/>
  <c r="F85" i="3"/>
  <c r="F85" i="4"/>
  <c r="BK121" l="1"/>
  <c r="N121" s="1"/>
  <c r="N89" s="1"/>
  <c r="N122"/>
  <c r="N90" s="1"/>
  <c r="W32" i="1"/>
  <c r="AW87"/>
  <c r="AK32" s="1"/>
  <c r="W33"/>
  <c r="AX87"/>
  <c r="W34"/>
  <c r="AY87"/>
  <c r="N98" i="5"/>
  <c r="BE98" s="1"/>
  <c r="N96"/>
  <c r="BE96" s="1"/>
  <c r="N94"/>
  <c r="N99"/>
  <c r="BE99" s="1"/>
  <c r="N97"/>
  <c r="BE97" s="1"/>
  <c r="N95"/>
  <c r="BE95" s="1"/>
  <c r="M27"/>
  <c r="N127" i="3"/>
  <c r="N90" s="1"/>
  <c r="BK126"/>
  <c r="N126" s="1"/>
  <c r="N89" s="1"/>
  <c r="BK121" i="2"/>
  <c r="N121" s="1"/>
  <c r="N89" s="1"/>
  <c r="N122"/>
  <c r="N90" s="1"/>
  <c r="N100" i="4" l="1"/>
  <c r="BE100" s="1"/>
  <c r="N98"/>
  <c r="BE98" s="1"/>
  <c r="N96"/>
  <c r="N101"/>
  <c r="BE101" s="1"/>
  <c r="N99"/>
  <c r="BE99" s="1"/>
  <c r="N97"/>
  <c r="BE97" s="1"/>
  <c r="M28"/>
  <c r="N105" i="3"/>
  <c r="BE105" s="1"/>
  <c r="N103"/>
  <c r="BE103" s="1"/>
  <c r="N101"/>
  <c r="N106"/>
  <c r="BE106" s="1"/>
  <c r="N104"/>
  <c r="BE104" s="1"/>
  <c r="N102"/>
  <c r="BE102" s="1"/>
  <c r="M28"/>
  <c r="N100" i="2"/>
  <c r="BE100" s="1"/>
  <c r="N98"/>
  <c r="BE98" s="1"/>
  <c r="N96"/>
  <c r="N101"/>
  <c r="BE101" s="1"/>
  <c r="N99"/>
  <c r="BE99" s="1"/>
  <c r="N97"/>
  <c r="BE97" s="1"/>
  <c r="M28"/>
  <c r="N93" i="5"/>
  <c r="BE94"/>
  <c r="M28" l="1"/>
  <c r="L101"/>
  <c r="N95" i="2"/>
  <c r="BE96"/>
  <c r="N95" i="4"/>
  <c r="BE96"/>
  <c r="M32" i="5"/>
  <c r="AV92" i="1" s="1"/>
  <c r="AT92" s="1"/>
  <c r="H32" i="5"/>
  <c r="AZ92" i="1" s="1"/>
  <c r="N100" i="3"/>
  <c r="BE101"/>
  <c r="H33" i="2" l="1"/>
  <c r="AZ89" i="1" s="1"/>
  <c r="M33" i="2"/>
  <c r="AV89" i="1" s="1"/>
  <c r="AT89" s="1"/>
  <c r="M29" i="3"/>
  <c r="L108"/>
  <c r="M29" i="4"/>
  <c r="L103"/>
  <c r="AS92" i="1"/>
  <c r="M30" i="5"/>
  <c r="M33" i="3"/>
  <c r="AV90" i="1" s="1"/>
  <c r="AT90" s="1"/>
  <c r="H33" i="3"/>
  <c r="AZ90" i="1" s="1"/>
  <c r="H33" i="4"/>
  <c r="AZ91" i="1" s="1"/>
  <c r="M33" i="4"/>
  <c r="AV91" i="1" s="1"/>
  <c r="AT91" s="1"/>
  <c r="M29" i="2"/>
  <c r="L103"/>
  <c r="AG92" i="1" l="1"/>
  <c r="AN92" s="1"/>
  <c r="L38" i="5"/>
  <c r="AS89" i="1"/>
  <c r="M31" i="2"/>
  <c r="AS91" i="1"/>
  <c r="M31" i="4"/>
  <c r="AZ88" i="1"/>
  <c r="AS90"/>
  <c r="M31" i="3"/>
  <c r="AG90" i="1" l="1"/>
  <c r="AN90" s="1"/>
  <c r="L39" i="3"/>
  <c r="AG89" i="1"/>
  <c r="L39" i="2"/>
  <c r="AG91" i="1"/>
  <c r="AN91" s="1"/>
  <c r="L39" i="4"/>
  <c r="AZ87" i="1"/>
  <c r="AV88"/>
  <c r="AT88" s="1"/>
  <c r="AS88"/>
  <c r="AS87" s="1"/>
  <c r="AV87" l="1"/>
  <c r="AN89"/>
  <c r="AG88"/>
  <c r="AT87" l="1"/>
  <c r="AN88"/>
  <c r="AG87"/>
  <c r="AG104" l="1"/>
  <c r="AG100"/>
  <c r="AG96"/>
  <c r="AK26"/>
  <c r="AG107"/>
  <c r="AG106"/>
  <c r="AG105"/>
  <c r="AG101"/>
  <c r="AG97"/>
  <c r="AN87"/>
  <c r="AG102"/>
  <c r="AG98"/>
  <c r="AG103"/>
  <c r="AG99"/>
  <c r="AG95"/>
  <c r="AG94" l="1"/>
  <c r="AV95"/>
  <c r="BY95" s="1"/>
  <c r="CD95"/>
  <c r="CD97"/>
  <c r="AN97"/>
  <c r="AV97"/>
  <c r="BY97" s="1"/>
  <c r="CD107"/>
  <c r="AV107"/>
  <c r="BY107" s="1"/>
  <c r="AV104"/>
  <c r="BY104" s="1"/>
  <c r="CD104"/>
  <c r="CD101"/>
  <c r="AN101"/>
  <c r="AV101"/>
  <c r="BY101" s="1"/>
  <c r="AN103"/>
  <c r="AV103"/>
  <c r="BY103" s="1"/>
  <c r="CD103"/>
  <c r="CD106"/>
  <c r="AN106"/>
  <c r="AV106"/>
  <c r="BY106" s="1"/>
  <c r="AN100"/>
  <c r="AV100"/>
  <c r="BY100" s="1"/>
  <c r="CD100"/>
  <c r="AV99"/>
  <c r="BY99" s="1"/>
  <c r="CD99"/>
  <c r="AV102"/>
  <c r="BY102" s="1"/>
  <c r="CD102"/>
  <c r="AN102"/>
  <c r="CD105"/>
  <c r="AV105"/>
  <c r="BY105" s="1"/>
  <c r="AN96"/>
  <c r="AV96"/>
  <c r="BY96" s="1"/>
  <c r="CD96"/>
  <c r="AV98"/>
  <c r="BY98" s="1"/>
  <c r="CD98"/>
  <c r="AN107" l="1"/>
  <c r="AN95"/>
  <c r="AK27"/>
  <c r="AK29" s="1"/>
  <c r="AG109"/>
  <c r="AN98"/>
  <c r="AN105"/>
  <c r="AN99"/>
  <c r="AN104"/>
  <c r="AK31"/>
  <c r="W31"/>
  <c r="AN94" l="1"/>
  <c r="AN109" s="1"/>
  <c r="AK37"/>
</calcChain>
</file>

<file path=xl/sharedStrings.xml><?xml version="1.0" encoding="utf-8"?>
<sst xmlns="http://schemas.openxmlformats.org/spreadsheetml/2006/main" count="2403" uniqueCount="459">
  <si>
    <t>2012</t>
  </si>
  <si>
    <t>List obsahuje:</t>
  </si>
  <si>
    <t>1) Souhrnný list stavby</t>
  </si>
  <si>
    <t>2) Rekapitulace objektů</t>
  </si>
  <si>
    <t>2.0</t>
  </si>
  <si>
    <t>ZAMOK</t>
  </si>
  <si>
    <t>False</t>
  </si>
  <si>
    <t>optimalizováno pro tisk sestav ve formátu A4 - na výšku</t>
  </si>
  <si>
    <t>&gt;&gt;  skryté sloupce  &lt;&lt;</t>
  </si>
  <si>
    <t>0,01</t>
  </si>
  <si>
    <t>21</t>
  </si>
  <si>
    <t>15</t>
  </si>
  <si>
    <t>SOUHRNNÝ LIST STAVBY</t>
  </si>
  <si>
    <t>v ---  níže se nacházejí doplnkové a pomocné údaje k sestavám  --- v</t>
  </si>
  <si>
    <t>Návod na vyplnění</t>
  </si>
  <si>
    <t>0,001</t>
  </si>
  <si>
    <t>Kód:</t>
  </si>
  <si>
    <t>17P099-DBP</t>
  </si>
  <si>
    <t>Měnit lze pouze buňky se žlutým podbarvením!_x000D_
_x000D_
1) na prvním listu Rekapitulace stavby vyplňte v sestavě_x000D_
_x000D_
    a) Souhrnný list_x000D_
       - údaje o Zhotoviteli_x000D_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Zhotoviteli, pokud se liší od údajů o Zhotoviteli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případe potřeby poznámku (ta je v skrytém sloupci)</t>
  </si>
  <si>
    <t>0,00001</t>
  </si>
  <si>
    <t>Stavba:</t>
  </si>
  <si>
    <t>Ohlášení o odstranění stavby plynové kotelny vč komínu, nadzemních rozvodů ÚT a TV ve  vojenském areálu Bechyně</t>
  </si>
  <si>
    <t>JKSO:</t>
  </si>
  <si>
    <t/>
  </si>
  <si>
    <t>CC-CZ:</t>
  </si>
  <si>
    <t>Místo:</t>
  </si>
  <si>
    <t>Vojenský areál Bechyně</t>
  </si>
  <si>
    <t>Datum:</t>
  </si>
  <si>
    <t>29. 6. 2017</t>
  </si>
  <si>
    <t>Objednatel:</t>
  </si>
  <si>
    <t>IČ:</t>
  </si>
  <si>
    <t>AS-PO Praha</t>
  </si>
  <si>
    <t>DIČ:</t>
  </si>
  <si>
    <t>Zhotovitel:</t>
  </si>
  <si>
    <t>Vyplň údaj</t>
  </si>
  <si>
    <t>Projektant:</t>
  </si>
  <si>
    <t>EVČ s.r.o.</t>
  </si>
  <si>
    <t>Zpracovatel:</t>
  </si>
  <si>
    <t>Poznámka:</t>
  </si>
  <si>
    <t>Náklady z rozpočtů</t>
  </si>
  <si>
    <t>Ostatní náklady ze souhrnného listu</t>
  </si>
  <si>
    <t>Cena bez DPH</t>
  </si>
  <si>
    <t>DPH</t>
  </si>
  <si>
    <t>základní</t>
  </si>
  <si>
    <t>ze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</si>
  <si>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</si>
  <si>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</si>
  <si>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</si>
  <si>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</si>
  <si>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</si>
  <si>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</si>
  <si>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</si>
  <si>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</si>
  <si>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</si>
  <si>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</si>
  <si>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</si>
  <si>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</si>
  <si>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</si>
  <si>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</t>
  </si>
  <si>
    <t>Informatívní údaje z listů zakázek</t>
  </si>
  <si>
    <t>Kód</t>
  </si>
  <si>
    <t>Objekt</t>
  </si>
  <si>
    <t>Cena bez DPH [CZK]</t>
  </si>
  <si>
    <t>Cena s DPH [CZK]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</si>
  <si>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</si>
  <si>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</si>
  <si>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</si>
  <si>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</si>
  <si>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</si>
  <si>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</si>
  <si>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</si>
  <si>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</si>
  <si>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</si>
  <si>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</si>
  <si>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</si>
  <si>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</si>
  <si>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1) Náklady z rozpočtů</t>
  </si>
  <si>
    <t>D</t>
  </si>
  <si>
    <t>0</t>
  </si>
  <si>
    <t>###NOIMPORT###</t>
  </si>
  <si>
    <t>IMPORT</t>
  </si>
  <si>
    <t>{d230a780-b7c5-4d12-856f-e1d19397b279}</t>
  </si>
  <si>
    <t>{00000000-0000-0000-0000-000000000000}</t>
  </si>
  <si>
    <t>DBP</t>
  </si>
  <si>
    <t>SO 01 Plynová kotelna, komín, venkovní nadzemní rozvody ÚT a TV - bourací práce</t>
  </si>
  <si>
    <t>1</t>
  </si>
  <si>
    <t>{48a77a87-8c93-465b-9e06-a140b8cb0527}</t>
  </si>
  <si>
    <t>/</t>
  </si>
  <si>
    <t>ST</t>
  </si>
  <si>
    <t>Stavební</t>
  </si>
  <si>
    <t>2</t>
  </si>
  <si>
    <t>{a7e61658-9703-4203-98b6-da4b20170d28}</t>
  </si>
  <si>
    <t>STR</t>
  </si>
  <si>
    <t>Strojní</t>
  </si>
  <si>
    <t>{c2519b04-a03d-4c5f-8426-5d998b76e424}</t>
  </si>
  <si>
    <t>EL,MaR</t>
  </si>
  <si>
    <t>Elektroinstalace a M+R</t>
  </si>
  <si>
    <t>{08628c2c-c0ee-47d2-8280-2d81423bb232}</t>
  </si>
  <si>
    <t>VRN</t>
  </si>
  <si>
    <t>Vedlejší rozpočtové náklady</t>
  </si>
  <si>
    <t>{e84236ee-9ad6-410a-b8cc-3fe76209203c}</t>
  </si>
  <si>
    <t>2) Ostatní náklady ze souhrnného listu</t>
  </si>
  <si>
    <t>Procent. zadání_x000D_
[% nákladů rozpočtu]</t>
  </si>
  <si>
    <t>Zařazení nákladů</t>
  </si>
  <si>
    <t>Projektové práce</t>
  </si>
  <si>
    <t>stavební čast</t>
  </si>
  <si>
    <t>OSTATNENAKLADY</t>
  </si>
  <si>
    <t>Průzkumné práce</t>
  </si>
  <si>
    <t>Stroje, zařízení, inventář</t>
  </si>
  <si>
    <t>Umělecká díla</t>
  </si>
  <si>
    <t>Vedlejší náklady</t>
  </si>
  <si>
    <t>Ostatní náklady</t>
  </si>
  <si>
    <t>H. Rezerva</t>
  </si>
  <si>
    <t>I. Ostatní investice</t>
  </si>
  <si>
    <t>Nehmotný investiční majetek</t>
  </si>
  <si>
    <t>Provozní náklady</t>
  </si>
  <si>
    <t>Vyplň vlastní</t>
  </si>
  <si>
    <t>OSTATNENAKLADYVLASTNE</t>
  </si>
  <si>
    <t>Celkové náklady za stavbu 1) + 2)</t>
  </si>
  <si>
    <t>1) Krycí list rozpočtu</t>
  </si>
  <si>
    <t>2) Rekapitulace rozpočtu</t>
  </si>
  <si>
    <t>3) Rozpočet</t>
  </si>
  <si>
    <t>Zpět na list:</t>
  </si>
  <si>
    <t>Rekapitulace stavby</t>
  </si>
  <si>
    <t>KRYCÍ LIST ROZPOČTU</t>
  </si>
  <si>
    <t>Objekt:</t>
  </si>
  <si>
    <t>DBP - SO 01 Plynová kotelna, komín, venkovní nadzemní rozvody ÚT a TV - bourací práce</t>
  </si>
  <si>
    <t>Část:</t>
  </si>
  <si>
    <t>ST - Stavební</t>
  </si>
  <si>
    <t xml:space="preserve"> </t>
  </si>
  <si>
    <t>Náklady z rozpočtu</t>
  </si>
  <si>
    <t>REKAPITULACE ROZPOČTU</t>
  </si>
  <si>
    <t>Kód - Popis</t>
  </si>
  <si>
    <t>Cena celkem [CZK]</t>
  </si>
  <si>
    <t>1) Náklady z rozpočtu</t>
  </si>
  <si>
    <t>-1</t>
  </si>
  <si>
    <t>D1 - Demolice Stavební</t>
  </si>
  <si>
    <t xml:space="preserve">    1 - Zemní práce</t>
  </si>
  <si>
    <t xml:space="preserve">    98 - Demolice</t>
  </si>
  <si>
    <t xml:space="preserve">    99 - Staveništní přesun hmot</t>
  </si>
  <si>
    <t>2) Ostatní náklady</t>
  </si>
  <si>
    <t>Zařízení staveniště</t>
  </si>
  <si>
    <t>Mimostav. doprava</t>
  </si>
  <si>
    <t>Územní vlivy</t>
  </si>
  <si>
    <t>Provozní vlivy</t>
  </si>
  <si>
    <t>Ostatní</t>
  </si>
  <si>
    <t>Kompletační činnost</t>
  </si>
  <si>
    <t>KOMPLETACNA</t>
  </si>
  <si>
    <t>ROZPOČET</t>
  </si>
  <si>
    <t>PČ</t>
  </si>
  <si>
    <t>Typ</t>
  </si>
  <si>
    <t>Popis</t>
  </si>
  <si>
    <t>MJ</t>
  </si>
  <si>
    <t>Množství</t>
  </si>
  <si>
    <t>J.cena [CZK]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</si>
  <si>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</si>
  <si>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</si>
  <si>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</si>
  <si>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</si>
  <si>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</si>
  <si>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</si>
  <si>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</si>
  <si>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ROZPOCET</t>
  </si>
  <si>
    <t>K</t>
  </si>
  <si>
    <t>174101101R00</t>
  </si>
  <si>
    <t>Zásyp jam, rýh, šachet se zhutněním vč. vodorovného a svislého přemístění.</t>
  </si>
  <si>
    <t>m3</t>
  </si>
  <si>
    <t>4</t>
  </si>
  <si>
    <t>Venkovní rozvody potrubí:
Úsek č.1:22, 42,  vykr. ST 26 , 
Úsek č.2 a 2a a 2b:40, 77, vykr. ST 29, 32  , 
Úsek č.3:62, 56,  vykr. ST 35 , 
Úsek č.4:13,62  vykr. ST 36, 37 , 
Úsek č.5:80,23, vykr. ST 39, 41, 42, 44 ,
Úsek č.6:77, 64,  vykr. ST 43, 44 , 
Úsek č.7:56,59, vykr. ST 44, 45 , 
Úsek č.8:78, 89, vykr. ST 48, 49 , 
Úsek č.9:137, 03, vykr. ST 51, 52 ,
Úsek č.10:44, 1, vykr. ST 55, 56, 57 , 
Úsek č.11:13, 5, vykr. ST 54, 55 , 
Úsek č.12:55, 8,  vykr. ST 56 ,
Úsek č.13:28, 51, vykr. ST 46 ,
Úsek č.14:101, 21,  vykr. ST 58, 59 , 
Úsek č.15:135, 23,  vykr. ST 61, 63 , 
Úsek č.16,17,18:143,31, vykr. ST 65, 66,
,</t>
  </si>
  <si>
    <t>P</t>
  </si>
  <si>
    <t>181301114R00</t>
  </si>
  <si>
    <t>Dodávka a rozprostření ornice, rovina, tl.20-25 cm,nad 500m2 včetně veškeré manipulace s ornicí na staveništi a zatrávnění.</t>
  </si>
  <si>
    <t>m2</t>
  </si>
  <si>
    <t>Plochy po bourání kotelny, komínu, venkovních rozvodů a ostatních stavebních objektů</t>
  </si>
  <si>
    <t>180401211</t>
  </si>
  <si>
    <t>Založení lučního trávníku výsevem v rovině a ve svahu do1:5</t>
  </si>
  <si>
    <t>6</t>
  </si>
  <si>
    <t>16</t>
  </si>
  <si>
    <t>005724100</t>
  </si>
  <si>
    <t>osivo směs travní parková rekreační</t>
  </si>
  <si>
    <t>kg</t>
  </si>
  <si>
    <t>8</t>
  </si>
  <si>
    <t>3</t>
  </si>
  <si>
    <t>R</t>
  </si>
  <si>
    <t>Vodoměrná šachta 1,6*1,2*1,6, včetně osazení a propojení</t>
  </si>
  <si>
    <t>sbr</t>
  </si>
  <si>
    <t>10</t>
  </si>
  <si>
    <t>R.1</t>
  </si>
  <si>
    <t>Úprava kanálového přechodu komunikace 6*1,5*1,2</t>
  </si>
  <si>
    <t>12</t>
  </si>
  <si>
    <t>vykr. ST 56</t>
  </si>
  <si>
    <t>5</t>
  </si>
  <si>
    <t>945931101R00</t>
  </si>
  <si>
    <t>Zřízení horolezeckého úvazu pro práci ve výškách</t>
  </si>
  <si>
    <t>kus</t>
  </si>
  <si>
    <t>14</t>
  </si>
  <si>
    <t>vykr. ST 4,5,6,7</t>
  </si>
  <si>
    <t>949941101R00</t>
  </si>
  <si>
    <t>Výsuvná šplhací plošina, motorický zdvih, H 80 m</t>
  </si>
  <si>
    <t>den</t>
  </si>
  <si>
    <t>7</t>
  </si>
  <si>
    <t>961044111R00</t>
  </si>
  <si>
    <t>Bourání základů z betonu prostého, včetně oddělení kovových části</t>
  </si>
  <si>
    <t>18</t>
  </si>
  <si>
    <t>Venkovní rozvody potrubí:
Úsek č.1:22, 42,  vykr. ST 26 , 
Úsek č.2 a 2a a 2b:40, 77, vykr. ST 29, 32 ,
Úsek č.3:62, 56,  vykr. ST 35 ,
Úsek č.4:13,62  vykr. ST 36, 37 , 
Úsek č.5:80,23, vykr. ST 39, 41, 42, 44 ,
Úsek č.6:77, 64,  vykr. ST 43, 44 , 
Úsek č.7:56,59, vykr. ST 44, 45 , 
Úsek č.8:78, 89, vykr. ST 48, 49 ,
Úsek č.9:137, 03, vykr. ST 51, 52 , 
Úsek č.10:44, 1, vykr. ST 55, 56, 57 , 
Úsek č.11:13, 5, vykr. ST 54, 55 , 
Úsek č.12:55, 8,  vykr. ST 56 ,
Úsek č.13:28, 51, vykr. ST 46 ,
Úsek č.14:101, 21,  vykr. ST 58, 59 , 
Úsek č.15:135, 23,  vykr. ST 61, 63 , 
Úsek č.16,17,18:143,31, vykr. ST 65, 66,
,</t>
  </si>
  <si>
    <t>981014711R00</t>
  </si>
  <si>
    <t>Demolice budov mechanizací, ŽB, konstr. do 10 %</t>
  </si>
  <si>
    <t>20</t>
  </si>
  <si>
    <t>Kanálové šachty, odkalovací objekty, plynoměrna, potrubní mosty:931,12 vykr. ST 27,26,30,31,33,37,40,41,42,44,46,49,52,55,59,63,66</t>
  </si>
  <si>
    <t>9</t>
  </si>
  <si>
    <t>981011711U10</t>
  </si>
  <si>
    <t>Demolice budov rozebrání BŽ, 5% zauhlovácí most s násypkou</t>
  </si>
  <si>
    <t>22</t>
  </si>
  <si>
    <t>Zauhlování: - most 737,1, - násypka 1053,0, - ocelový přístřešek 405,0 vykr. ST 20-24</t>
  </si>
  <si>
    <t>981011712U00</t>
  </si>
  <si>
    <t>Demolice budov rozebrání BŽ, 15% kotelna, včetně vyklizení objemového odpadu (drobný majetek-nefunkční stroje apod.)</t>
  </si>
  <si>
    <t>24</t>
  </si>
  <si>
    <t>Kotelna s přislušenstvím:14 166,23 vykr. ST 08-19</t>
  </si>
  <si>
    <t>11</t>
  </si>
  <si>
    <t>981014711R00.1</t>
  </si>
  <si>
    <t>Demolice budov mechanizací, ŽB, konstr. do 10 % betonové plochy</t>
  </si>
  <si>
    <t>26</t>
  </si>
  <si>
    <t>bet.pl.:373,9*2*,6 vykr. ST 20-24, situace</t>
  </si>
  <si>
    <t>981331111R00</t>
  </si>
  <si>
    <t>Demolice komínů z bet..zdiva postup. rozebráním</t>
  </si>
  <si>
    <t>28</t>
  </si>
  <si>
    <t>Komín:8,62*44,25  vykr. ST 03-07</t>
  </si>
  <si>
    <t>R.2</t>
  </si>
  <si>
    <t>Drcení betonových patek</t>
  </si>
  <si>
    <t>30</t>
  </si>
  <si>
    <t>13</t>
  </si>
  <si>
    <t>979081111R00</t>
  </si>
  <si>
    <t>Odvoz suti a vybour. hmot na skládku vč nábytku do 1 km</t>
  </si>
  <si>
    <t>t</t>
  </si>
  <si>
    <t>32</t>
  </si>
  <si>
    <t>979081121R00</t>
  </si>
  <si>
    <t>Příplatek k odvozu za každý další 1 km</t>
  </si>
  <si>
    <t>34</t>
  </si>
  <si>
    <t>979088212R00</t>
  </si>
  <si>
    <t>Nakládání suti na dopravní prostředky</t>
  </si>
  <si>
    <t>36</t>
  </si>
  <si>
    <t>979990210R00</t>
  </si>
  <si>
    <t>Poplatek za skládku nebezpeč. odpadu – odpad z laboratoře, dle přílohy rozpočtu</t>
  </si>
  <si>
    <t>kpt</t>
  </si>
  <si>
    <t>38</t>
  </si>
  <si>
    <t>979990142R00</t>
  </si>
  <si>
    <t>Poplatek za skládku suti – nebezpečný odpad z komínu</t>
  </si>
  <si>
    <t>40</t>
  </si>
  <si>
    <t>979990101R00</t>
  </si>
  <si>
    <t>Poplatek za skládku suti a vybouraných hmot vč nábytku</t>
  </si>
  <si>
    <t>42</t>
  </si>
  <si>
    <t>R.2.1</t>
  </si>
  <si>
    <t>Rozbor protipožárního nástřiku na ocelových konstrukcích kotelny (podezření na azbestové příměsi)</t>
  </si>
  <si>
    <t>soub</t>
  </si>
  <si>
    <t>1861960977</t>
  </si>
  <si>
    <t>R.2.2</t>
  </si>
  <si>
    <t>Odstranění protipožárního nástřiku z ocelových konstrukcí kotelny</t>
  </si>
  <si>
    <t>-1348199284</t>
  </si>
  <si>
    <t>R.2.3</t>
  </si>
  <si>
    <t>Likvidace protipožárního nástřiku vč dopravy a uložení na skládku.</t>
  </si>
  <si>
    <t>-1364790862</t>
  </si>
  <si>
    <t>17</t>
  </si>
  <si>
    <t>R.3</t>
  </si>
  <si>
    <t>Zazdivka otvorů po potrubí v obvodové konstrukci objektů zazdívka, vnitřní a vnější omítka, malba a nátěr</t>
  </si>
  <si>
    <t>44</t>
  </si>
  <si>
    <t>909      R00</t>
  </si>
  <si>
    <t>Hzs-nezmeritelne prace</t>
  </si>
  <si>
    <t>hod</t>
  </si>
  <si>
    <t>46</t>
  </si>
  <si>
    <t>19</t>
  </si>
  <si>
    <t>998981123R00</t>
  </si>
  <si>
    <t>Přesun hmot demolice postup. rozebíráním v. do 21m</t>
  </si>
  <si>
    <t>48</t>
  </si>
  <si>
    <t>VP - Vícepráce</t>
  </si>
  <si>
    <t>PN</t>
  </si>
  <si>
    <t>STR - Strojní</t>
  </si>
  <si>
    <t>D1 - Demolice Strojní</t>
  </si>
  <si>
    <t xml:space="preserve">    713 - Izolace tepelné</t>
  </si>
  <si>
    <t xml:space="preserve">    722 - Vnitřní vodovod</t>
  </si>
  <si>
    <t xml:space="preserve">    731 - Kotelny</t>
  </si>
  <si>
    <t xml:space="preserve">    732 - Strojovny</t>
  </si>
  <si>
    <t xml:space="preserve">    733 - Rozvod potrubí</t>
  </si>
  <si>
    <t xml:space="preserve">    734 - Armatury</t>
  </si>
  <si>
    <t xml:space="preserve">    D96 - Přesuny suti a vybouraných hmot</t>
  </si>
  <si>
    <t>Odvoz suti a vybour. hmot na skládku do 1 km</t>
  </si>
  <si>
    <t>236,94*50</t>
  </si>
  <si>
    <t>979082111R00</t>
  </si>
  <si>
    <t>Vnitrostaveništní doprava suti do 10 m</t>
  </si>
  <si>
    <t>979082121R00</t>
  </si>
  <si>
    <t>Příplatek k vnitrost. dopravě suti za dalších 5 m</t>
  </si>
  <si>
    <t>236,94*10</t>
  </si>
  <si>
    <t>979999996R00</t>
  </si>
  <si>
    <t>Poplatek za skládku suti a vybouraných hmot</t>
  </si>
  <si>
    <t>Poplatek za skládku suti - minerální vata – nebezpečný odpad</t>
  </si>
  <si>
    <t>Hzs-nezmeritelne  prace</t>
  </si>
  <si>
    <t>713400811R00</t>
  </si>
  <si>
    <t>Odstranění tepelné izolace a oplechování potrubí</t>
  </si>
  <si>
    <t>Venkovní rozvody potrubí:
Úsek č.1:115,52,  vykr. ST 25  ,
Úsek č.2 a 2a a 2b:254,65, vykr. ST 25 , 
Úsek č.3:218,89,  vykr. ST 34 ,
Úsek č.4:54,1,  vykr. ST 34 ,
Úsek č.5:377,4, vykr. ST 38 , 
Úsek č.6:275,94,  vykr. ST 38 ,
Úsek č.7:185,58, vykr. ST 38 , 
Úsek č.8:378,69, vykr. ST 47 ,
Úsek č.9:233,5, vykr. ST 50 ,
Úsek č.10:59,76, vykr. ST 53 , 
Úsek č.11:0, vykr. ST 53 ,
Úsek č.12:394,7,  vykr. ST 53 ,
Úsek č.13:52,75, vykr. ST 38 ,
Úsek č.14:195,0,  vykr. ST 57 , 
Úsek č.15:374,92,  vykr. ST 60 , 
Úsek č.16,17,18:571,8,   vykr. ST 64, 
Vnitřní rozvody:1193,6
,</t>
  </si>
  <si>
    <t>713400821R00</t>
  </si>
  <si>
    <t>Odstranění izolačních pásů  potrubí</t>
  </si>
  <si>
    <t>Venkovní rozvody potrubí:
Úsek č.1:115,52,  vykr. ST 25  ,
Úsek č.2 a 2a a 2b:254,65, vykr. ST 25 , 
Úsek č.3:218,89,  vykr. ST 34 , 
Úsek č.4:54,1,  vykr. ST 34 ,
Úsek č.5:377,4, vykr. ST 38 , 
Úsek č.6:275,94,  vykr. ST 38 ,
Úsek č.7:185,58, vykr. ST 38 ,
Úsek č.8:378,69, vykr. ST 47 , 
Úsek č.9:233,5, vykr. ST 50 , 
Úsek č.10:59,76, vykr. ST 53 , 
Úsek č.11:0, vykr. ST 53 , 
Úsek č.12:394,7,  vykr. ST 53 , 
Úsek č.13:52,75, vykr. ST 38 , 
Úsek č.14:195,0,  vykr. ST 57 , 
Úsek č.15:374,92,  vykr. ST 60 ,
Úsek č.16,17,18:571,8,   vykr. ST 64, 
Vnitřní rozvody:1193,6
,</t>
  </si>
  <si>
    <t>722130806R00</t>
  </si>
  <si>
    <t>Demontáž potrubí ocelových závitových do DN 150</t>
  </si>
  <si>
    <t>m</t>
  </si>
  <si>
    <t>Výkr. č. STR 03, 04, 05; kotelna CVS-2</t>
  </si>
  <si>
    <t>722254110R00</t>
  </si>
  <si>
    <t>Demontáž hydrantových skříní</t>
  </si>
  <si>
    <t>soubor</t>
  </si>
  <si>
    <t>722260801R00</t>
  </si>
  <si>
    <t>Demontáž ostatní zařízení ZTI</t>
  </si>
  <si>
    <t>Ukončení přípojky vody ve vodoměrné šachtě, včetně demontáže vodoměru</t>
  </si>
  <si>
    <t>Výkr. č. STR 06</t>
  </si>
  <si>
    <t>722290822R00</t>
  </si>
  <si>
    <t>Přesun vybouraných hmot - vodovody, H 6 - 12 m</t>
  </si>
  <si>
    <t>731202880R00</t>
  </si>
  <si>
    <t>Rozřezání kotlů ocelových do 20000 kg</t>
  </si>
  <si>
    <t>Výkr. č. STR 03, 04, 05</t>
  </si>
  <si>
    <t>731310815R00</t>
  </si>
  <si>
    <t>Demontáž ventilátoru kotlů výkonu do 5446 kW</t>
  </si>
  <si>
    <t>731310816R00</t>
  </si>
  <si>
    <t>Demontáž pásového dopravníku</t>
  </si>
  <si>
    <t>731890802R00</t>
  </si>
  <si>
    <t>Přemístění vybouraných hmot - kotelny, H 6 - 12 m</t>
  </si>
  <si>
    <t>732110814R00</t>
  </si>
  <si>
    <t>Demontáž těles rozdělovačů a sběračů, do DN 400 mm</t>
  </si>
  <si>
    <t>732211823R00</t>
  </si>
  <si>
    <t>Demontáž nádrží ležatých do 6300 l</t>
  </si>
  <si>
    <t>732213823R00</t>
  </si>
  <si>
    <t>Rozřezání demontovaných nádrží do 6300 l</t>
  </si>
  <si>
    <t>732221814R00</t>
  </si>
  <si>
    <t>Demontáž protiproud.výměníku s vložkou U do 40 m2</t>
  </si>
  <si>
    <t>732223814R00</t>
  </si>
  <si>
    <t>Rozřezání demont.výměníku s vložkou U,do 40 m2</t>
  </si>
  <si>
    <t>732291811R00</t>
  </si>
  <si>
    <t>Demontáž topných těles  do 35000 W</t>
  </si>
  <si>
    <t>732420817R00</t>
  </si>
  <si>
    <t>Demontáž čerpadel oběhových spirálních do DN 150</t>
  </si>
  <si>
    <t>50</t>
  </si>
  <si>
    <t>732493810R00</t>
  </si>
  <si>
    <t>Demontáž plovákového spínacího zařízení</t>
  </si>
  <si>
    <t>52</t>
  </si>
  <si>
    <t>732890802R00</t>
  </si>
  <si>
    <t>Přemístění vybouraných hmot - strojovny, H 6 -12 m</t>
  </si>
  <si>
    <t>54</t>
  </si>
  <si>
    <t>23</t>
  </si>
  <si>
    <t>733120841R00</t>
  </si>
  <si>
    <t>Demontáž potrubí z hladkých trubek do DN 150</t>
  </si>
  <si>
    <t>56</t>
  </si>
  <si>
    <t>Venkovní rozvody potrubí: 
Úsek č.1:205, vykr. ST 25  
Úsek č.2 a 2a a 2b:720, vykr. ST 25                
Úsek č.3:522, vykr. ST 34 
Úsek č.4:86, vykr. ST 34
Úsek č.5:600, vykr. ST 38
Úsek č.6:405, vykr. ST 38 
Úsek č.7:394, vykr. ST 38  
Úsek č.8:804,  vykr. ST 47 
Úsek č.9:500, vykr. ST 50
Úsek č.10:190, vykr. ST 53            
Úsek č.11:0, vykr. ST 53 
Úsek č.12:838, vykr. ST 53 
Úsek č.13:168,       vykr. ST 38  
Úsek č.14:414, vykr. ST 57  
Úsek č.15:796, vykr. ST 60               
Úsek č.16,17,18:1214,   vykr. ST 64                     
Vnitřní rozvody:819, Výkr. č. STR 03, 04, 05;
kotelna CVS-2</t>
  </si>
  <si>
    <t>733190840R00</t>
  </si>
  <si>
    <t>Odřezání potrubních objímek dvojitých do DN 250</t>
  </si>
  <si>
    <t>58</t>
  </si>
  <si>
    <t>Venkovní rozvody potrubí:; Vnitřní rozvody:819  Výkr. č. STR 03, 04, 05; kotelna CVS-2</t>
  </si>
  <si>
    <t>60</t>
  </si>
  <si>
    <t>25</t>
  </si>
  <si>
    <t>733890803R00</t>
  </si>
  <si>
    <t>Přemístění vybouraných hmot - potrubí, H 6 - 24 m</t>
  </si>
  <si>
    <t>62</t>
  </si>
  <si>
    <t>734100813R00</t>
  </si>
  <si>
    <t>Demontáž armatur se dvěma přírubami do DN 250</t>
  </si>
  <si>
    <t>64</t>
  </si>
  <si>
    <t>27</t>
  </si>
  <si>
    <t>734160814R00</t>
  </si>
  <si>
    <t>Demontáž odvaděčů kondenzátu do DN 50</t>
  </si>
  <si>
    <t>66</t>
  </si>
  <si>
    <t>734200811R00</t>
  </si>
  <si>
    <t>Demontáž armatur ostatních</t>
  </si>
  <si>
    <t>68</t>
  </si>
  <si>
    <t>29</t>
  </si>
  <si>
    <t>734890803R00</t>
  </si>
  <si>
    <t>Přemístění demontovaných hmot - armatur, H 6- 24 m</t>
  </si>
  <si>
    <t>70</t>
  </si>
  <si>
    <t>734890803R00.1</t>
  </si>
  <si>
    <t>Přemístění demontovaných hmot , H 6- 24 m</t>
  </si>
  <si>
    <t>72</t>
  </si>
  <si>
    <t>EL,MaR - Elektroinstalace a M+R</t>
  </si>
  <si>
    <t>D1 - Demolice ELE</t>
  </si>
  <si>
    <t xml:space="preserve">    96 - Bourání konstrukcí</t>
  </si>
  <si>
    <t xml:space="preserve">    97 - Prorážení otvorů</t>
  </si>
  <si>
    <t xml:space="preserve">    M21 - Elektromontáže</t>
  </si>
  <si>
    <t>Hzs- nezměřitelné prace</t>
  </si>
  <si>
    <t>2101</t>
  </si>
  <si>
    <t>Demontáž osvětlení Zářivky – 2T</t>
  </si>
  <si>
    <t>ks</t>
  </si>
  <si>
    <t>ostatní:60; kotelna:310; kotelna CVS-2:46; uhelny most:56</t>
  </si>
  <si>
    <t>2102</t>
  </si>
  <si>
    <t>Demontáž osvětlení žárovkové</t>
  </si>
  <si>
    <t>ostatní:45; kotelna:114; kotelna CVS-2:22; Uhelny most:25</t>
  </si>
  <si>
    <t>2103</t>
  </si>
  <si>
    <t>Demontáž kabelů - kabeláž  v lištách</t>
  </si>
  <si>
    <t>kotelny:; AYKY:1880+212; CYKY:985+130; uhelny most:; AYKY:190; CYKY:145; ostatní:; AYKY:450</t>
  </si>
  <si>
    <t>2104</t>
  </si>
  <si>
    <t>Demontáž kabelů slaboproud a strojní</t>
  </si>
  <si>
    <t>kotelny:; CYKY:1580+210; ostatní:; CYKY:520</t>
  </si>
  <si>
    <t>2105</t>
  </si>
  <si>
    <t>Demontáž rozváděčů - rozvaděče skříńové</t>
  </si>
  <si>
    <t>Kotelny:18+5; Ostatní:12; kanceláře:2</t>
  </si>
  <si>
    <t>2106</t>
  </si>
  <si>
    <t>Demontáž ostatní - stroje a zařízení</t>
  </si>
  <si>
    <t>Kotelny:94+12; Ostatní:35</t>
  </si>
  <si>
    <t>2107</t>
  </si>
  <si>
    <t>Ukončení stávající přívodu do kotelny telefon</t>
  </si>
  <si>
    <t>2107.1</t>
  </si>
  <si>
    <t>Dodávka+Montáž rozvaděče pro propojení stávající VO na rozvod, včetně spínání VO + revizní zpráva</t>
  </si>
  <si>
    <t>2107.2</t>
  </si>
  <si>
    <t>Ukončení stávající přívodu do kotelny D+M SR402 + ER 212</t>
  </si>
  <si>
    <t>VRN - Vedlejší rozpočtové náklady</t>
  </si>
  <si>
    <t>Bude vybrán z výběrového řízení.</t>
  </si>
  <si>
    <t>9 - Ostatní konstrukce a práce-bourání</t>
  </si>
  <si>
    <t>OST - Ostatní</t>
  </si>
  <si>
    <t xml:space="preserve">    O01 - Vedlejší rozpočtové náklady stavby</t>
  </si>
  <si>
    <t>Mimostav. Doprava</t>
  </si>
  <si>
    <t>913111211</t>
  </si>
  <si>
    <t>Příplatek k dočasnému podstavci plastovému za první a ZKD den použití</t>
  </si>
  <si>
    <t>1212814236</t>
  </si>
  <si>
    <t>"viz ZOV,č.výkresu E" 01</t>
  </si>
  <si>
    <t>VV</t>
  </si>
  <si>
    <t>True</t>
  </si>
  <si>
    <t>30*60</t>
  </si>
  <si>
    <t>Součet</t>
  </si>
  <si>
    <t>913121111</t>
  </si>
  <si>
    <t>Montáž a demontáž dočasné dopravní značky kompletní základní</t>
  </si>
  <si>
    <t>-1997538178</t>
  </si>
  <si>
    <t>001991R</t>
  </si>
  <si>
    <t>Centrální zázemí stavby (sociální zázemí pracovníků,sklad mateiálu,dočasná skládka materiálu a staveništního odpadu)</t>
  </si>
  <si>
    <t>kpl</t>
  </si>
  <si>
    <t>262144</t>
  </si>
  <si>
    <t>001992R</t>
  </si>
  <si>
    <t>Oplocení systémovým mobilním plotem v.2m (zázemí staveniště, mezideponie, stavba)</t>
  </si>
  <si>
    <t>1845229895</t>
  </si>
  <si>
    <t>001993R</t>
  </si>
  <si>
    <t>Udržování čistoty na příjezdových komunikacích</t>
  </si>
  <si>
    <t>1202351453</t>
  </si>
  <si>
    <t>001994R</t>
  </si>
  <si>
    <t>Vytyčení inženýrských sítí před prováděním demoličních a demontážních prací (ve správě AKIS, AHNM, PS, AS-PO ...atd.)</t>
  </si>
  <si>
    <t>-584225178</t>
  </si>
  <si>
    <t>001996R</t>
  </si>
  <si>
    <t>Montáž a demontáž těžkého přemostění nosnost 20t</t>
  </si>
  <si>
    <t>1319502746</t>
  </si>
  <si>
    <t>001997R</t>
  </si>
  <si>
    <t>Montáž a demontáž lávky pro pěší</t>
  </si>
  <si>
    <t>911518376</t>
  </si>
  <si>
    <t>001998R</t>
  </si>
  <si>
    <t>Napojení a provoz stavebních elekrorozvaděčů na stavbě (případně elektrocentrály)</t>
  </si>
  <si>
    <t>898008528</t>
  </si>
  <si>
    <t>0019991R</t>
  </si>
  <si>
    <t xml:space="preserve">Certifikace a agenda k předání díla. </t>
  </si>
  <si>
    <t>630472036</t>
  </si>
  <si>
    <t>4  "objektů x 4 paré</t>
  </si>
  <si>
    <t>0019993R</t>
  </si>
  <si>
    <t>Práce koordinátora stavby BOZP po celou dobu výstavby</t>
  </si>
  <si>
    <t>měsíc</t>
  </si>
  <si>
    <t>-16014062</t>
  </si>
  <si>
    <t>0019993R.1</t>
  </si>
  <si>
    <t>Práce bezpečnostního dozoru stavby (po dokončení svářecích prací)</t>
  </si>
  <si>
    <t>-1679179099</t>
  </si>
  <si>
    <t>001999R</t>
  </si>
  <si>
    <t>-1812613695</t>
  </si>
  <si>
    <t>"vyhotovení dokumentace skutečného provedení stavby, 3 paré potvrzené dodavatelem stavby,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</si>
</sst>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3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0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505050"/>
      <name val="Trebuchet MS"/>
    </font>
    <font>
      <sz val="8"/>
      <color rgb="FFFF0000"/>
      <name val="Trebuchet MS"/>
    </font>
    <font>
      <sz val="8"/>
      <color rgb="FF800080"/>
      <name val="Trebuchet MS"/>
    </font>
    <font>
      <sz val="8"/>
      <color rgb="FFFAE682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sz val="10"/>
      <color rgb="FF464646"/>
      <name val="Trebuchet MS"/>
    </font>
    <font>
      <b/>
      <sz val="10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b/>
      <sz val="11"/>
      <color rgb="FF003366"/>
      <name val="Trebuchet MS"/>
    </font>
    <font>
      <sz val="11"/>
      <color rgb="FF003366"/>
      <name val="Trebuchet MS"/>
    </font>
    <font>
      <sz val="11"/>
      <color rgb="FF969696"/>
      <name val="Trebuchet MS"/>
    </font>
    <font>
      <sz val="18"/>
      <color theme="10"/>
      <name val="Wingdings 2"/>
    </font>
    <font>
      <b/>
      <sz val="10"/>
      <color rgb="FF003366"/>
      <name val="Trebuchet MS"/>
    </font>
    <font>
      <b/>
      <sz val="12"/>
      <color rgb="FF800000"/>
      <name val="Trebuchet MS"/>
    </font>
    <font>
      <b/>
      <sz val="12"/>
      <color rgb="FF800000"/>
      <name val="Trebuchet MS"/>
    </font>
    <font>
      <b/>
      <sz val="8"/>
      <color rgb="FF800000"/>
      <name val="Trebuchet MS"/>
    </font>
    <font>
      <sz val="9"/>
      <color rgb="FF000000"/>
      <name val="Trebuchet MS"/>
    </font>
    <font>
      <sz val="8"/>
      <color rgb="FF960000"/>
      <name val="Trebuchet MS"/>
    </font>
    <font>
      <b/>
      <sz val="8"/>
      <name val="Trebuchet MS"/>
    </font>
    <font>
      <i/>
      <sz val="7"/>
      <color rgb="FF969696"/>
      <name val="Trebuchet MS"/>
    </font>
    <font>
      <sz val="8"/>
      <color rgb="FFFF0000"/>
      <name val="Trebuchet MS"/>
    </font>
    <font>
      <sz val="8"/>
      <color rgb="FF800080"/>
      <name val="Trebuchet MS"/>
    </font>
    <font>
      <u/>
      <sz val="11"/>
      <color theme="1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42" fillId="0" borderId="0" applyNumberFormat="0" applyFill="0" applyBorder="0" applyAlignment="0" applyProtection="0"/>
  </cellStyleXfs>
  <cellXfs count="305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2" borderId="0" xfId="0" applyFont="1" applyFill="1" applyAlignment="1" applyProtection="1">
      <alignment horizontal="left" vertical="center"/>
    </xf>
    <xf numFmtId="0" fontId="5" fillId="2" borderId="0" xfId="0" applyFont="1" applyFill="1" applyAlignment="1" applyProtection="1">
      <alignment vertical="center"/>
    </xf>
    <xf numFmtId="0" fontId="13" fillId="2" borderId="0" xfId="0" applyFont="1" applyFill="1" applyAlignment="1" applyProtection="1">
      <alignment horizontal="left" vertical="center"/>
    </xf>
    <xf numFmtId="0" fontId="14" fillId="2" borderId="0" xfId="1" applyFont="1" applyFill="1" applyAlignment="1" applyProtection="1">
      <alignment vertical="center"/>
    </xf>
    <xf numFmtId="0" fontId="0" fillId="2" borderId="0" xfId="0" applyFill="1"/>
    <xf numFmtId="0" fontId="12" fillId="2" borderId="0" xfId="0" applyFont="1" applyFill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0" fillId="0" borderId="0" xfId="0" applyBorder="1" applyProtection="1"/>
    <xf numFmtId="0" fontId="18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top"/>
    </xf>
    <xf numFmtId="0" fontId="18" fillId="0" borderId="0" xfId="0" applyFont="1" applyBorder="1" applyAlignment="1" applyProtection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Border="1" applyProtection="1"/>
    <xf numFmtId="0" fontId="20" fillId="0" borderId="0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21" fillId="0" borderId="7" xfId="0" applyFont="1" applyBorder="1" applyAlignment="1" applyProtection="1">
      <alignment horizontal="left" vertical="center"/>
    </xf>
    <xf numFmtId="0" fontId="0" fillId="0" borderId="7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164" fontId="1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vertical="center"/>
    </xf>
    <xf numFmtId="0" fontId="0" fillId="5" borderId="0" xfId="0" applyFont="1" applyFill="1" applyBorder="1" applyAlignment="1" applyProtection="1">
      <alignment vertical="center"/>
    </xf>
    <xf numFmtId="0" fontId="3" fillId="5" borderId="8" xfId="0" applyFont="1" applyFill="1" applyBorder="1" applyAlignment="1" applyProtection="1">
      <alignment horizontal="left" vertical="center"/>
    </xf>
    <xf numFmtId="0" fontId="0" fillId="5" borderId="9" xfId="0" applyFont="1" applyFill="1" applyBorder="1" applyAlignment="1" applyProtection="1">
      <alignment vertical="center"/>
    </xf>
    <xf numFmtId="0" fontId="3" fillId="5" borderId="9" xfId="0" applyFont="1" applyFill="1" applyBorder="1" applyAlignment="1" applyProtection="1">
      <alignment horizontal="center" vertical="center"/>
    </xf>
    <xf numFmtId="0" fontId="22" fillId="0" borderId="11" xfId="0" applyFont="1" applyBorder="1" applyAlignment="1" applyProtection="1">
      <alignment horizontal="left"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Border="1" applyProtection="1"/>
    <xf numFmtId="0" fontId="0" fillId="0" borderId="15" xfId="0" applyBorder="1" applyProtection="1"/>
    <xf numFmtId="0" fontId="23" fillId="0" borderId="16" xfId="0" applyFont="1" applyBorder="1" applyAlignment="1" applyProtection="1">
      <alignment horizontal="left" vertical="center"/>
    </xf>
    <xf numFmtId="0" fontId="0" fillId="0" borderId="17" xfId="0" applyFont="1" applyBorder="1" applyAlignment="1" applyProtection="1">
      <alignment vertical="center"/>
    </xf>
    <xf numFmtId="0" fontId="23" fillId="0" borderId="17" xfId="0" applyFont="1" applyBorder="1" applyAlignment="1" applyProtection="1">
      <alignment horizontal="left" vertical="center"/>
    </xf>
    <xf numFmtId="0" fontId="0" fillId="0" borderId="18" xfId="0" applyFont="1" applyBorder="1" applyAlignment="1" applyProtection="1">
      <alignment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24" fillId="0" borderId="0" xfId="0" applyFont="1" applyBorder="1" applyAlignment="1" applyProtection="1">
      <alignment vertical="center"/>
    </xf>
    <xf numFmtId="165" fontId="2" fillId="0" borderId="0" xfId="0" applyNumberFormat="1" applyFont="1" applyBorder="1" applyAlignment="1" applyProtection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15" xfId="0" applyFont="1" applyBorder="1" applyAlignment="1" applyProtection="1">
      <alignment vertical="center"/>
    </xf>
    <xf numFmtId="0" fontId="0" fillId="6" borderId="9" xfId="0" applyFont="1" applyFill="1" applyBorder="1" applyAlignment="1" applyProtection="1">
      <alignment vertical="center"/>
    </xf>
    <xf numFmtId="0" fontId="18" fillId="0" borderId="22" xfId="0" applyFont="1" applyBorder="1" applyAlignment="1" applyProtection="1">
      <alignment horizontal="center" vertical="center" wrapText="1"/>
    </xf>
    <xf numFmtId="0" fontId="18" fillId="0" borderId="23" xfId="0" applyFont="1" applyBorder="1" applyAlignment="1" applyProtection="1">
      <alignment horizontal="center" vertical="center" wrapText="1"/>
    </xf>
    <xf numFmtId="0" fontId="18" fillId="0" borderId="24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26" fillId="0" borderId="0" xfId="0" applyFont="1" applyBorder="1" applyAlignment="1" applyProtection="1">
      <alignment horizontal="left" vertical="center"/>
    </xf>
    <xf numFmtId="0" fontId="26" fillId="0" borderId="0" xfId="0" applyFont="1" applyBorder="1" applyAlignment="1" applyProtection="1">
      <alignment vertical="center"/>
    </xf>
    <xf numFmtId="4" fontId="25" fillId="0" borderId="14" xfId="0" applyNumberFormat="1" applyFont="1" applyBorder="1" applyAlignment="1" applyProtection="1">
      <alignment vertical="center"/>
    </xf>
    <xf numFmtId="4" fontId="25" fillId="0" borderId="0" xfId="0" applyNumberFormat="1" applyFont="1" applyBorder="1" applyAlignment="1" applyProtection="1">
      <alignment vertical="center"/>
    </xf>
    <xf numFmtId="166" fontId="25" fillId="0" borderId="0" xfId="0" applyNumberFormat="1" applyFont="1" applyBorder="1" applyAlignment="1" applyProtection="1">
      <alignment vertical="center"/>
    </xf>
    <xf numFmtId="4" fontId="25" fillId="0" borderId="15" xfId="0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4" fillId="0" borderId="4" xfId="0" applyFont="1" applyBorder="1" applyAlignment="1" applyProtection="1">
      <alignment vertical="center"/>
    </xf>
    <xf numFmtId="0" fontId="28" fillId="0" borderId="0" xfId="0" applyFont="1" applyBorder="1" applyAlignment="1" applyProtection="1">
      <alignment vertical="center"/>
    </xf>
    <xf numFmtId="0" fontId="29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4" fontId="30" fillId="0" borderId="14" xfId="0" applyNumberFormat="1" applyFont="1" applyBorder="1" applyAlignment="1" applyProtection="1">
      <alignment vertical="center"/>
    </xf>
    <xf numFmtId="4" fontId="30" fillId="0" borderId="0" xfId="0" applyNumberFormat="1" applyFont="1" applyBorder="1" applyAlignment="1" applyProtection="1">
      <alignment vertical="center"/>
    </xf>
    <xf numFmtId="166" fontId="30" fillId="0" borderId="0" xfId="0" applyNumberFormat="1" applyFont="1" applyBorder="1" applyAlignment="1" applyProtection="1">
      <alignment vertical="center"/>
    </xf>
    <xf numFmtId="4" fontId="3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31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vertical="center"/>
    </xf>
    <xf numFmtId="4" fontId="23" fillId="0" borderId="14" xfId="0" applyNumberFormat="1" applyFont="1" applyBorder="1" applyAlignment="1" applyProtection="1">
      <alignment vertical="center"/>
    </xf>
    <xf numFmtId="4" fontId="23" fillId="0" borderId="0" xfId="0" applyNumberFormat="1" applyFont="1" applyBorder="1" applyAlignment="1" applyProtection="1">
      <alignment vertical="center"/>
    </xf>
    <xf numFmtId="166" fontId="23" fillId="0" borderId="0" xfId="0" applyNumberFormat="1" applyFont="1" applyBorder="1" applyAlignment="1" applyProtection="1">
      <alignment vertical="center"/>
    </xf>
    <xf numFmtId="4" fontId="23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30" fillId="0" borderId="16" xfId="0" applyNumberFormat="1" applyFont="1" applyBorder="1" applyAlignment="1" applyProtection="1">
      <alignment vertical="center"/>
    </xf>
    <xf numFmtId="4" fontId="30" fillId="0" borderId="17" xfId="0" applyNumberFormat="1" applyFont="1" applyBorder="1" applyAlignment="1" applyProtection="1">
      <alignment vertical="center"/>
    </xf>
    <xf numFmtId="166" fontId="30" fillId="0" borderId="17" xfId="0" applyNumberFormat="1" applyFont="1" applyBorder="1" applyAlignment="1" applyProtection="1">
      <alignment vertical="center"/>
    </xf>
    <xf numFmtId="4" fontId="30" fillId="0" borderId="18" xfId="0" applyNumberFormat="1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left" vertical="center"/>
    </xf>
    <xf numFmtId="164" fontId="23" fillId="4" borderId="11" xfId="0" applyNumberFormat="1" applyFont="1" applyFill="1" applyBorder="1" applyAlignment="1" applyProtection="1">
      <alignment horizontal="center" vertical="center"/>
      <protection locked="0"/>
    </xf>
    <xf numFmtId="0" fontId="23" fillId="4" borderId="12" xfId="0" applyFont="1" applyFill="1" applyBorder="1" applyAlignment="1" applyProtection="1">
      <alignment horizontal="center" vertical="center"/>
      <protection locked="0"/>
    </xf>
    <xf numFmtId="4" fontId="23" fillId="0" borderId="13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164" fontId="23" fillId="4" borderId="14" xfId="0" applyNumberFormat="1" applyFont="1" applyFill="1" applyBorder="1" applyAlignment="1" applyProtection="1">
      <alignment horizontal="center" vertical="center"/>
      <protection locked="0"/>
    </xf>
    <xf numFmtId="0" fontId="23" fillId="4" borderId="0" xfId="0" applyFont="1" applyFill="1" applyBorder="1" applyAlignment="1" applyProtection="1">
      <alignment horizontal="center" vertical="center"/>
      <protection locked="0"/>
    </xf>
    <xf numFmtId="164" fontId="23" fillId="4" borderId="16" xfId="0" applyNumberFormat="1" applyFont="1" applyFill="1" applyBorder="1" applyAlignment="1" applyProtection="1">
      <alignment horizontal="center" vertical="center"/>
      <protection locked="0"/>
    </xf>
    <xf numFmtId="0" fontId="23" fillId="4" borderId="17" xfId="0" applyFont="1" applyFill="1" applyBorder="1" applyAlignment="1" applyProtection="1">
      <alignment horizontal="center" vertical="center"/>
      <protection locked="0"/>
    </xf>
    <xf numFmtId="4" fontId="23" fillId="0" borderId="18" xfId="0" applyNumberFormat="1" applyFont="1" applyBorder="1" applyAlignment="1" applyProtection="1">
      <alignment vertical="center"/>
    </xf>
    <xf numFmtId="0" fontId="26" fillId="6" borderId="0" xfId="0" applyFont="1" applyFill="1" applyBorder="1" applyAlignment="1" applyProtection="1">
      <alignment horizontal="left" vertical="center"/>
    </xf>
    <xf numFmtId="0" fontId="0" fillId="6" borderId="0" xfId="0" applyFont="1" applyFill="1" applyBorder="1" applyAlignment="1" applyProtection="1">
      <alignment vertical="center"/>
    </xf>
    <xf numFmtId="0" fontId="0" fillId="2" borderId="0" xfId="0" applyFill="1" applyProtection="1"/>
    <xf numFmtId="0" fontId="5" fillId="0" borderId="0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right" vertical="center"/>
    </xf>
    <xf numFmtId="0" fontId="3" fillId="6" borderId="8" xfId="0" applyFont="1" applyFill="1" applyBorder="1" applyAlignment="1" applyProtection="1">
      <alignment horizontal="left" vertical="center"/>
    </xf>
    <xf numFmtId="0" fontId="3" fillId="6" borderId="9" xfId="0" applyFont="1" applyFill="1" applyBorder="1" applyAlignment="1" applyProtection="1">
      <alignment horizontal="right" vertical="center"/>
    </xf>
    <xf numFmtId="0" fontId="3" fillId="6" borderId="9" xfId="0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Protection="1"/>
    <xf numFmtId="0" fontId="33" fillId="0" borderId="0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5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5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0" fillId="0" borderId="25" xfId="0" applyFont="1" applyBorder="1" applyAlignment="1" applyProtection="1">
      <alignment vertical="center"/>
    </xf>
    <xf numFmtId="0" fontId="18" fillId="0" borderId="25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23" fillId="0" borderId="15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16" xfId="0" applyFont="1" applyBorder="1" applyAlignment="1" applyProtection="1">
      <alignment vertical="center"/>
    </xf>
    <xf numFmtId="0" fontId="23" fillId="0" borderId="18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 wrapText="1"/>
    </xf>
    <xf numFmtId="0" fontId="2" fillId="6" borderId="22" xfId="0" applyFont="1" applyFill="1" applyBorder="1" applyAlignment="1" applyProtection="1">
      <alignment horizontal="center" vertical="center" wrapText="1"/>
    </xf>
    <xf numFmtId="0" fontId="2" fillId="6" borderId="23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 wrapText="1"/>
    </xf>
    <xf numFmtId="166" fontId="37" fillId="0" borderId="12" xfId="0" applyNumberFormat="1" applyFont="1" applyBorder="1" applyAlignment="1" applyProtection="1"/>
    <xf numFmtId="166" fontId="37" fillId="0" borderId="13" xfId="0" applyNumberFormat="1" applyFont="1" applyBorder="1" applyAlignment="1" applyProtection="1"/>
    <xf numFmtId="4" fontId="38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Border="1" applyAlignment="1" applyProtection="1"/>
    <xf numFmtId="0" fontId="6" fillId="0" borderId="0" xfId="0" applyFont="1" applyBorder="1" applyAlignment="1" applyProtection="1">
      <alignment horizontal="left"/>
    </xf>
    <xf numFmtId="0" fontId="8" fillId="0" borderId="5" xfId="0" applyFont="1" applyBorder="1" applyAlignment="1" applyProtection="1"/>
    <xf numFmtId="0" fontId="8" fillId="0" borderId="14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Border="1" applyAlignment="1" applyProtection="1">
      <alignment horizontal="left"/>
    </xf>
    <xf numFmtId="0" fontId="0" fillId="0" borderId="25" xfId="0" applyFont="1" applyBorder="1" applyAlignment="1" applyProtection="1">
      <alignment horizontal="center" vertical="center"/>
    </xf>
    <xf numFmtId="49" fontId="0" fillId="0" borderId="25" xfId="0" applyNumberFormat="1" applyFont="1" applyBorder="1" applyAlignment="1" applyProtection="1">
      <alignment horizontal="left" vertical="center" wrapText="1"/>
    </xf>
    <xf numFmtId="0" fontId="0" fillId="0" borderId="25" xfId="0" applyFont="1" applyBorder="1" applyAlignment="1" applyProtection="1">
      <alignment horizontal="center" vertical="center" wrapText="1"/>
    </xf>
    <xf numFmtId="167" fontId="0" fillId="0" borderId="25" xfId="0" applyNumberFormat="1" applyFont="1" applyBorder="1" applyAlignment="1" applyProtection="1">
      <alignment vertical="center"/>
    </xf>
    <xf numFmtId="0" fontId="1" fillId="4" borderId="25" xfId="0" applyFont="1" applyFill="1" applyBorder="1" applyAlignment="1" applyProtection="1">
      <alignment horizontal="left" vertical="center"/>
      <protection locked="0"/>
    </xf>
    <xf numFmtId="166" fontId="1" fillId="0" borderId="0" xfId="0" applyNumberFormat="1" applyFont="1" applyBorder="1" applyAlignment="1" applyProtection="1">
      <alignment vertical="center"/>
    </xf>
    <xf numFmtId="166" fontId="1" fillId="0" borderId="15" xfId="0" applyNumberFormat="1" applyFont="1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left" vertical="center"/>
    </xf>
    <xf numFmtId="167" fontId="9" fillId="0" borderId="0" xfId="0" applyNumberFormat="1" applyFont="1" applyBorder="1" applyAlignment="1" applyProtection="1">
      <alignment vertical="center"/>
    </xf>
    <xf numFmtId="0" fontId="9" fillId="0" borderId="5" xfId="0" applyFont="1" applyBorder="1" applyAlignment="1" applyProtection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40" fillId="0" borderId="0" xfId="0" applyFont="1" applyBorder="1" applyAlignment="1" applyProtection="1">
      <alignment horizontal="left" vertical="center"/>
    </xf>
    <xf numFmtId="167" fontId="10" fillId="0" borderId="0" xfId="0" applyNumberFormat="1" applyFont="1" applyBorder="1" applyAlignment="1" applyProtection="1">
      <alignment vertical="center"/>
    </xf>
    <xf numFmtId="0" fontId="10" fillId="0" borderId="5" xfId="0" applyFont="1" applyBorder="1" applyAlignment="1" applyProtection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41" fillId="0" borderId="0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left" vertical="center"/>
    </xf>
    <xf numFmtId="0" fontId="11" fillId="0" borderId="5" xfId="0" applyFont="1" applyBorder="1" applyAlignment="1" applyProtection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16" fillId="0" borderId="0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left" vertical="center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0" fillId="0" borderId="0" xfId="0" applyBorder="1" applyProtection="1"/>
    <xf numFmtId="0" fontId="3" fillId="0" borderId="0" xfId="0" applyFont="1" applyBorder="1" applyAlignment="1" applyProtection="1">
      <alignment horizontal="left" vertical="top" wrapText="1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wrapText="1"/>
    </xf>
    <xf numFmtId="4" fontId="5" fillId="0" borderId="0" xfId="0" applyNumberFormat="1" applyFont="1" applyBorder="1" applyAlignment="1" applyProtection="1">
      <alignment vertical="center"/>
    </xf>
    <xf numFmtId="4" fontId="21" fillId="0" borderId="7" xfId="0" applyNumberFormat="1" applyFont="1" applyBorder="1" applyAlignment="1" applyProtection="1">
      <alignment vertical="center"/>
    </xf>
    <xf numFmtId="0" fontId="0" fillId="0" borderId="7" xfId="0" applyFont="1" applyBorder="1" applyAlignment="1" applyProtection="1">
      <alignment vertical="center"/>
    </xf>
    <xf numFmtId="164" fontId="1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0" fontId="3" fillId="5" borderId="9" xfId="0" applyFont="1" applyFill="1" applyBorder="1" applyAlignment="1" applyProtection="1">
      <alignment horizontal="left" vertical="center"/>
    </xf>
    <xf numFmtId="0" fontId="0" fillId="5" borderId="9" xfId="0" applyFont="1" applyFill="1" applyBorder="1" applyAlignment="1" applyProtection="1">
      <alignment vertical="center"/>
    </xf>
    <xf numFmtId="4" fontId="3" fillId="5" borderId="9" xfId="0" applyNumberFormat="1" applyFont="1" applyFill="1" applyBorder="1" applyAlignment="1" applyProtection="1">
      <alignment vertical="center"/>
    </xf>
    <xf numFmtId="0" fontId="0" fillId="5" borderId="10" xfId="0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4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2" fillId="6" borderId="8" xfId="0" applyFont="1" applyFill="1" applyBorder="1" applyAlignment="1" applyProtection="1">
      <alignment horizontal="center" vertical="center"/>
    </xf>
    <xf numFmtId="0" fontId="2" fillId="6" borderId="9" xfId="0" applyFont="1" applyFill="1" applyBorder="1" applyAlignment="1" applyProtection="1">
      <alignment horizontal="left" vertical="center"/>
    </xf>
    <xf numFmtId="0" fontId="2" fillId="6" borderId="9" xfId="0" applyFont="1" applyFill="1" applyBorder="1" applyAlignment="1" applyProtection="1">
      <alignment horizontal="center" vertical="center"/>
    </xf>
    <xf numFmtId="0" fontId="2" fillId="6" borderId="10" xfId="0" applyFont="1" applyFill="1" applyBorder="1" applyAlignment="1" applyProtection="1">
      <alignment horizontal="left" vertical="center"/>
    </xf>
    <xf numFmtId="4" fontId="29" fillId="0" borderId="0" xfId="0" applyNumberFormat="1" applyFont="1" applyBorder="1" applyAlignment="1" applyProtection="1">
      <alignment vertical="center"/>
    </xf>
    <xf numFmtId="0" fontId="29" fillId="0" borderId="0" xfId="0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horizontal="right" vertical="center"/>
    </xf>
    <xf numFmtId="0" fontId="28" fillId="0" borderId="0" xfId="0" applyFont="1" applyBorder="1" applyAlignment="1" applyProtection="1">
      <alignment horizontal="left" vertical="center" wrapText="1"/>
    </xf>
    <xf numFmtId="4" fontId="7" fillId="0" borderId="0" xfId="0" applyNumberFormat="1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32" fillId="0" borderId="0" xfId="0" applyFont="1" applyBorder="1" applyAlignment="1" applyProtection="1">
      <alignment horizontal="left" vertical="center" wrapText="1"/>
    </xf>
    <xf numFmtId="4" fontId="7" fillId="4" borderId="0" xfId="0" applyNumberFormat="1" applyFont="1" applyFill="1" applyBorder="1" applyAlignment="1" applyProtection="1">
      <alignment vertical="center"/>
      <protection locked="0"/>
    </xf>
    <xf numFmtId="0" fontId="7" fillId="4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left" vertical="center"/>
    </xf>
    <xf numFmtId="4" fontId="26" fillId="0" borderId="0" xfId="0" applyNumberFormat="1" applyFont="1" applyBorder="1" applyAlignment="1" applyProtection="1">
      <alignment horizontal="right" vertical="center"/>
    </xf>
    <xf numFmtId="4" fontId="26" fillId="0" borderId="0" xfId="0" applyNumberFormat="1" applyFont="1" applyBorder="1" applyAlignment="1" applyProtection="1">
      <alignment vertical="center"/>
    </xf>
    <xf numFmtId="4" fontId="26" fillId="6" borderId="0" xfId="0" applyNumberFormat="1" applyFont="1" applyFill="1" applyBorder="1" applyAlignment="1" applyProtection="1">
      <alignment vertical="center"/>
    </xf>
    <xf numFmtId="0" fontId="15" fillId="3" borderId="0" xfId="0" applyFont="1" applyFill="1" applyAlignment="1">
      <alignment horizontal="center" vertical="center"/>
    </xf>
    <xf numFmtId="0" fontId="0" fillId="0" borderId="0" xfId="0"/>
    <xf numFmtId="0" fontId="18" fillId="0" borderId="0" xfId="0" applyFont="1" applyBorder="1" applyAlignment="1" applyProtection="1">
      <alignment horizontal="left" vertical="center" wrapText="1"/>
    </xf>
    <xf numFmtId="0" fontId="18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165" fontId="2" fillId="4" borderId="0" xfId="0" applyNumberFormat="1" applyFont="1" applyFill="1" applyBorder="1" applyAlignment="1" applyProtection="1">
      <alignment horizontal="left" vertical="center"/>
      <protection locked="0"/>
    </xf>
    <xf numFmtId="165" fontId="2" fillId="0" borderId="0" xfId="0" applyNumberFormat="1" applyFont="1" applyBorder="1" applyAlignment="1" applyProtection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 applyProtection="1">
      <alignment horizontal="left" vertical="center"/>
    </xf>
    <xf numFmtId="4" fontId="21" fillId="0" borderId="0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4" fontId="3" fillId="6" borderId="9" xfId="0" applyNumberFormat="1" applyFont="1" applyFill="1" applyBorder="1" applyAlignment="1" applyProtection="1">
      <alignment vertical="center"/>
    </xf>
    <xf numFmtId="4" fontId="3" fillId="6" borderId="10" xfId="0" applyNumberFormat="1" applyFont="1" applyFill="1" applyBorder="1" applyAlignment="1" applyProtection="1">
      <alignment vertical="center"/>
    </xf>
    <xf numFmtId="0" fontId="2" fillId="6" borderId="0" xfId="0" applyFont="1" applyFill="1" applyBorder="1" applyAlignment="1" applyProtection="1">
      <alignment horizontal="center" vertical="center"/>
    </xf>
    <xf numFmtId="0" fontId="0" fillId="6" borderId="0" xfId="0" applyFont="1" applyFill="1" applyBorder="1" applyAlignment="1" applyProtection="1">
      <alignment vertical="center"/>
    </xf>
    <xf numFmtId="4" fontId="34" fillId="0" borderId="0" xfId="0" applyNumberFormat="1" applyFont="1" applyBorder="1" applyAlignment="1" applyProtection="1">
      <alignment vertical="center"/>
    </xf>
    <xf numFmtId="4" fontId="6" fillId="0" borderId="0" xfId="0" applyNumberFormat="1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4" fontId="35" fillId="0" borderId="0" xfId="0" applyNumberFormat="1" applyFont="1" applyBorder="1" applyAlignment="1" applyProtection="1">
      <alignment vertical="center"/>
    </xf>
    <xf numFmtId="0" fontId="2" fillId="6" borderId="23" xfId="0" applyFont="1" applyFill="1" applyBorder="1" applyAlignment="1" applyProtection="1">
      <alignment horizontal="center" vertical="center" wrapText="1"/>
    </xf>
    <xf numFmtId="0" fontId="36" fillId="6" borderId="23" xfId="0" applyFont="1" applyFill="1" applyBorder="1" applyAlignment="1" applyProtection="1">
      <alignment horizontal="center" vertical="center" wrapText="1"/>
    </xf>
    <xf numFmtId="0" fontId="2" fillId="6" borderId="24" xfId="0" applyFont="1" applyFill="1" applyBorder="1" applyAlignment="1" applyProtection="1">
      <alignment horizontal="center" vertical="center" wrapText="1"/>
    </xf>
    <xf numFmtId="0" fontId="0" fillId="0" borderId="25" xfId="0" applyFont="1" applyBorder="1" applyAlignment="1" applyProtection="1">
      <alignment horizontal="left" vertical="center" wrapText="1"/>
    </xf>
    <xf numFmtId="166" fontId="0" fillId="4" borderId="25" xfId="0" applyNumberFormat="1" applyFont="1" applyFill="1" applyBorder="1" applyAlignment="1" applyProtection="1">
      <alignment vertical="center"/>
      <protection locked="0"/>
    </xf>
    <xf numFmtId="166" fontId="0" fillId="4" borderId="25" xfId="0" applyNumberFormat="1" applyFont="1" applyFill="1" applyBorder="1" applyAlignment="1" applyProtection="1">
      <alignment vertical="center"/>
    </xf>
    <xf numFmtId="4" fontId="0" fillId="0" borderId="25" xfId="0" applyNumberFormat="1" applyFont="1" applyBorder="1" applyAlignment="1" applyProtection="1">
      <alignment vertical="center"/>
    </xf>
    <xf numFmtId="0" fontId="39" fillId="0" borderId="12" xfId="0" applyFont="1" applyBorder="1" applyAlignment="1" applyProtection="1">
      <alignment vertical="center" wrapText="1"/>
    </xf>
    <xf numFmtId="0" fontId="0" fillId="0" borderId="12" xfId="0" applyFont="1" applyBorder="1" applyAlignment="1" applyProtection="1">
      <alignment vertical="center"/>
    </xf>
    <xf numFmtId="4" fontId="26" fillId="0" borderId="12" xfId="0" applyNumberFormat="1" applyFont="1" applyBorder="1" applyAlignment="1" applyProtection="1"/>
    <xf numFmtId="4" fontId="3" fillId="0" borderId="12" xfId="0" applyNumberFormat="1" applyFont="1" applyBorder="1" applyAlignment="1" applyProtection="1">
      <alignment vertical="center"/>
    </xf>
    <xf numFmtId="4" fontId="6" fillId="0" borderId="0" xfId="0" applyNumberFormat="1" applyFont="1" applyBorder="1" applyAlignment="1" applyProtection="1"/>
    <xf numFmtId="4" fontId="7" fillId="0" borderId="17" xfId="0" applyNumberFormat="1" applyFont="1" applyBorder="1" applyAlignment="1" applyProtection="1"/>
    <xf numFmtId="4" fontId="7" fillId="0" borderId="17" xfId="0" applyNumberFormat="1" applyFont="1" applyBorder="1" applyAlignment="1" applyProtection="1">
      <alignment vertical="center"/>
    </xf>
    <xf numFmtId="4" fontId="7" fillId="0" borderId="23" xfId="0" applyNumberFormat="1" applyFont="1" applyBorder="1" applyAlignment="1" applyProtection="1"/>
    <xf numFmtId="4" fontId="7" fillId="0" borderId="23" xfId="0" applyNumberFormat="1" applyFont="1" applyBorder="1" applyAlignment="1" applyProtection="1">
      <alignment vertical="center"/>
    </xf>
    <xf numFmtId="4" fontId="6" fillId="0" borderId="12" xfId="0" applyNumberFormat="1" applyFont="1" applyBorder="1" applyAlignment="1" applyProtection="1"/>
    <xf numFmtId="4" fontId="6" fillId="0" borderId="12" xfId="0" applyNumberFormat="1" applyFont="1" applyBorder="1" applyAlignment="1" applyProtection="1">
      <alignment vertical="center"/>
    </xf>
    <xf numFmtId="0" fontId="14" fillId="2" borderId="0" xfId="1" applyFont="1" applyFill="1" applyAlignment="1" applyProtection="1">
      <alignment horizontal="center" vertical="center"/>
    </xf>
    <xf numFmtId="0" fontId="9" fillId="0" borderId="12" xfId="0" applyFont="1" applyBorder="1" applyAlignment="1" applyProtection="1">
      <alignment horizontal="left" vertical="center" wrapText="1"/>
    </xf>
    <xf numFmtId="0" fontId="9" fillId="0" borderId="12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vertical="center"/>
    </xf>
    <xf numFmtId="0" fontId="40" fillId="0" borderId="0" xfId="0" applyFont="1" applyBorder="1" applyAlignment="1" applyProtection="1">
      <alignment horizontal="left" vertical="center" wrapText="1"/>
    </xf>
    <xf numFmtId="0" fontId="10" fillId="0" borderId="0" xfId="0" applyFont="1" applyBorder="1" applyAlignment="1" applyProtection="1">
      <alignment vertical="center"/>
    </xf>
    <xf numFmtId="0" fontId="41" fillId="0" borderId="12" xfId="0" applyFont="1" applyBorder="1" applyAlignment="1" applyProtection="1">
      <alignment horizontal="left" vertical="center" wrapText="1"/>
    </xf>
    <xf numFmtId="0" fontId="11" fillId="0" borderId="12" xfId="0" applyFont="1" applyBorder="1" applyAlignment="1" applyProtection="1">
      <alignment vertical="center"/>
    </xf>
    <xf numFmtId="4" fontId="6" fillId="0" borderId="17" xfId="0" applyNumberFormat="1" applyFont="1" applyBorder="1" applyAlignment="1" applyProtection="1"/>
    <xf numFmtId="4" fontId="6" fillId="0" borderId="17" xfId="0" applyNumberFormat="1" applyFont="1" applyBorder="1" applyAlignment="1" applyProtection="1">
      <alignment vertical="center"/>
    </xf>
  </cellXfs>
  <cellStyles count="2">
    <cellStyle name="Hypertextový odkaz" xfId="1" builtinId="8"/>
    <cellStyle name="normální" xfId="0" builtinId="0" customBuiltin="1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K110"/>
  <sheetViews>
    <sheetView showGridLines="0" tabSelected="1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5" customWidth="1"/>
    <col min="34" max="34" width="3.33203125" customWidth="1"/>
    <col min="35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.6640625" customWidth="1"/>
    <col min="44" max="44" width="13.6640625" customWidth="1"/>
    <col min="45" max="46" width="25.83203125" hidden="1" customWidth="1"/>
    <col min="47" max="47" width="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89" width="9.33203125" hidden="1"/>
  </cols>
  <sheetData>
    <row r="1" spans="1:73" ht="21.4" customHeight="1">
      <c r="A1" s="14" t="s">
        <v>0</v>
      </c>
      <c r="B1" s="15"/>
      <c r="C1" s="15"/>
      <c r="D1" s="16" t="s">
        <v>1</v>
      </c>
      <c r="E1" s="15"/>
      <c r="F1" s="15"/>
      <c r="G1" s="15"/>
      <c r="H1" s="15"/>
      <c r="I1" s="15"/>
      <c r="J1" s="15"/>
      <c r="K1" s="17" t="s">
        <v>2</v>
      </c>
      <c r="L1" s="17"/>
      <c r="M1" s="17"/>
      <c r="N1" s="17"/>
      <c r="O1" s="17"/>
      <c r="P1" s="17"/>
      <c r="Q1" s="17"/>
      <c r="R1" s="17"/>
      <c r="S1" s="17"/>
      <c r="T1" s="15"/>
      <c r="U1" s="15"/>
      <c r="V1" s="15"/>
      <c r="W1" s="17" t="s">
        <v>3</v>
      </c>
      <c r="X1" s="17"/>
      <c r="Y1" s="17"/>
      <c r="Z1" s="17"/>
      <c r="AA1" s="17"/>
      <c r="AB1" s="17"/>
      <c r="AC1" s="17"/>
      <c r="AD1" s="17"/>
      <c r="AE1" s="17"/>
      <c r="AF1" s="17"/>
      <c r="AG1" s="15"/>
      <c r="AH1" s="15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9" t="s">
        <v>4</v>
      </c>
      <c r="BB1" s="19" t="s">
        <v>5</v>
      </c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T1" s="20" t="s">
        <v>6</v>
      </c>
      <c r="BU1" s="20" t="s">
        <v>6</v>
      </c>
    </row>
    <row r="2" spans="1:73" ht="36.950000000000003" customHeight="1">
      <c r="C2" s="209" t="s">
        <v>7</v>
      </c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210"/>
      <c r="AN2" s="210"/>
      <c r="AO2" s="210"/>
      <c r="AP2" s="210"/>
      <c r="AR2" s="257" t="s">
        <v>8</v>
      </c>
      <c r="AS2" s="258"/>
      <c r="AT2" s="258"/>
      <c r="AU2" s="258"/>
      <c r="AV2" s="258"/>
      <c r="AW2" s="258"/>
      <c r="AX2" s="258"/>
      <c r="AY2" s="258"/>
      <c r="AZ2" s="258"/>
      <c r="BA2" s="258"/>
      <c r="BB2" s="258"/>
      <c r="BC2" s="258"/>
      <c r="BD2" s="258"/>
      <c r="BE2" s="258"/>
      <c r="BS2" s="21" t="s">
        <v>9</v>
      </c>
      <c r="BT2" s="21" t="s">
        <v>10</v>
      </c>
    </row>
    <row r="3" spans="1:73" ht="6.95" customHeight="1">
      <c r="B3" s="22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4"/>
      <c r="BS3" s="21" t="s">
        <v>9</v>
      </c>
      <c r="BT3" s="21" t="s">
        <v>11</v>
      </c>
    </row>
    <row r="4" spans="1:73" ht="36.950000000000003" customHeight="1">
      <c r="B4" s="25"/>
      <c r="C4" s="211" t="s">
        <v>12</v>
      </c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  <c r="AG4" s="212"/>
      <c r="AH4" s="212"/>
      <c r="AI4" s="212"/>
      <c r="AJ4" s="212"/>
      <c r="AK4" s="212"/>
      <c r="AL4" s="212"/>
      <c r="AM4" s="212"/>
      <c r="AN4" s="212"/>
      <c r="AO4" s="212"/>
      <c r="AP4" s="212"/>
      <c r="AQ4" s="26"/>
      <c r="AS4" s="27" t="s">
        <v>13</v>
      </c>
      <c r="BE4" s="28" t="s">
        <v>14</v>
      </c>
      <c r="BS4" s="21" t="s">
        <v>15</v>
      </c>
    </row>
    <row r="5" spans="1:73" ht="14.45" customHeight="1">
      <c r="B5" s="25"/>
      <c r="C5" s="29"/>
      <c r="D5" s="30" t="s">
        <v>16</v>
      </c>
      <c r="E5" s="29"/>
      <c r="F5" s="29"/>
      <c r="G5" s="29"/>
      <c r="H5" s="29"/>
      <c r="I5" s="29"/>
      <c r="J5" s="29"/>
      <c r="K5" s="215" t="s">
        <v>17</v>
      </c>
      <c r="L5" s="216"/>
      <c r="M5" s="216"/>
      <c r="N5" s="216"/>
      <c r="O5" s="216"/>
      <c r="P5" s="216"/>
      <c r="Q5" s="216"/>
      <c r="R5" s="216"/>
      <c r="S5" s="216"/>
      <c r="T5" s="216"/>
      <c r="U5" s="216"/>
      <c r="V5" s="216"/>
      <c r="W5" s="216"/>
      <c r="X5" s="216"/>
      <c r="Y5" s="216"/>
      <c r="Z5" s="216"/>
      <c r="AA5" s="216"/>
      <c r="AB5" s="216"/>
      <c r="AC5" s="216"/>
      <c r="AD5" s="216"/>
      <c r="AE5" s="216"/>
      <c r="AF5" s="216"/>
      <c r="AG5" s="216"/>
      <c r="AH5" s="216"/>
      <c r="AI5" s="216"/>
      <c r="AJ5" s="216"/>
      <c r="AK5" s="216"/>
      <c r="AL5" s="216"/>
      <c r="AM5" s="216"/>
      <c r="AN5" s="216"/>
      <c r="AO5" s="216"/>
      <c r="AP5" s="29"/>
      <c r="AQ5" s="26"/>
      <c r="BE5" s="213" t="s">
        <v>18</v>
      </c>
      <c r="BS5" s="21" t="s">
        <v>19</v>
      </c>
    </row>
    <row r="6" spans="1:73" ht="36.950000000000003" customHeight="1">
      <c r="B6" s="25"/>
      <c r="C6" s="29"/>
      <c r="D6" s="32" t="s">
        <v>20</v>
      </c>
      <c r="E6" s="29"/>
      <c r="F6" s="29"/>
      <c r="G6" s="29"/>
      <c r="H6" s="29"/>
      <c r="I6" s="29"/>
      <c r="J6" s="29"/>
      <c r="K6" s="217" t="s">
        <v>21</v>
      </c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6"/>
      <c r="W6" s="216"/>
      <c r="X6" s="216"/>
      <c r="Y6" s="216"/>
      <c r="Z6" s="216"/>
      <c r="AA6" s="216"/>
      <c r="AB6" s="216"/>
      <c r="AC6" s="216"/>
      <c r="AD6" s="216"/>
      <c r="AE6" s="216"/>
      <c r="AF6" s="216"/>
      <c r="AG6" s="216"/>
      <c r="AH6" s="216"/>
      <c r="AI6" s="216"/>
      <c r="AJ6" s="216"/>
      <c r="AK6" s="216"/>
      <c r="AL6" s="216"/>
      <c r="AM6" s="216"/>
      <c r="AN6" s="216"/>
      <c r="AO6" s="216"/>
      <c r="AP6" s="29"/>
      <c r="AQ6" s="26"/>
      <c r="BE6" s="214"/>
      <c r="BS6" s="21" t="s">
        <v>19</v>
      </c>
    </row>
    <row r="7" spans="1:73" ht="14.45" customHeight="1">
      <c r="B7" s="25"/>
      <c r="C7" s="29"/>
      <c r="D7" s="33" t="s">
        <v>22</v>
      </c>
      <c r="E7" s="29"/>
      <c r="F7" s="29"/>
      <c r="G7" s="29"/>
      <c r="H7" s="29"/>
      <c r="I7" s="29"/>
      <c r="J7" s="29"/>
      <c r="K7" s="31" t="s">
        <v>23</v>
      </c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33" t="s">
        <v>24</v>
      </c>
      <c r="AL7" s="29"/>
      <c r="AM7" s="29"/>
      <c r="AN7" s="31" t="s">
        <v>23</v>
      </c>
      <c r="AO7" s="29"/>
      <c r="AP7" s="29"/>
      <c r="AQ7" s="26"/>
      <c r="BE7" s="214"/>
      <c r="BS7" s="21" t="s">
        <v>19</v>
      </c>
    </row>
    <row r="8" spans="1:73" ht="14.45" customHeight="1">
      <c r="B8" s="25"/>
      <c r="C8" s="29"/>
      <c r="D8" s="33" t="s">
        <v>25</v>
      </c>
      <c r="E8" s="29"/>
      <c r="F8" s="29"/>
      <c r="G8" s="29"/>
      <c r="H8" s="29"/>
      <c r="I8" s="29"/>
      <c r="J8" s="29"/>
      <c r="K8" s="31" t="s">
        <v>26</v>
      </c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33" t="s">
        <v>27</v>
      </c>
      <c r="AL8" s="29"/>
      <c r="AM8" s="29"/>
      <c r="AN8" s="34" t="s">
        <v>28</v>
      </c>
      <c r="AO8" s="29"/>
      <c r="AP8" s="29"/>
      <c r="AQ8" s="26"/>
      <c r="BE8" s="214"/>
      <c r="BS8" s="21" t="s">
        <v>19</v>
      </c>
    </row>
    <row r="9" spans="1:73" ht="14.45" customHeight="1">
      <c r="B9" s="25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6"/>
      <c r="BE9" s="214"/>
      <c r="BS9" s="21" t="s">
        <v>19</v>
      </c>
    </row>
    <row r="10" spans="1:73" ht="14.45" customHeight="1">
      <c r="B10" s="25"/>
      <c r="C10" s="29"/>
      <c r="D10" s="33" t="s">
        <v>29</v>
      </c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33" t="s">
        <v>30</v>
      </c>
      <c r="AL10" s="29"/>
      <c r="AM10" s="29"/>
      <c r="AN10" s="31" t="s">
        <v>23</v>
      </c>
      <c r="AO10" s="29"/>
      <c r="AP10" s="29"/>
      <c r="AQ10" s="26"/>
      <c r="BE10" s="214"/>
      <c r="BS10" s="21" t="s">
        <v>19</v>
      </c>
    </row>
    <row r="11" spans="1:73" ht="18.399999999999999" customHeight="1">
      <c r="B11" s="25"/>
      <c r="C11" s="29"/>
      <c r="D11" s="29"/>
      <c r="E11" s="31" t="s">
        <v>31</v>
      </c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33" t="s">
        <v>32</v>
      </c>
      <c r="AL11" s="29"/>
      <c r="AM11" s="29"/>
      <c r="AN11" s="31" t="s">
        <v>23</v>
      </c>
      <c r="AO11" s="29"/>
      <c r="AP11" s="29"/>
      <c r="AQ11" s="26"/>
      <c r="BE11" s="214"/>
      <c r="BS11" s="21" t="s">
        <v>19</v>
      </c>
    </row>
    <row r="12" spans="1:73" ht="6.95" customHeight="1">
      <c r="B12" s="25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6"/>
      <c r="BE12" s="214"/>
      <c r="BS12" s="21" t="s">
        <v>19</v>
      </c>
    </row>
    <row r="13" spans="1:73" ht="14.45" customHeight="1">
      <c r="B13" s="25"/>
      <c r="C13" s="29"/>
      <c r="D13" s="33" t="s">
        <v>33</v>
      </c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33" t="s">
        <v>30</v>
      </c>
      <c r="AL13" s="29"/>
      <c r="AM13" s="29"/>
      <c r="AN13" s="35" t="s">
        <v>34</v>
      </c>
      <c r="AO13" s="29"/>
      <c r="AP13" s="29"/>
      <c r="AQ13" s="26"/>
      <c r="BE13" s="214"/>
      <c r="BS13" s="21" t="s">
        <v>19</v>
      </c>
    </row>
    <row r="14" spans="1:73">
      <c r="B14" s="25"/>
      <c r="C14" s="29"/>
      <c r="D14" s="29"/>
      <c r="E14" s="218" t="s">
        <v>34</v>
      </c>
      <c r="F14" s="219"/>
      <c r="G14" s="219"/>
      <c r="H14" s="219"/>
      <c r="I14" s="219"/>
      <c r="J14" s="219"/>
      <c r="K14" s="219"/>
      <c r="L14" s="219"/>
      <c r="M14" s="219"/>
      <c r="N14" s="219"/>
      <c r="O14" s="219"/>
      <c r="P14" s="219"/>
      <c r="Q14" s="219"/>
      <c r="R14" s="219"/>
      <c r="S14" s="219"/>
      <c r="T14" s="219"/>
      <c r="U14" s="219"/>
      <c r="V14" s="219"/>
      <c r="W14" s="219"/>
      <c r="X14" s="219"/>
      <c r="Y14" s="219"/>
      <c r="Z14" s="219"/>
      <c r="AA14" s="219"/>
      <c r="AB14" s="219"/>
      <c r="AC14" s="219"/>
      <c r="AD14" s="219"/>
      <c r="AE14" s="219"/>
      <c r="AF14" s="219"/>
      <c r="AG14" s="219"/>
      <c r="AH14" s="219"/>
      <c r="AI14" s="219"/>
      <c r="AJ14" s="219"/>
      <c r="AK14" s="33" t="s">
        <v>32</v>
      </c>
      <c r="AL14" s="29"/>
      <c r="AM14" s="29"/>
      <c r="AN14" s="35" t="s">
        <v>34</v>
      </c>
      <c r="AO14" s="29"/>
      <c r="AP14" s="29"/>
      <c r="AQ14" s="26"/>
      <c r="BE14" s="214"/>
      <c r="BS14" s="21" t="s">
        <v>19</v>
      </c>
    </row>
    <row r="15" spans="1:73" ht="6.95" customHeight="1">
      <c r="B15" s="25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6"/>
      <c r="BE15" s="214"/>
      <c r="BS15" s="21" t="s">
        <v>6</v>
      </c>
    </row>
    <row r="16" spans="1:73" ht="14.45" customHeight="1">
      <c r="B16" s="25"/>
      <c r="C16" s="29"/>
      <c r="D16" s="33" t="s">
        <v>35</v>
      </c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33" t="s">
        <v>30</v>
      </c>
      <c r="AL16" s="29"/>
      <c r="AM16" s="29"/>
      <c r="AN16" s="31" t="s">
        <v>23</v>
      </c>
      <c r="AO16" s="29"/>
      <c r="AP16" s="29"/>
      <c r="AQ16" s="26"/>
      <c r="BE16" s="214"/>
      <c r="BS16" s="21" t="s">
        <v>6</v>
      </c>
    </row>
    <row r="17" spans="2:71" ht="18.399999999999999" customHeight="1">
      <c r="B17" s="25"/>
      <c r="C17" s="29"/>
      <c r="D17" s="29"/>
      <c r="E17" s="31" t="s">
        <v>36</v>
      </c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33" t="s">
        <v>32</v>
      </c>
      <c r="AL17" s="29"/>
      <c r="AM17" s="29"/>
      <c r="AN17" s="31" t="s">
        <v>23</v>
      </c>
      <c r="AO17" s="29"/>
      <c r="AP17" s="29"/>
      <c r="AQ17" s="26"/>
      <c r="BE17" s="214"/>
      <c r="BS17" s="21" t="s">
        <v>6</v>
      </c>
    </row>
    <row r="18" spans="2:71" ht="6.95" customHeight="1">
      <c r="B18" s="25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6"/>
      <c r="BE18" s="214"/>
      <c r="BS18" s="21" t="s">
        <v>9</v>
      </c>
    </row>
    <row r="19" spans="2:71" ht="14.45" customHeight="1">
      <c r="B19" s="25"/>
      <c r="C19" s="29"/>
      <c r="D19" s="33" t="s">
        <v>37</v>
      </c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33" t="s">
        <v>30</v>
      </c>
      <c r="AL19" s="29"/>
      <c r="AM19" s="29"/>
      <c r="AN19" s="31" t="s">
        <v>23</v>
      </c>
      <c r="AO19" s="29"/>
      <c r="AP19" s="29"/>
      <c r="AQ19" s="26"/>
      <c r="BE19" s="214"/>
      <c r="BS19" s="21" t="s">
        <v>9</v>
      </c>
    </row>
    <row r="20" spans="2:71" ht="18.399999999999999" customHeight="1">
      <c r="B20" s="25"/>
      <c r="C20" s="29"/>
      <c r="D20" s="29"/>
      <c r="E20" s="31" t="s">
        <v>36</v>
      </c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33" t="s">
        <v>32</v>
      </c>
      <c r="AL20" s="29"/>
      <c r="AM20" s="29"/>
      <c r="AN20" s="31" t="s">
        <v>23</v>
      </c>
      <c r="AO20" s="29"/>
      <c r="AP20" s="29"/>
      <c r="AQ20" s="26"/>
      <c r="BE20" s="214"/>
    </row>
    <row r="21" spans="2:71" ht="6.95" customHeight="1">
      <c r="B21" s="25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6"/>
      <c r="BE21" s="214"/>
    </row>
    <row r="22" spans="2:71">
      <c r="B22" s="25"/>
      <c r="C22" s="29"/>
      <c r="D22" s="33" t="s">
        <v>38</v>
      </c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6"/>
      <c r="BE22" s="214"/>
    </row>
    <row r="23" spans="2:71" ht="22.5" customHeight="1">
      <c r="B23" s="25"/>
      <c r="C23" s="29"/>
      <c r="D23" s="29"/>
      <c r="E23" s="220" t="s">
        <v>23</v>
      </c>
      <c r="F23" s="220"/>
      <c r="G23" s="220"/>
      <c r="H23" s="220"/>
      <c r="I23" s="220"/>
      <c r="J23" s="220"/>
      <c r="K23" s="220"/>
      <c r="L23" s="220"/>
      <c r="M23" s="220"/>
      <c r="N23" s="220"/>
      <c r="O23" s="220"/>
      <c r="P23" s="220"/>
      <c r="Q23" s="220"/>
      <c r="R23" s="220"/>
      <c r="S23" s="220"/>
      <c r="T23" s="220"/>
      <c r="U23" s="220"/>
      <c r="V23" s="220"/>
      <c r="W23" s="220"/>
      <c r="X23" s="220"/>
      <c r="Y23" s="220"/>
      <c r="Z23" s="220"/>
      <c r="AA23" s="220"/>
      <c r="AB23" s="220"/>
      <c r="AC23" s="220"/>
      <c r="AD23" s="220"/>
      <c r="AE23" s="220"/>
      <c r="AF23" s="220"/>
      <c r="AG23" s="220"/>
      <c r="AH23" s="220"/>
      <c r="AI23" s="220"/>
      <c r="AJ23" s="220"/>
      <c r="AK23" s="220"/>
      <c r="AL23" s="220"/>
      <c r="AM23" s="220"/>
      <c r="AN23" s="220"/>
      <c r="AO23" s="29"/>
      <c r="AP23" s="29"/>
      <c r="AQ23" s="26"/>
      <c r="BE23" s="214"/>
    </row>
    <row r="24" spans="2:71" ht="6.95" customHeight="1">
      <c r="B24" s="25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6"/>
      <c r="BE24" s="214"/>
    </row>
    <row r="25" spans="2:71" ht="6.95" customHeight="1">
      <c r="B25" s="25"/>
      <c r="C25" s="29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29"/>
      <c r="AQ25" s="26"/>
      <c r="BE25" s="214"/>
    </row>
    <row r="26" spans="2:71" ht="14.45" customHeight="1">
      <c r="B26" s="25"/>
      <c r="C26" s="29"/>
      <c r="D26" s="37" t="s">
        <v>39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21">
        <f>ROUND(AG87,2)</f>
        <v>0</v>
      </c>
      <c r="AL26" s="216"/>
      <c r="AM26" s="216"/>
      <c r="AN26" s="216"/>
      <c r="AO26" s="216"/>
      <c r="AP26" s="29"/>
      <c r="AQ26" s="26"/>
      <c r="BE26" s="214"/>
    </row>
    <row r="27" spans="2:71" ht="14.45" customHeight="1">
      <c r="B27" s="25"/>
      <c r="C27" s="29"/>
      <c r="D27" s="37" t="s">
        <v>40</v>
      </c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21">
        <f>ROUND(AG94,2)</f>
        <v>0</v>
      </c>
      <c r="AL27" s="221"/>
      <c r="AM27" s="221"/>
      <c r="AN27" s="221"/>
      <c r="AO27" s="221"/>
      <c r="AP27" s="29"/>
      <c r="AQ27" s="26"/>
      <c r="BE27" s="214"/>
    </row>
    <row r="28" spans="2:71" s="1" customFormat="1" ht="6.95" customHeight="1"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40"/>
      <c r="BE28" s="214"/>
    </row>
    <row r="29" spans="2:71" s="1" customFormat="1" ht="25.9" customHeight="1">
      <c r="B29" s="38"/>
      <c r="C29" s="39"/>
      <c r="D29" s="41" t="s">
        <v>41</v>
      </c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222">
        <f>ROUND(AK26+AK27,2)</f>
        <v>0</v>
      </c>
      <c r="AL29" s="223"/>
      <c r="AM29" s="223"/>
      <c r="AN29" s="223"/>
      <c r="AO29" s="223"/>
      <c r="AP29" s="39"/>
      <c r="AQ29" s="40"/>
      <c r="BE29" s="214"/>
    </row>
    <row r="30" spans="2:71" s="1" customFormat="1" ht="6.95" customHeight="1">
      <c r="B30" s="38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40"/>
      <c r="BE30" s="214"/>
    </row>
    <row r="31" spans="2:71" s="2" customFormat="1" ht="14.45" customHeight="1">
      <c r="B31" s="43"/>
      <c r="C31" s="44"/>
      <c r="D31" s="45" t="s">
        <v>42</v>
      </c>
      <c r="E31" s="44"/>
      <c r="F31" s="45" t="s">
        <v>43</v>
      </c>
      <c r="G31" s="44"/>
      <c r="H31" s="44"/>
      <c r="I31" s="44"/>
      <c r="J31" s="44"/>
      <c r="K31" s="44"/>
      <c r="L31" s="224">
        <v>0.21</v>
      </c>
      <c r="M31" s="225"/>
      <c r="N31" s="225"/>
      <c r="O31" s="225"/>
      <c r="P31" s="44"/>
      <c r="Q31" s="44"/>
      <c r="R31" s="44"/>
      <c r="S31" s="44"/>
      <c r="T31" s="47" t="s">
        <v>44</v>
      </c>
      <c r="U31" s="44"/>
      <c r="V31" s="44"/>
      <c r="W31" s="226">
        <f>ROUND(AZ87+SUM(CD95:CD108),2)</f>
        <v>0</v>
      </c>
      <c r="X31" s="225"/>
      <c r="Y31" s="225"/>
      <c r="Z31" s="225"/>
      <c r="AA31" s="225"/>
      <c r="AB31" s="225"/>
      <c r="AC31" s="225"/>
      <c r="AD31" s="225"/>
      <c r="AE31" s="225"/>
      <c r="AF31" s="44"/>
      <c r="AG31" s="44"/>
      <c r="AH31" s="44"/>
      <c r="AI31" s="44"/>
      <c r="AJ31" s="44"/>
      <c r="AK31" s="226">
        <f>ROUND(AV87+SUM(BY95:BY108),2)</f>
        <v>0</v>
      </c>
      <c r="AL31" s="225"/>
      <c r="AM31" s="225"/>
      <c r="AN31" s="225"/>
      <c r="AO31" s="225"/>
      <c r="AP31" s="44"/>
      <c r="AQ31" s="48"/>
      <c r="BE31" s="214"/>
    </row>
    <row r="32" spans="2:71" s="2" customFormat="1" ht="14.45" customHeight="1">
      <c r="B32" s="43"/>
      <c r="C32" s="44"/>
      <c r="D32" s="44"/>
      <c r="E32" s="44"/>
      <c r="F32" s="45" t="s">
        <v>45</v>
      </c>
      <c r="G32" s="44"/>
      <c r="H32" s="44"/>
      <c r="I32" s="44"/>
      <c r="J32" s="44"/>
      <c r="K32" s="44"/>
      <c r="L32" s="224">
        <v>0.15</v>
      </c>
      <c r="M32" s="225"/>
      <c r="N32" s="225"/>
      <c r="O32" s="225"/>
      <c r="P32" s="44"/>
      <c r="Q32" s="44"/>
      <c r="R32" s="44"/>
      <c r="S32" s="44"/>
      <c r="T32" s="47" t="s">
        <v>44</v>
      </c>
      <c r="U32" s="44"/>
      <c r="V32" s="44"/>
      <c r="W32" s="226">
        <f>ROUND(BA87+SUM(CE95:CE108),2)</f>
        <v>0</v>
      </c>
      <c r="X32" s="225"/>
      <c r="Y32" s="225"/>
      <c r="Z32" s="225"/>
      <c r="AA32" s="225"/>
      <c r="AB32" s="225"/>
      <c r="AC32" s="225"/>
      <c r="AD32" s="225"/>
      <c r="AE32" s="225"/>
      <c r="AF32" s="44"/>
      <c r="AG32" s="44"/>
      <c r="AH32" s="44"/>
      <c r="AI32" s="44"/>
      <c r="AJ32" s="44"/>
      <c r="AK32" s="226">
        <f>ROUND(AW87+SUM(BZ95:BZ108),2)</f>
        <v>0</v>
      </c>
      <c r="AL32" s="225"/>
      <c r="AM32" s="225"/>
      <c r="AN32" s="225"/>
      <c r="AO32" s="225"/>
      <c r="AP32" s="44"/>
      <c r="AQ32" s="48"/>
      <c r="BE32" s="214"/>
    </row>
    <row r="33" spans="2:57" s="2" customFormat="1" ht="14.45" hidden="1" customHeight="1">
      <c r="B33" s="43"/>
      <c r="C33" s="44"/>
      <c r="D33" s="44"/>
      <c r="E33" s="44"/>
      <c r="F33" s="45" t="s">
        <v>46</v>
      </c>
      <c r="G33" s="44"/>
      <c r="H33" s="44"/>
      <c r="I33" s="44"/>
      <c r="J33" s="44"/>
      <c r="K33" s="44"/>
      <c r="L33" s="224">
        <v>0.21</v>
      </c>
      <c r="M33" s="225"/>
      <c r="N33" s="225"/>
      <c r="O33" s="225"/>
      <c r="P33" s="44"/>
      <c r="Q33" s="44"/>
      <c r="R33" s="44"/>
      <c r="S33" s="44"/>
      <c r="T33" s="47" t="s">
        <v>44</v>
      </c>
      <c r="U33" s="44"/>
      <c r="V33" s="44"/>
      <c r="W33" s="226">
        <f>ROUND(BB87+SUM(CF95:CF108),2)</f>
        <v>0</v>
      </c>
      <c r="X33" s="225"/>
      <c r="Y33" s="225"/>
      <c r="Z33" s="225"/>
      <c r="AA33" s="225"/>
      <c r="AB33" s="225"/>
      <c r="AC33" s="225"/>
      <c r="AD33" s="225"/>
      <c r="AE33" s="225"/>
      <c r="AF33" s="44"/>
      <c r="AG33" s="44"/>
      <c r="AH33" s="44"/>
      <c r="AI33" s="44"/>
      <c r="AJ33" s="44"/>
      <c r="AK33" s="226">
        <v>0</v>
      </c>
      <c r="AL33" s="225"/>
      <c r="AM33" s="225"/>
      <c r="AN33" s="225"/>
      <c r="AO33" s="225"/>
      <c r="AP33" s="44"/>
      <c r="AQ33" s="48"/>
      <c r="BE33" s="214"/>
    </row>
    <row r="34" spans="2:57" s="2" customFormat="1" ht="14.45" hidden="1" customHeight="1">
      <c r="B34" s="43"/>
      <c r="C34" s="44"/>
      <c r="D34" s="44"/>
      <c r="E34" s="44"/>
      <c r="F34" s="45" t="s">
        <v>47</v>
      </c>
      <c r="G34" s="44"/>
      <c r="H34" s="44"/>
      <c r="I34" s="44"/>
      <c r="J34" s="44"/>
      <c r="K34" s="44"/>
      <c r="L34" s="224">
        <v>0.15</v>
      </c>
      <c r="M34" s="225"/>
      <c r="N34" s="225"/>
      <c r="O34" s="225"/>
      <c r="P34" s="44"/>
      <c r="Q34" s="44"/>
      <c r="R34" s="44"/>
      <c r="S34" s="44"/>
      <c r="T34" s="47" t="s">
        <v>44</v>
      </c>
      <c r="U34" s="44"/>
      <c r="V34" s="44"/>
      <c r="W34" s="226">
        <f>ROUND(BC87+SUM(CG95:CG108),2)</f>
        <v>0</v>
      </c>
      <c r="X34" s="225"/>
      <c r="Y34" s="225"/>
      <c r="Z34" s="225"/>
      <c r="AA34" s="225"/>
      <c r="AB34" s="225"/>
      <c r="AC34" s="225"/>
      <c r="AD34" s="225"/>
      <c r="AE34" s="225"/>
      <c r="AF34" s="44"/>
      <c r="AG34" s="44"/>
      <c r="AH34" s="44"/>
      <c r="AI34" s="44"/>
      <c r="AJ34" s="44"/>
      <c r="AK34" s="226">
        <v>0</v>
      </c>
      <c r="AL34" s="225"/>
      <c r="AM34" s="225"/>
      <c r="AN34" s="225"/>
      <c r="AO34" s="225"/>
      <c r="AP34" s="44"/>
      <c r="AQ34" s="48"/>
      <c r="BE34" s="214"/>
    </row>
    <row r="35" spans="2:57" s="2" customFormat="1" ht="14.45" hidden="1" customHeight="1">
      <c r="B35" s="43"/>
      <c r="C35" s="44"/>
      <c r="D35" s="44"/>
      <c r="E35" s="44"/>
      <c r="F35" s="45" t="s">
        <v>48</v>
      </c>
      <c r="G35" s="44"/>
      <c r="H35" s="44"/>
      <c r="I35" s="44"/>
      <c r="J35" s="44"/>
      <c r="K35" s="44"/>
      <c r="L35" s="224">
        <v>0</v>
      </c>
      <c r="M35" s="225"/>
      <c r="N35" s="225"/>
      <c r="O35" s="225"/>
      <c r="P35" s="44"/>
      <c r="Q35" s="44"/>
      <c r="R35" s="44"/>
      <c r="S35" s="44"/>
      <c r="T35" s="47" t="s">
        <v>44</v>
      </c>
      <c r="U35" s="44"/>
      <c r="V35" s="44"/>
      <c r="W35" s="226">
        <f>ROUND(BD87+SUM(CH95:CH108),2)</f>
        <v>0</v>
      </c>
      <c r="X35" s="225"/>
      <c r="Y35" s="225"/>
      <c r="Z35" s="225"/>
      <c r="AA35" s="225"/>
      <c r="AB35" s="225"/>
      <c r="AC35" s="225"/>
      <c r="AD35" s="225"/>
      <c r="AE35" s="225"/>
      <c r="AF35" s="44"/>
      <c r="AG35" s="44"/>
      <c r="AH35" s="44"/>
      <c r="AI35" s="44"/>
      <c r="AJ35" s="44"/>
      <c r="AK35" s="226">
        <v>0</v>
      </c>
      <c r="AL35" s="225"/>
      <c r="AM35" s="225"/>
      <c r="AN35" s="225"/>
      <c r="AO35" s="225"/>
      <c r="AP35" s="44"/>
      <c r="AQ35" s="48"/>
    </row>
    <row r="36" spans="2:57" s="1" customFormat="1" ht="6.95" customHeight="1"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40"/>
    </row>
    <row r="37" spans="2:57" s="1" customFormat="1" ht="25.9" customHeight="1">
      <c r="B37" s="38"/>
      <c r="C37" s="49"/>
      <c r="D37" s="50" t="s">
        <v>49</v>
      </c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2" t="s">
        <v>50</v>
      </c>
      <c r="U37" s="51"/>
      <c r="V37" s="51"/>
      <c r="W37" s="51"/>
      <c r="X37" s="227" t="s">
        <v>51</v>
      </c>
      <c r="Y37" s="228"/>
      <c r="Z37" s="228"/>
      <c r="AA37" s="228"/>
      <c r="AB37" s="228"/>
      <c r="AC37" s="51"/>
      <c r="AD37" s="51"/>
      <c r="AE37" s="51"/>
      <c r="AF37" s="51"/>
      <c r="AG37" s="51"/>
      <c r="AH37" s="51"/>
      <c r="AI37" s="51"/>
      <c r="AJ37" s="51"/>
      <c r="AK37" s="229">
        <f>SUM(AK29:AK35)</f>
        <v>0</v>
      </c>
      <c r="AL37" s="228"/>
      <c r="AM37" s="228"/>
      <c r="AN37" s="228"/>
      <c r="AO37" s="230"/>
      <c r="AP37" s="49"/>
      <c r="AQ37" s="40"/>
    </row>
    <row r="38" spans="2:57" s="1" customFormat="1" ht="14.45" customHeight="1">
      <c r="B38" s="38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40"/>
    </row>
    <row r="39" spans="2:57" ht="13.5">
      <c r="B39" s="25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6"/>
    </row>
    <row r="40" spans="2:57" ht="13.5">
      <c r="B40" s="25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6"/>
    </row>
    <row r="41" spans="2:57" ht="13.5">
      <c r="B41" s="25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6"/>
    </row>
    <row r="42" spans="2:57" ht="13.5">
      <c r="B42" s="25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6"/>
    </row>
    <row r="43" spans="2:57" ht="13.5">
      <c r="B43" s="25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6"/>
    </row>
    <row r="44" spans="2:57" ht="13.5">
      <c r="B44" s="25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6"/>
    </row>
    <row r="45" spans="2:57" ht="13.5">
      <c r="B45" s="25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6"/>
    </row>
    <row r="46" spans="2:57" ht="13.5">
      <c r="B46" s="25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6"/>
    </row>
    <row r="47" spans="2:57" ht="13.5">
      <c r="B47" s="25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6"/>
    </row>
    <row r="48" spans="2:57" ht="13.5">
      <c r="B48" s="25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6"/>
    </row>
    <row r="49" spans="2:43" s="1" customFormat="1">
      <c r="B49" s="38"/>
      <c r="C49" s="39"/>
      <c r="D49" s="53" t="s">
        <v>52</v>
      </c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5"/>
      <c r="AA49" s="39"/>
      <c r="AB49" s="39"/>
      <c r="AC49" s="53" t="s">
        <v>53</v>
      </c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5"/>
      <c r="AP49" s="39"/>
      <c r="AQ49" s="40"/>
    </row>
    <row r="50" spans="2:43" ht="13.5">
      <c r="B50" s="25"/>
      <c r="C50" s="29"/>
      <c r="D50" s="56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57"/>
      <c r="AA50" s="29"/>
      <c r="AB50" s="29"/>
      <c r="AC50" s="56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57"/>
      <c r="AP50" s="29"/>
      <c r="AQ50" s="26"/>
    </row>
    <row r="51" spans="2:43" ht="13.5">
      <c r="B51" s="25"/>
      <c r="C51" s="29"/>
      <c r="D51" s="56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57"/>
      <c r="AA51" s="29"/>
      <c r="AB51" s="29"/>
      <c r="AC51" s="56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57"/>
      <c r="AP51" s="29"/>
      <c r="AQ51" s="26"/>
    </row>
    <row r="52" spans="2:43" ht="13.5">
      <c r="B52" s="25"/>
      <c r="C52" s="29"/>
      <c r="D52" s="56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57"/>
      <c r="AA52" s="29"/>
      <c r="AB52" s="29"/>
      <c r="AC52" s="56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57"/>
      <c r="AP52" s="29"/>
      <c r="AQ52" s="26"/>
    </row>
    <row r="53" spans="2:43" ht="13.5">
      <c r="B53" s="25"/>
      <c r="C53" s="29"/>
      <c r="D53" s="56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57"/>
      <c r="AA53" s="29"/>
      <c r="AB53" s="29"/>
      <c r="AC53" s="56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57"/>
      <c r="AP53" s="29"/>
      <c r="AQ53" s="26"/>
    </row>
    <row r="54" spans="2:43" ht="13.5">
      <c r="B54" s="25"/>
      <c r="C54" s="29"/>
      <c r="D54" s="56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57"/>
      <c r="AA54" s="29"/>
      <c r="AB54" s="29"/>
      <c r="AC54" s="56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57"/>
      <c r="AP54" s="29"/>
      <c r="AQ54" s="26"/>
    </row>
    <row r="55" spans="2:43" ht="13.5">
      <c r="B55" s="25"/>
      <c r="C55" s="29"/>
      <c r="D55" s="56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57"/>
      <c r="AA55" s="29"/>
      <c r="AB55" s="29"/>
      <c r="AC55" s="56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57"/>
      <c r="AP55" s="29"/>
      <c r="AQ55" s="26"/>
    </row>
    <row r="56" spans="2:43" ht="13.5">
      <c r="B56" s="25"/>
      <c r="C56" s="29"/>
      <c r="D56" s="56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57"/>
      <c r="AA56" s="29"/>
      <c r="AB56" s="29"/>
      <c r="AC56" s="56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57"/>
      <c r="AP56" s="29"/>
      <c r="AQ56" s="26"/>
    </row>
    <row r="57" spans="2:43" ht="13.5">
      <c r="B57" s="25"/>
      <c r="C57" s="29"/>
      <c r="D57" s="56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57"/>
      <c r="AA57" s="29"/>
      <c r="AB57" s="29"/>
      <c r="AC57" s="56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57"/>
      <c r="AP57" s="29"/>
      <c r="AQ57" s="26"/>
    </row>
    <row r="58" spans="2:43" s="1" customFormat="1">
      <c r="B58" s="38"/>
      <c r="C58" s="39"/>
      <c r="D58" s="58" t="s">
        <v>54</v>
      </c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60" t="s">
        <v>55</v>
      </c>
      <c r="S58" s="59"/>
      <c r="T58" s="59"/>
      <c r="U58" s="59"/>
      <c r="V58" s="59"/>
      <c r="W58" s="59"/>
      <c r="X58" s="59"/>
      <c r="Y58" s="59"/>
      <c r="Z58" s="61"/>
      <c r="AA58" s="39"/>
      <c r="AB58" s="39"/>
      <c r="AC58" s="58" t="s">
        <v>54</v>
      </c>
      <c r="AD58" s="59"/>
      <c r="AE58" s="59"/>
      <c r="AF58" s="59"/>
      <c r="AG58" s="59"/>
      <c r="AH58" s="59"/>
      <c r="AI58" s="59"/>
      <c r="AJ58" s="59"/>
      <c r="AK58" s="59"/>
      <c r="AL58" s="59"/>
      <c r="AM58" s="60" t="s">
        <v>55</v>
      </c>
      <c r="AN58" s="59"/>
      <c r="AO58" s="61"/>
      <c r="AP58" s="39"/>
      <c r="AQ58" s="40"/>
    </row>
    <row r="59" spans="2:43" ht="13.5">
      <c r="B59" s="25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6"/>
    </row>
    <row r="60" spans="2:43" s="1" customFormat="1">
      <c r="B60" s="38"/>
      <c r="C60" s="39"/>
      <c r="D60" s="53" t="s">
        <v>56</v>
      </c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5"/>
      <c r="AA60" s="39"/>
      <c r="AB60" s="39"/>
      <c r="AC60" s="53" t="s">
        <v>57</v>
      </c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5"/>
      <c r="AP60" s="39"/>
      <c r="AQ60" s="40"/>
    </row>
    <row r="61" spans="2:43" ht="13.5">
      <c r="B61" s="25"/>
      <c r="C61" s="29"/>
      <c r="D61" s="56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57"/>
      <c r="AA61" s="29"/>
      <c r="AB61" s="29"/>
      <c r="AC61" s="56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57"/>
      <c r="AP61" s="29"/>
      <c r="AQ61" s="26"/>
    </row>
    <row r="62" spans="2:43" ht="13.5">
      <c r="B62" s="25"/>
      <c r="C62" s="29"/>
      <c r="D62" s="56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57"/>
      <c r="AA62" s="29"/>
      <c r="AB62" s="29"/>
      <c r="AC62" s="56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57"/>
      <c r="AP62" s="29"/>
      <c r="AQ62" s="26"/>
    </row>
    <row r="63" spans="2:43" ht="13.5">
      <c r="B63" s="25"/>
      <c r="C63" s="29"/>
      <c r="D63" s="56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57"/>
      <c r="AA63" s="29"/>
      <c r="AB63" s="29"/>
      <c r="AC63" s="56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57"/>
      <c r="AP63" s="29"/>
      <c r="AQ63" s="26"/>
    </row>
    <row r="64" spans="2:43" ht="13.5">
      <c r="B64" s="25"/>
      <c r="C64" s="29"/>
      <c r="D64" s="56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57"/>
      <c r="AA64" s="29"/>
      <c r="AB64" s="29"/>
      <c r="AC64" s="56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57"/>
      <c r="AP64" s="29"/>
      <c r="AQ64" s="26"/>
    </row>
    <row r="65" spans="2:43" ht="13.5">
      <c r="B65" s="25"/>
      <c r="C65" s="29"/>
      <c r="D65" s="56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57"/>
      <c r="AA65" s="29"/>
      <c r="AB65" s="29"/>
      <c r="AC65" s="56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57"/>
      <c r="AP65" s="29"/>
      <c r="AQ65" s="26"/>
    </row>
    <row r="66" spans="2:43" ht="13.5">
      <c r="B66" s="25"/>
      <c r="C66" s="29"/>
      <c r="D66" s="56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57"/>
      <c r="AA66" s="29"/>
      <c r="AB66" s="29"/>
      <c r="AC66" s="56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57"/>
      <c r="AP66" s="29"/>
      <c r="AQ66" s="26"/>
    </row>
    <row r="67" spans="2:43" ht="13.5">
      <c r="B67" s="25"/>
      <c r="C67" s="29"/>
      <c r="D67" s="56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57"/>
      <c r="AA67" s="29"/>
      <c r="AB67" s="29"/>
      <c r="AC67" s="56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57"/>
      <c r="AP67" s="29"/>
      <c r="AQ67" s="26"/>
    </row>
    <row r="68" spans="2:43" ht="13.5">
      <c r="B68" s="25"/>
      <c r="C68" s="29"/>
      <c r="D68" s="56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57"/>
      <c r="AA68" s="29"/>
      <c r="AB68" s="29"/>
      <c r="AC68" s="56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57"/>
      <c r="AP68" s="29"/>
      <c r="AQ68" s="26"/>
    </row>
    <row r="69" spans="2:43" s="1" customFormat="1">
      <c r="B69" s="38"/>
      <c r="C69" s="39"/>
      <c r="D69" s="58" t="s">
        <v>54</v>
      </c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60" t="s">
        <v>55</v>
      </c>
      <c r="S69" s="59"/>
      <c r="T69" s="59"/>
      <c r="U69" s="59"/>
      <c r="V69" s="59"/>
      <c r="W69" s="59"/>
      <c r="X69" s="59"/>
      <c r="Y69" s="59"/>
      <c r="Z69" s="61"/>
      <c r="AA69" s="39"/>
      <c r="AB69" s="39"/>
      <c r="AC69" s="58" t="s">
        <v>54</v>
      </c>
      <c r="AD69" s="59"/>
      <c r="AE69" s="59"/>
      <c r="AF69" s="59"/>
      <c r="AG69" s="59"/>
      <c r="AH69" s="59"/>
      <c r="AI69" s="59"/>
      <c r="AJ69" s="59"/>
      <c r="AK69" s="59"/>
      <c r="AL69" s="59"/>
      <c r="AM69" s="60" t="s">
        <v>55</v>
      </c>
      <c r="AN69" s="59"/>
      <c r="AO69" s="61"/>
      <c r="AP69" s="39"/>
      <c r="AQ69" s="40"/>
    </row>
    <row r="70" spans="2:43" s="1" customFormat="1" ht="6.95" customHeight="1">
      <c r="B70" s="38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40"/>
    </row>
    <row r="71" spans="2:43" s="1" customFormat="1" ht="6.95" customHeight="1">
      <c r="B71" s="62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4"/>
    </row>
    <row r="75" spans="2:43" s="1" customFormat="1" ht="6.95" customHeight="1">
      <c r="B75" s="65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6"/>
      <c r="AF75" s="66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7"/>
    </row>
    <row r="76" spans="2:43" s="1" customFormat="1" ht="36.950000000000003" customHeight="1">
      <c r="B76" s="38"/>
      <c r="C76" s="211" t="s">
        <v>58</v>
      </c>
      <c r="D76" s="212"/>
      <c r="E76" s="212"/>
      <c r="F76" s="212"/>
      <c r="G76" s="212"/>
      <c r="H76" s="212"/>
      <c r="I76" s="212"/>
      <c r="J76" s="212"/>
      <c r="K76" s="212"/>
      <c r="L76" s="212"/>
      <c r="M76" s="212"/>
      <c r="N76" s="212"/>
      <c r="O76" s="212"/>
      <c r="P76" s="212"/>
      <c r="Q76" s="212"/>
      <c r="R76" s="212"/>
      <c r="S76" s="212"/>
      <c r="T76" s="212"/>
      <c r="U76" s="212"/>
      <c r="V76" s="212"/>
      <c r="W76" s="212"/>
      <c r="X76" s="212"/>
      <c r="Y76" s="212"/>
      <c r="Z76" s="212"/>
      <c r="AA76" s="212"/>
      <c r="AB76" s="212"/>
      <c r="AC76" s="212"/>
      <c r="AD76" s="212"/>
      <c r="AE76" s="212"/>
      <c r="AF76" s="212"/>
      <c r="AG76" s="212"/>
      <c r="AH76" s="212"/>
      <c r="AI76" s="212"/>
      <c r="AJ76" s="212"/>
      <c r="AK76" s="212"/>
      <c r="AL76" s="212"/>
      <c r="AM76" s="212"/>
      <c r="AN76" s="212"/>
      <c r="AO76" s="212"/>
      <c r="AP76" s="212"/>
      <c r="AQ76" s="40"/>
    </row>
    <row r="77" spans="2:43" s="3" customFormat="1" ht="14.45" customHeight="1">
      <c r="B77" s="68"/>
      <c r="C77" s="33" t="s">
        <v>16</v>
      </c>
      <c r="D77" s="69"/>
      <c r="E77" s="69"/>
      <c r="F77" s="69"/>
      <c r="G77" s="69"/>
      <c r="H77" s="69"/>
      <c r="I77" s="69"/>
      <c r="J77" s="69"/>
      <c r="K77" s="69"/>
      <c r="L77" s="69" t="str">
        <f>K5</f>
        <v>17P099-DBP</v>
      </c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70"/>
    </row>
    <row r="78" spans="2:43" s="4" customFormat="1" ht="36.950000000000003" customHeight="1">
      <c r="B78" s="71"/>
      <c r="C78" s="72" t="s">
        <v>20</v>
      </c>
      <c r="D78" s="73"/>
      <c r="E78" s="73"/>
      <c r="F78" s="73"/>
      <c r="G78" s="73"/>
      <c r="H78" s="73"/>
      <c r="I78" s="73"/>
      <c r="J78" s="73"/>
      <c r="K78" s="73"/>
      <c r="L78" s="231" t="str">
        <f>K6</f>
        <v>Ohlášení o odstranění stavby plynové kotelny vč komínu, nadzemních rozvodů ÚT a TV ve  vojenském areálu Bechyně</v>
      </c>
      <c r="M78" s="232"/>
      <c r="N78" s="232"/>
      <c r="O78" s="232"/>
      <c r="P78" s="232"/>
      <c r="Q78" s="232"/>
      <c r="R78" s="232"/>
      <c r="S78" s="232"/>
      <c r="T78" s="232"/>
      <c r="U78" s="232"/>
      <c r="V78" s="232"/>
      <c r="W78" s="232"/>
      <c r="X78" s="232"/>
      <c r="Y78" s="232"/>
      <c r="Z78" s="232"/>
      <c r="AA78" s="232"/>
      <c r="AB78" s="232"/>
      <c r="AC78" s="232"/>
      <c r="AD78" s="232"/>
      <c r="AE78" s="232"/>
      <c r="AF78" s="232"/>
      <c r="AG78" s="232"/>
      <c r="AH78" s="232"/>
      <c r="AI78" s="232"/>
      <c r="AJ78" s="232"/>
      <c r="AK78" s="232"/>
      <c r="AL78" s="232"/>
      <c r="AM78" s="232"/>
      <c r="AN78" s="232"/>
      <c r="AO78" s="232"/>
      <c r="AP78" s="73"/>
      <c r="AQ78" s="74"/>
    </row>
    <row r="79" spans="2:43" s="1" customFormat="1" ht="6.95" customHeight="1">
      <c r="B79" s="38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40"/>
    </row>
    <row r="80" spans="2:43" s="1" customFormat="1">
      <c r="B80" s="38"/>
      <c r="C80" s="33" t="s">
        <v>25</v>
      </c>
      <c r="D80" s="39"/>
      <c r="E80" s="39"/>
      <c r="F80" s="39"/>
      <c r="G80" s="39"/>
      <c r="H80" s="39"/>
      <c r="I80" s="39"/>
      <c r="J80" s="39"/>
      <c r="K80" s="39"/>
      <c r="L80" s="75" t="str">
        <f>IF(K8="","",K8)</f>
        <v>Vojenský areál Bechyně</v>
      </c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3" t="s">
        <v>27</v>
      </c>
      <c r="AJ80" s="39"/>
      <c r="AK80" s="39"/>
      <c r="AL80" s="39"/>
      <c r="AM80" s="76" t="str">
        <f>IF(AN8= "","",AN8)</f>
        <v>29. 6. 2017</v>
      </c>
      <c r="AN80" s="39"/>
      <c r="AO80" s="39"/>
      <c r="AP80" s="39"/>
      <c r="AQ80" s="40"/>
    </row>
    <row r="81" spans="1:89" s="1" customFormat="1" ht="6.95" customHeight="1">
      <c r="B81" s="38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40"/>
    </row>
    <row r="82" spans="1:89" s="1" customFormat="1">
      <c r="B82" s="38"/>
      <c r="C82" s="33" t="s">
        <v>29</v>
      </c>
      <c r="D82" s="39"/>
      <c r="E82" s="39"/>
      <c r="F82" s="39"/>
      <c r="G82" s="39"/>
      <c r="H82" s="39"/>
      <c r="I82" s="39"/>
      <c r="J82" s="39"/>
      <c r="K82" s="39"/>
      <c r="L82" s="69" t="str">
        <f>IF(E11= "","",E11)</f>
        <v>AS-PO Praha</v>
      </c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3" t="s">
        <v>35</v>
      </c>
      <c r="AJ82" s="39"/>
      <c r="AK82" s="39"/>
      <c r="AL82" s="39"/>
      <c r="AM82" s="233" t="str">
        <f>IF(E17="","",E17)</f>
        <v>EVČ s.r.o.</v>
      </c>
      <c r="AN82" s="233"/>
      <c r="AO82" s="233"/>
      <c r="AP82" s="233"/>
      <c r="AQ82" s="40"/>
      <c r="AS82" s="234" t="s">
        <v>59</v>
      </c>
      <c r="AT82" s="235"/>
      <c r="AU82" s="77"/>
      <c r="AV82" s="77"/>
      <c r="AW82" s="77"/>
      <c r="AX82" s="77"/>
      <c r="AY82" s="77"/>
      <c r="AZ82" s="77"/>
      <c r="BA82" s="77"/>
      <c r="BB82" s="77"/>
      <c r="BC82" s="77"/>
      <c r="BD82" s="78"/>
    </row>
    <row r="83" spans="1:89" s="1" customFormat="1">
      <c r="B83" s="38"/>
      <c r="C83" s="33" t="s">
        <v>33</v>
      </c>
      <c r="D83" s="39"/>
      <c r="E83" s="39"/>
      <c r="F83" s="39"/>
      <c r="G83" s="39"/>
      <c r="H83" s="39"/>
      <c r="I83" s="39"/>
      <c r="J83" s="39"/>
      <c r="K83" s="39"/>
      <c r="L83" s="69" t="str">
        <f>IF(E14= "Vyplň údaj","",E14)</f>
        <v/>
      </c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3" t="s">
        <v>37</v>
      </c>
      <c r="AJ83" s="39"/>
      <c r="AK83" s="39"/>
      <c r="AL83" s="39"/>
      <c r="AM83" s="233" t="str">
        <f>IF(E20="","",E20)</f>
        <v>EVČ s.r.o.</v>
      </c>
      <c r="AN83" s="233"/>
      <c r="AO83" s="233"/>
      <c r="AP83" s="233"/>
      <c r="AQ83" s="40"/>
      <c r="AS83" s="236"/>
      <c r="AT83" s="237"/>
      <c r="AU83" s="79"/>
      <c r="AV83" s="79"/>
      <c r="AW83" s="79"/>
      <c r="AX83" s="79"/>
      <c r="AY83" s="79"/>
      <c r="AZ83" s="79"/>
      <c r="BA83" s="79"/>
      <c r="BB83" s="79"/>
      <c r="BC83" s="79"/>
      <c r="BD83" s="80"/>
    </row>
    <row r="84" spans="1:89" s="1" customFormat="1" ht="10.9" customHeight="1">
      <c r="B84" s="38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40"/>
      <c r="AS84" s="238"/>
      <c r="AT84" s="239"/>
      <c r="AU84" s="39"/>
      <c r="AV84" s="39"/>
      <c r="AW84" s="39"/>
      <c r="AX84" s="39"/>
      <c r="AY84" s="39"/>
      <c r="AZ84" s="39"/>
      <c r="BA84" s="39"/>
      <c r="BB84" s="39"/>
      <c r="BC84" s="39"/>
      <c r="BD84" s="81"/>
    </row>
    <row r="85" spans="1:89" s="1" customFormat="1" ht="29.25" customHeight="1">
      <c r="B85" s="38"/>
      <c r="C85" s="240" t="s">
        <v>60</v>
      </c>
      <c r="D85" s="241"/>
      <c r="E85" s="241"/>
      <c r="F85" s="241"/>
      <c r="G85" s="241"/>
      <c r="H85" s="82"/>
      <c r="I85" s="242" t="s">
        <v>61</v>
      </c>
      <c r="J85" s="241"/>
      <c r="K85" s="241"/>
      <c r="L85" s="241"/>
      <c r="M85" s="241"/>
      <c r="N85" s="241"/>
      <c r="O85" s="241"/>
      <c r="P85" s="241"/>
      <c r="Q85" s="241"/>
      <c r="R85" s="241"/>
      <c r="S85" s="241"/>
      <c r="T85" s="241"/>
      <c r="U85" s="241"/>
      <c r="V85" s="241"/>
      <c r="W85" s="241"/>
      <c r="X85" s="241"/>
      <c r="Y85" s="241"/>
      <c r="Z85" s="241"/>
      <c r="AA85" s="241"/>
      <c r="AB85" s="241"/>
      <c r="AC85" s="241"/>
      <c r="AD85" s="241"/>
      <c r="AE85" s="241"/>
      <c r="AF85" s="241"/>
      <c r="AG85" s="242" t="s">
        <v>62</v>
      </c>
      <c r="AH85" s="241"/>
      <c r="AI85" s="241"/>
      <c r="AJ85" s="241"/>
      <c r="AK85" s="241"/>
      <c r="AL85" s="241"/>
      <c r="AM85" s="241"/>
      <c r="AN85" s="242" t="s">
        <v>63</v>
      </c>
      <c r="AO85" s="241"/>
      <c r="AP85" s="243"/>
      <c r="AQ85" s="40"/>
      <c r="AS85" s="83" t="s">
        <v>64</v>
      </c>
      <c r="AT85" s="84" t="s">
        <v>65</v>
      </c>
      <c r="AU85" s="84" t="s">
        <v>66</v>
      </c>
      <c r="AV85" s="84" t="s">
        <v>67</v>
      </c>
      <c r="AW85" s="84" t="s">
        <v>68</v>
      </c>
      <c r="AX85" s="84" t="s">
        <v>69</v>
      </c>
      <c r="AY85" s="84" t="s">
        <v>70</v>
      </c>
      <c r="AZ85" s="84" t="s">
        <v>71</v>
      </c>
      <c r="BA85" s="84" t="s">
        <v>72</v>
      </c>
      <c r="BB85" s="84" t="s">
        <v>73</v>
      </c>
      <c r="BC85" s="84" t="s">
        <v>74</v>
      </c>
      <c r="BD85" s="85" t="s">
        <v>75</v>
      </c>
    </row>
    <row r="86" spans="1:89" s="1" customFormat="1" ht="10.9" customHeight="1"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40"/>
      <c r="AS86" s="86"/>
      <c r="AT86" s="54"/>
      <c r="AU86" s="54"/>
      <c r="AV86" s="54"/>
      <c r="AW86" s="54"/>
      <c r="AX86" s="54"/>
      <c r="AY86" s="54"/>
      <c r="AZ86" s="54"/>
      <c r="BA86" s="54"/>
      <c r="BB86" s="54"/>
      <c r="BC86" s="54"/>
      <c r="BD86" s="55"/>
    </row>
    <row r="87" spans="1:89" s="4" customFormat="1" ht="32.450000000000003" customHeight="1">
      <c r="B87" s="71"/>
      <c r="C87" s="87" t="s">
        <v>76</v>
      </c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254">
        <f>ROUND(AG88+AG92,2)</f>
        <v>0</v>
      </c>
      <c r="AH87" s="254"/>
      <c r="AI87" s="254"/>
      <c r="AJ87" s="254"/>
      <c r="AK87" s="254"/>
      <c r="AL87" s="254"/>
      <c r="AM87" s="254"/>
      <c r="AN87" s="255">
        <f t="shared" ref="AN87:AN92" si="0">SUM(AG87,AT87)</f>
        <v>0</v>
      </c>
      <c r="AO87" s="255"/>
      <c r="AP87" s="255"/>
      <c r="AQ87" s="74"/>
      <c r="AS87" s="89">
        <f>ROUND(AS88+AS92,2)</f>
        <v>0</v>
      </c>
      <c r="AT87" s="90">
        <f t="shared" ref="AT87:AT92" si="1">ROUND(SUM(AV87:AW87),2)</f>
        <v>0</v>
      </c>
      <c r="AU87" s="91">
        <f>ROUND(AU88+AU92,5)</f>
        <v>0</v>
      </c>
      <c r="AV87" s="90">
        <f>ROUND(AZ87*L31,2)</f>
        <v>0</v>
      </c>
      <c r="AW87" s="90">
        <f>ROUND(BA87*L32,2)</f>
        <v>0</v>
      </c>
      <c r="AX87" s="90">
        <f>ROUND(BB87*L31,2)</f>
        <v>0</v>
      </c>
      <c r="AY87" s="90">
        <f>ROUND(BC87*L32,2)</f>
        <v>0</v>
      </c>
      <c r="AZ87" s="90">
        <f>ROUND(AZ88+AZ92,2)</f>
        <v>0</v>
      </c>
      <c r="BA87" s="90">
        <f>ROUND(BA88+BA92,2)</f>
        <v>0</v>
      </c>
      <c r="BB87" s="90">
        <f>ROUND(BB88+BB92,2)</f>
        <v>0</v>
      </c>
      <c r="BC87" s="90">
        <f>ROUND(BC88+BC92,2)</f>
        <v>0</v>
      </c>
      <c r="BD87" s="92">
        <f>ROUND(BD88+BD92,2)</f>
        <v>0</v>
      </c>
      <c r="BS87" s="93" t="s">
        <v>77</v>
      </c>
      <c r="BT87" s="93" t="s">
        <v>78</v>
      </c>
      <c r="BU87" s="94" t="s">
        <v>79</v>
      </c>
      <c r="BV87" s="93" t="s">
        <v>80</v>
      </c>
      <c r="BW87" s="93" t="s">
        <v>81</v>
      </c>
      <c r="BX87" s="93" t="s">
        <v>82</v>
      </c>
    </row>
    <row r="88" spans="1:89" s="5" customFormat="1" ht="53.25" customHeight="1">
      <c r="B88" s="95"/>
      <c r="C88" s="96"/>
      <c r="D88" s="247" t="s">
        <v>83</v>
      </c>
      <c r="E88" s="247"/>
      <c r="F88" s="247"/>
      <c r="G88" s="247"/>
      <c r="H88" s="247"/>
      <c r="I88" s="97"/>
      <c r="J88" s="247" t="s">
        <v>84</v>
      </c>
      <c r="K88" s="247"/>
      <c r="L88" s="247"/>
      <c r="M88" s="247"/>
      <c r="N88" s="247"/>
      <c r="O88" s="247"/>
      <c r="P88" s="247"/>
      <c r="Q88" s="247"/>
      <c r="R88" s="247"/>
      <c r="S88" s="247"/>
      <c r="T88" s="247"/>
      <c r="U88" s="247"/>
      <c r="V88" s="247"/>
      <c r="W88" s="247"/>
      <c r="X88" s="247"/>
      <c r="Y88" s="247"/>
      <c r="Z88" s="247"/>
      <c r="AA88" s="247"/>
      <c r="AB88" s="247"/>
      <c r="AC88" s="247"/>
      <c r="AD88" s="247"/>
      <c r="AE88" s="247"/>
      <c r="AF88" s="247"/>
      <c r="AG88" s="246">
        <f>ROUND(SUM(AG89:AG91),2)</f>
        <v>0</v>
      </c>
      <c r="AH88" s="245"/>
      <c r="AI88" s="245"/>
      <c r="AJ88" s="245"/>
      <c r="AK88" s="245"/>
      <c r="AL88" s="245"/>
      <c r="AM88" s="245"/>
      <c r="AN88" s="244">
        <f t="shared" si="0"/>
        <v>0</v>
      </c>
      <c r="AO88" s="245"/>
      <c r="AP88" s="245"/>
      <c r="AQ88" s="98"/>
      <c r="AS88" s="99">
        <f>ROUND(SUM(AS89:AS91),2)</f>
        <v>0</v>
      </c>
      <c r="AT88" s="100">
        <f t="shared" si="1"/>
        <v>0</v>
      </c>
      <c r="AU88" s="101">
        <f>ROUND(SUM(AU89:AU91),5)</f>
        <v>0</v>
      </c>
      <c r="AV88" s="100">
        <f>ROUND(AZ88*L31,2)</f>
        <v>0</v>
      </c>
      <c r="AW88" s="100">
        <f>ROUND(BA88*L32,2)</f>
        <v>0</v>
      </c>
      <c r="AX88" s="100">
        <f>ROUND(BB88*L31,2)</f>
        <v>0</v>
      </c>
      <c r="AY88" s="100">
        <f>ROUND(BC88*L32,2)</f>
        <v>0</v>
      </c>
      <c r="AZ88" s="100">
        <f>ROUND(SUM(AZ89:AZ91),2)</f>
        <v>0</v>
      </c>
      <c r="BA88" s="100">
        <f>ROUND(SUM(BA89:BA91),2)</f>
        <v>0</v>
      </c>
      <c r="BB88" s="100">
        <f>ROUND(SUM(BB89:BB91),2)</f>
        <v>0</v>
      </c>
      <c r="BC88" s="100">
        <f>ROUND(SUM(BC89:BC91),2)</f>
        <v>0</v>
      </c>
      <c r="BD88" s="102">
        <f>ROUND(SUM(BD89:BD91),2)</f>
        <v>0</v>
      </c>
      <c r="BS88" s="103" t="s">
        <v>77</v>
      </c>
      <c r="BT88" s="103" t="s">
        <v>85</v>
      </c>
      <c r="BU88" s="103" t="s">
        <v>79</v>
      </c>
      <c r="BV88" s="103" t="s">
        <v>80</v>
      </c>
      <c r="BW88" s="103" t="s">
        <v>86</v>
      </c>
      <c r="BX88" s="103" t="s">
        <v>81</v>
      </c>
    </row>
    <row r="89" spans="1:89" s="6" customFormat="1" ht="22.5" customHeight="1">
      <c r="A89" s="104" t="s">
        <v>87</v>
      </c>
      <c r="B89" s="105"/>
      <c r="C89" s="106"/>
      <c r="D89" s="106"/>
      <c r="E89" s="250" t="s">
        <v>88</v>
      </c>
      <c r="F89" s="250"/>
      <c r="G89" s="250"/>
      <c r="H89" s="250"/>
      <c r="I89" s="250"/>
      <c r="J89" s="106"/>
      <c r="K89" s="250" t="s">
        <v>89</v>
      </c>
      <c r="L89" s="250"/>
      <c r="M89" s="250"/>
      <c r="N89" s="250"/>
      <c r="O89" s="250"/>
      <c r="P89" s="250"/>
      <c r="Q89" s="250"/>
      <c r="R89" s="250"/>
      <c r="S89" s="250"/>
      <c r="T89" s="250"/>
      <c r="U89" s="250"/>
      <c r="V89" s="250"/>
      <c r="W89" s="250"/>
      <c r="X89" s="250"/>
      <c r="Y89" s="250"/>
      <c r="Z89" s="250"/>
      <c r="AA89" s="250"/>
      <c r="AB89" s="250"/>
      <c r="AC89" s="250"/>
      <c r="AD89" s="250"/>
      <c r="AE89" s="250"/>
      <c r="AF89" s="250"/>
      <c r="AG89" s="248">
        <f>'ST - Stavební'!M31</f>
        <v>0</v>
      </c>
      <c r="AH89" s="249"/>
      <c r="AI89" s="249"/>
      <c r="AJ89" s="249"/>
      <c r="AK89" s="249"/>
      <c r="AL89" s="249"/>
      <c r="AM89" s="249"/>
      <c r="AN89" s="248">
        <f t="shared" si="0"/>
        <v>0</v>
      </c>
      <c r="AO89" s="249"/>
      <c r="AP89" s="249"/>
      <c r="AQ89" s="107"/>
      <c r="AS89" s="108">
        <f>'ST - Stavební'!M29</f>
        <v>0</v>
      </c>
      <c r="AT89" s="109">
        <f t="shared" si="1"/>
        <v>0</v>
      </c>
      <c r="AU89" s="110">
        <f>'ST - Stavební'!W121</f>
        <v>0</v>
      </c>
      <c r="AV89" s="109">
        <f>'ST - Stavební'!M33</f>
        <v>0</v>
      </c>
      <c r="AW89" s="109">
        <f>'ST - Stavební'!M34</f>
        <v>0</v>
      </c>
      <c r="AX89" s="109">
        <f>'ST - Stavební'!M35</f>
        <v>0</v>
      </c>
      <c r="AY89" s="109">
        <f>'ST - Stavební'!M36</f>
        <v>0</v>
      </c>
      <c r="AZ89" s="109">
        <f>'ST - Stavební'!H33</f>
        <v>0</v>
      </c>
      <c r="BA89" s="109">
        <f>'ST - Stavební'!H34</f>
        <v>0</v>
      </c>
      <c r="BB89" s="109">
        <f>'ST - Stavební'!H35</f>
        <v>0</v>
      </c>
      <c r="BC89" s="109">
        <f>'ST - Stavební'!H36</f>
        <v>0</v>
      </c>
      <c r="BD89" s="111">
        <f>'ST - Stavební'!H37</f>
        <v>0</v>
      </c>
      <c r="BT89" s="112" t="s">
        <v>90</v>
      </c>
      <c r="BV89" s="112" t="s">
        <v>80</v>
      </c>
      <c r="BW89" s="112" t="s">
        <v>91</v>
      </c>
      <c r="BX89" s="112" t="s">
        <v>86</v>
      </c>
    </row>
    <row r="90" spans="1:89" s="6" customFormat="1" ht="22.5" customHeight="1">
      <c r="A90" s="104" t="s">
        <v>87</v>
      </c>
      <c r="B90" s="105"/>
      <c r="C90" s="106"/>
      <c r="D90" s="106"/>
      <c r="E90" s="250" t="s">
        <v>92</v>
      </c>
      <c r="F90" s="250"/>
      <c r="G90" s="250"/>
      <c r="H90" s="250"/>
      <c r="I90" s="250"/>
      <c r="J90" s="106"/>
      <c r="K90" s="250" t="s">
        <v>93</v>
      </c>
      <c r="L90" s="250"/>
      <c r="M90" s="250"/>
      <c r="N90" s="250"/>
      <c r="O90" s="250"/>
      <c r="P90" s="250"/>
      <c r="Q90" s="250"/>
      <c r="R90" s="250"/>
      <c r="S90" s="250"/>
      <c r="T90" s="250"/>
      <c r="U90" s="250"/>
      <c r="V90" s="250"/>
      <c r="W90" s="250"/>
      <c r="X90" s="250"/>
      <c r="Y90" s="250"/>
      <c r="Z90" s="250"/>
      <c r="AA90" s="250"/>
      <c r="AB90" s="250"/>
      <c r="AC90" s="250"/>
      <c r="AD90" s="250"/>
      <c r="AE90" s="250"/>
      <c r="AF90" s="250"/>
      <c r="AG90" s="248">
        <f>'STR - Strojní'!M31</f>
        <v>0</v>
      </c>
      <c r="AH90" s="249"/>
      <c r="AI90" s="249"/>
      <c r="AJ90" s="249"/>
      <c r="AK90" s="249"/>
      <c r="AL90" s="249"/>
      <c r="AM90" s="249"/>
      <c r="AN90" s="248">
        <f t="shared" si="0"/>
        <v>0</v>
      </c>
      <c r="AO90" s="249"/>
      <c r="AP90" s="249"/>
      <c r="AQ90" s="107"/>
      <c r="AS90" s="108">
        <f>'STR - Strojní'!M29</f>
        <v>0</v>
      </c>
      <c r="AT90" s="109">
        <f t="shared" si="1"/>
        <v>0</v>
      </c>
      <c r="AU90" s="110">
        <f>'STR - Strojní'!W126</f>
        <v>0</v>
      </c>
      <c r="AV90" s="109">
        <f>'STR - Strojní'!M33</f>
        <v>0</v>
      </c>
      <c r="AW90" s="109">
        <f>'STR - Strojní'!M34</f>
        <v>0</v>
      </c>
      <c r="AX90" s="109">
        <f>'STR - Strojní'!M35</f>
        <v>0</v>
      </c>
      <c r="AY90" s="109">
        <f>'STR - Strojní'!M36</f>
        <v>0</v>
      </c>
      <c r="AZ90" s="109">
        <f>'STR - Strojní'!H33</f>
        <v>0</v>
      </c>
      <c r="BA90" s="109">
        <f>'STR - Strojní'!H34</f>
        <v>0</v>
      </c>
      <c r="BB90" s="109">
        <f>'STR - Strojní'!H35</f>
        <v>0</v>
      </c>
      <c r="BC90" s="109">
        <f>'STR - Strojní'!H36</f>
        <v>0</v>
      </c>
      <c r="BD90" s="111">
        <f>'STR - Strojní'!H37</f>
        <v>0</v>
      </c>
      <c r="BT90" s="112" t="s">
        <v>90</v>
      </c>
      <c r="BV90" s="112" t="s">
        <v>80</v>
      </c>
      <c r="BW90" s="112" t="s">
        <v>94</v>
      </c>
      <c r="BX90" s="112" t="s">
        <v>86</v>
      </c>
    </row>
    <row r="91" spans="1:89" s="6" customFormat="1" ht="22.5" customHeight="1">
      <c r="A91" s="104" t="s">
        <v>87</v>
      </c>
      <c r="B91" s="105"/>
      <c r="C91" s="106"/>
      <c r="D91" s="106"/>
      <c r="E91" s="250" t="s">
        <v>95</v>
      </c>
      <c r="F91" s="250"/>
      <c r="G91" s="250"/>
      <c r="H91" s="250"/>
      <c r="I91" s="250"/>
      <c r="J91" s="106"/>
      <c r="K91" s="250" t="s">
        <v>96</v>
      </c>
      <c r="L91" s="250"/>
      <c r="M91" s="250"/>
      <c r="N91" s="250"/>
      <c r="O91" s="250"/>
      <c r="P91" s="250"/>
      <c r="Q91" s="250"/>
      <c r="R91" s="250"/>
      <c r="S91" s="250"/>
      <c r="T91" s="250"/>
      <c r="U91" s="250"/>
      <c r="V91" s="250"/>
      <c r="W91" s="250"/>
      <c r="X91" s="250"/>
      <c r="Y91" s="250"/>
      <c r="Z91" s="250"/>
      <c r="AA91" s="250"/>
      <c r="AB91" s="250"/>
      <c r="AC91" s="250"/>
      <c r="AD91" s="250"/>
      <c r="AE91" s="250"/>
      <c r="AF91" s="250"/>
      <c r="AG91" s="248">
        <f>'EL,MaR - Elektroinstalace...'!M31</f>
        <v>0</v>
      </c>
      <c r="AH91" s="249"/>
      <c r="AI91" s="249"/>
      <c r="AJ91" s="249"/>
      <c r="AK91" s="249"/>
      <c r="AL91" s="249"/>
      <c r="AM91" s="249"/>
      <c r="AN91" s="248">
        <f t="shared" si="0"/>
        <v>0</v>
      </c>
      <c r="AO91" s="249"/>
      <c r="AP91" s="249"/>
      <c r="AQ91" s="107"/>
      <c r="AS91" s="108">
        <f>'EL,MaR - Elektroinstalace...'!M29</f>
        <v>0</v>
      </c>
      <c r="AT91" s="109">
        <f t="shared" si="1"/>
        <v>0</v>
      </c>
      <c r="AU91" s="110">
        <f>'EL,MaR - Elektroinstalace...'!W121</f>
        <v>0</v>
      </c>
      <c r="AV91" s="109">
        <f>'EL,MaR - Elektroinstalace...'!M33</f>
        <v>0</v>
      </c>
      <c r="AW91" s="109">
        <f>'EL,MaR - Elektroinstalace...'!M34</f>
        <v>0</v>
      </c>
      <c r="AX91" s="109">
        <f>'EL,MaR - Elektroinstalace...'!M35</f>
        <v>0</v>
      </c>
      <c r="AY91" s="109">
        <f>'EL,MaR - Elektroinstalace...'!M36</f>
        <v>0</v>
      </c>
      <c r="AZ91" s="109">
        <f>'EL,MaR - Elektroinstalace...'!H33</f>
        <v>0</v>
      </c>
      <c r="BA91" s="109">
        <f>'EL,MaR - Elektroinstalace...'!H34</f>
        <v>0</v>
      </c>
      <c r="BB91" s="109">
        <f>'EL,MaR - Elektroinstalace...'!H35</f>
        <v>0</v>
      </c>
      <c r="BC91" s="109">
        <f>'EL,MaR - Elektroinstalace...'!H36</f>
        <v>0</v>
      </c>
      <c r="BD91" s="111">
        <f>'EL,MaR - Elektroinstalace...'!H37</f>
        <v>0</v>
      </c>
      <c r="BT91" s="112" t="s">
        <v>90</v>
      </c>
      <c r="BV91" s="112" t="s">
        <v>80</v>
      </c>
      <c r="BW91" s="112" t="s">
        <v>97</v>
      </c>
      <c r="BX91" s="112" t="s">
        <v>86</v>
      </c>
    </row>
    <row r="92" spans="1:89" s="5" customFormat="1" ht="22.5" customHeight="1">
      <c r="A92" s="104" t="s">
        <v>87</v>
      </c>
      <c r="B92" s="95"/>
      <c r="C92" s="96"/>
      <c r="D92" s="247" t="s">
        <v>98</v>
      </c>
      <c r="E92" s="247"/>
      <c r="F92" s="247"/>
      <c r="G92" s="247"/>
      <c r="H92" s="247"/>
      <c r="I92" s="97"/>
      <c r="J92" s="247" t="s">
        <v>99</v>
      </c>
      <c r="K92" s="247"/>
      <c r="L92" s="247"/>
      <c r="M92" s="247"/>
      <c r="N92" s="247"/>
      <c r="O92" s="247"/>
      <c r="P92" s="247"/>
      <c r="Q92" s="247"/>
      <c r="R92" s="247"/>
      <c r="S92" s="247"/>
      <c r="T92" s="247"/>
      <c r="U92" s="247"/>
      <c r="V92" s="247"/>
      <c r="W92" s="247"/>
      <c r="X92" s="247"/>
      <c r="Y92" s="247"/>
      <c r="Z92" s="247"/>
      <c r="AA92" s="247"/>
      <c r="AB92" s="247"/>
      <c r="AC92" s="247"/>
      <c r="AD92" s="247"/>
      <c r="AE92" s="247"/>
      <c r="AF92" s="247"/>
      <c r="AG92" s="244">
        <f>'VRN - Vedlejší rozpočtové...'!M30</f>
        <v>0</v>
      </c>
      <c r="AH92" s="245"/>
      <c r="AI92" s="245"/>
      <c r="AJ92" s="245"/>
      <c r="AK92" s="245"/>
      <c r="AL92" s="245"/>
      <c r="AM92" s="245"/>
      <c r="AN92" s="244">
        <f t="shared" si="0"/>
        <v>0</v>
      </c>
      <c r="AO92" s="245"/>
      <c r="AP92" s="245"/>
      <c r="AQ92" s="98"/>
      <c r="AS92" s="113">
        <f>'VRN - Vedlejší rozpočtové...'!M28</f>
        <v>0</v>
      </c>
      <c r="AT92" s="114">
        <f t="shared" si="1"/>
        <v>0</v>
      </c>
      <c r="AU92" s="115">
        <f>'VRN - Vedlejší rozpočtové...'!W118</f>
        <v>0</v>
      </c>
      <c r="AV92" s="114">
        <f>'VRN - Vedlejší rozpočtové...'!M32</f>
        <v>0</v>
      </c>
      <c r="AW92" s="114">
        <f>'VRN - Vedlejší rozpočtové...'!M33</f>
        <v>0</v>
      </c>
      <c r="AX92" s="114">
        <f>'VRN - Vedlejší rozpočtové...'!M34</f>
        <v>0</v>
      </c>
      <c r="AY92" s="114">
        <f>'VRN - Vedlejší rozpočtové...'!M35</f>
        <v>0</v>
      </c>
      <c r="AZ92" s="114">
        <f>'VRN - Vedlejší rozpočtové...'!H32</f>
        <v>0</v>
      </c>
      <c r="BA92" s="114">
        <f>'VRN - Vedlejší rozpočtové...'!H33</f>
        <v>0</v>
      </c>
      <c r="BB92" s="114">
        <f>'VRN - Vedlejší rozpočtové...'!H34</f>
        <v>0</v>
      </c>
      <c r="BC92" s="114">
        <f>'VRN - Vedlejší rozpočtové...'!H35</f>
        <v>0</v>
      </c>
      <c r="BD92" s="116">
        <f>'VRN - Vedlejší rozpočtové...'!H36</f>
        <v>0</v>
      </c>
      <c r="BT92" s="103" t="s">
        <v>85</v>
      </c>
      <c r="BV92" s="103" t="s">
        <v>80</v>
      </c>
      <c r="BW92" s="103" t="s">
        <v>100</v>
      </c>
      <c r="BX92" s="103" t="s">
        <v>81</v>
      </c>
    </row>
    <row r="93" spans="1:89" ht="13.5">
      <c r="B93" s="25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6"/>
    </row>
    <row r="94" spans="1:89" s="1" customFormat="1" ht="30" customHeight="1">
      <c r="B94" s="38"/>
      <c r="C94" s="87" t="s">
        <v>101</v>
      </c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255">
        <f>ROUND(SUM(AG95:AG107),2)</f>
        <v>0</v>
      </c>
      <c r="AH94" s="255"/>
      <c r="AI94" s="255"/>
      <c r="AJ94" s="255"/>
      <c r="AK94" s="255"/>
      <c r="AL94" s="255"/>
      <c r="AM94" s="255"/>
      <c r="AN94" s="255">
        <f>ROUND(SUM(AN95:AN107),2)</f>
        <v>0</v>
      </c>
      <c r="AO94" s="255"/>
      <c r="AP94" s="255"/>
      <c r="AQ94" s="40"/>
      <c r="AS94" s="83" t="s">
        <v>102</v>
      </c>
      <c r="AT94" s="84" t="s">
        <v>103</v>
      </c>
      <c r="AU94" s="84" t="s">
        <v>42</v>
      </c>
      <c r="AV94" s="85" t="s">
        <v>65</v>
      </c>
    </row>
    <row r="95" spans="1:89" s="1" customFormat="1" ht="19.899999999999999" customHeight="1">
      <c r="B95" s="38"/>
      <c r="C95" s="39"/>
      <c r="D95" s="117" t="s">
        <v>104</v>
      </c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251">
        <f>ROUND(AG87*AS95,2)</f>
        <v>0</v>
      </c>
      <c r="AH95" s="248"/>
      <c r="AI95" s="248"/>
      <c r="AJ95" s="248"/>
      <c r="AK95" s="248"/>
      <c r="AL95" s="248"/>
      <c r="AM95" s="248"/>
      <c r="AN95" s="248">
        <f t="shared" ref="AN95:AN104" si="2">ROUND(AG95+AV95,2)</f>
        <v>0</v>
      </c>
      <c r="AO95" s="248"/>
      <c r="AP95" s="248"/>
      <c r="AQ95" s="40"/>
      <c r="AS95" s="118">
        <v>0</v>
      </c>
      <c r="AT95" s="119" t="s">
        <v>105</v>
      </c>
      <c r="AU95" s="119" t="s">
        <v>43</v>
      </c>
      <c r="AV95" s="120">
        <f>ROUND(IF(AU95="základní",AG95*L31,IF(AU95="snížená",AG95*L32,0)),2)</f>
        <v>0</v>
      </c>
      <c r="BV95" s="21" t="s">
        <v>106</v>
      </c>
      <c r="BY95" s="121">
        <f t="shared" ref="BY95:BY107" si="3">IF(AU95="základní",AV95,0)</f>
        <v>0</v>
      </c>
      <c r="BZ95" s="121">
        <f t="shared" ref="BZ95:BZ107" si="4">IF(AU95="snížená",AV95,0)</f>
        <v>0</v>
      </c>
      <c r="CA95" s="121">
        <v>0</v>
      </c>
      <c r="CB95" s="121">
        <v>0</v>
      </c>
      <c r="CC95" s="121">
        <v>0</v>
      </c>
      <c r="CD95" s="121">
        <f t="shared" ref="CD95:CD107" si="5">IF(AU95="základní",AG95,0)</f>
        <v>0</v>
      </c>
      <c r="CE95" s="121">
        <f t="shared" ref="CE95:CE107" si="6">IF(AU95="snížená",AG95,0)</f>
        <v>0</v>
      </c>
      <c r="CF95" s="121">
        <f t="shared" ref="CF95:CF107" si="7">IF(AU95="zákl. přenesená",AG95,0)</f>
        <v>0</v>
      </c>
      <c r="CG95" s="121">
        <f t="shared" ref="CG95:CG107" si="8">IF(AU95="sníž. přenesená",AG95,0)</f>
        <v>0</v>
      </c>
      <c r="CH95" s="121">
        <f t="shared" ref="CH95:CH107" si="9">IF(AU95="nulová",AG95,0)</f>
        <v>0</v>
      </c>
      <c r="CI95" s="21">
        <f t="shared" ref="CI95:CI107" si="10">IF(AU95="základní",1,IF(AU95="snížená",2,IF(AU95="zákl. přenesená",4,IF(AU95="sníž. přenesená",5,3))))</f>
        <v>1</v>
      </c>
      <c r="CJ95" s="21">
        <f>IF(AT95="stavební čast",1,IF(8895="investiční čast",2,3))</f>
        <v>1</v>
      </c>
      <c r="CK95" s="21" t="str">
        <f t="shared" ref="CK95:CK107" si="11">IF(D95="Vyplň vlastní","","x")</f>
        <v>x</v>
      </c>
    </row>
    <row r="96" spans="1:89" s="1" customFormat="1" ht="19.899999999999999" customHeight="1">
      <c r="B96" s="38"/>
      <c r="C96" s="39"/>
      <c r="D96" s="117" t="s">
        <v>107</v>
      </c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251">
        <f>ROUND(AG87*AS96,2)</f>
        <v>0</v>
      </c>
      <c r="AH96" s="248"/>
      <c r="AI96" s="248"/>
      <c r="AJ96" s="248"/>
      <c r="AK96" s="248"/>
      <c r="AL96" s="248"/>
      <c r="AM96" s="248"/>
      <c r="AN96" s="248">
        <f t="shared" si="2"/>
        <v>0</v>
      </c>
      <c r="AO96" s="248"/>
      <c r="AP96" s="248"/>
      <c r="AQ96" s="40"/>
      <c r="AS96" s="122">
        <v>0</v>
      </c>
      <c r="AT96" s="123" t="s">
        <v>105</v>
      </c>
      <c r="AU96" s="123" t="s">
        <v>43</v>
      </c>
      <c r="AV96" s="111">
        <f>ROUND(IF(AU96="základní",AG96*L31,IF(AU96="snížená",AG96*L32,0)),2)</f>
        <v>0</v>
      </c>
      <c r="BV96" s="21" t="s">
        <v>106</v>
      </c>
      <c r="BY96" s="121">
        <f t="shared" si="3"/>
        <v>0</v>
      </c>
      <c r="BZ96" s="121">
        <f t="shared" si="4"/>
        <v>0</v>
      </c>
      <c r="CA96" s="121">
        <v>0</v>
      </c>
      <c r="CB96" s="121">
        <v>0</v>
      </c>
      <c r="CC96" s="121">
        <v>0</v>
      </c>
      <c r="CD96" s="121">
        <f t="shared" si="5"/>
        <v>0</v>
      </c>
      <c r="CE96" s="121">
        <f t="shared" si="6"/>
        <v>0</v>
      </c>
      <c r="CF96" s="121">
        <f t="shared" si="7"/>
        <v>0</v>
      </c>
      <c r="CG96" s="121">
        <f t="shared" si="8"/>
        <v>0</v>
      </c>
      <c r="CH96" s="121">
        <f t="shared" si="9"/>
        <v>0</v>
      </c>
      <c r="CI96" s="21">
        <f t="shared" si="10"/>
        <v>1</v>
      </c>
      <c r="CJ96" s="21">
        <f>IF(AT96="stavební čast",1,IF(8896="investiční čast",2,3))</f>
        <v>1</v>
      </c>
      <c r="CK96" s="21" t="str">
        <f t="shared" si="11"/>
        <v>x</v>
      </c>
    </row>
    <row r="97" spans="2:89" s="1" customFormat="1" ht="19.899999999999999" customHeight="1">
      <c r="B97" s="38"/>
      <c r="C97" s="39"/>
      <c r="D97" s="117" t="s">
        <v>108</v>
      </c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251">
        <f>ROUND(AG87*AS97,2)</f>
        <v>0</v>
      </c>
      <c r="AH97" s="248"/>
      <c r="AI97" s="248"/>
      <c r="AJ97" s="248"/>
      <c r="AK97" s="248"/>
      <c r="AL97" s="248"/>
      <c r="AM97" s="248"/>
      <c r="AN97" s="248">
        <f t="shared" si="2"/>
        <v>0</v>
      </c>
      <c r="AO97" s="248"/>
      <c r="AP97" s="248"/>
      <c r="AQ97" s="40"/>
      <c r="AS97" s="122">
        <v>0</v>
      </c>
      <c r="AT97" s="123" t="s">
        <v>105</v>
      </c>
      <c r="AU97" s="123" t="s">
        <v>43</v>
      </c>
      <c r="AV97" s="111">
        <f>ROUND(IF(AU97="základní",AG97*L31,IF(AU97="snížená",AG97*L32,0)),2)</f>
        <v>0</v>
      </c>
      <c r="BV97" s="21" t="s">
        <v>106</v>
      </c>
      <c r="BY97" s="121">
        <f t="shared" si="3"/>
        <v>0</v>
      </c>
      <c r="BZ97" s="121">
        <f t="shared" si="4"/>
        <v>0</v>
      </c>
      <c r="CA97" s="121">
        <v>0</v>
      </c>
      <c r="CB97" s="121">
        <v>0</v>
      </c>
      <c r="CC97" s="121">
        <v>0</v>
      </c>
      <c r="CD97" s="121">
        <f t="shared" si="5"/>
        <v>0</v>
      </c>
      <c r="CE97" s="121">
        <f t="shared" si="6"/>
        <v>0</v>
      </c>
      <c r="CF97" s="121">
        <f t="shared" si="7"/>
        <v>0</v>
      </c>
      <c r="CG97" s="121">
        <f t="shared" si="8"/>
        <v>0</v>
      </c>
      <c r="CH97" s="121">
        <f t="shared" si="9"/>
        <v>0</v>
      </c>
      <c r="CI97" s="21">
        <f t="shared" si="10"/>
        <v>1</v>
      </c>
      <c r="CJ97" s="21">
        <f>IF(AT97="stavební čast",1,IF(8897="investiční čast",2,3))</f>
        <v>1</v>
      </c>
      <c r="CK97" s="21" t="str">
        <f t="shared" si="11"/>
        <v>x</v>
      </c>
    </row>
    <row r="98" spans="2:89" s="1" customFormat="1" ht="19.899999999999999" customHeight="1">
      <c r="B98" s="38"/>
      <c r="C98" s="39"/>
      <c r="D98" s="117" t="s">
        <v>109</v>
      </c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251">
        <f>ROUND(AG87*AS98,2)</f>
        <v>0</v>
      </c>
      <c r="AH98" s="248"/>
      <c r="AI98" s="248"/>
      <c r="AJ98" s="248"/>
      <c r="AK98" s="248"/>
      <c r="AL98" s="248"/>
      <c r="AM98" s="248"/>
      <c r="AN98" s="248">
        <f t="shared" si="2"/>
        <v>0</v>
      </c>
      <c r="AO98" s="248"/>
      <c r="AP98" s="248"/>
      <c r="AQ98" s="40"/>
      <c r="AS98" s="122">
        <v>0</v>
      </c>
      <c r="AT98" s="123" t="s">
        <v>105</v>
      </c>
      <c r="AU98" s="123" t="s">
        <v>43</v>
      </c>
      <c r="AV98" s="111">
        <f>ROUND(IF(AU98="základní",AG98*L31,IF(AU98="snížená",AG98*L32,0)),2)</f>
        <v>0</v>
      </c>
      <c r="BV98" s="21" t="s">
        <v>106</v>
      </c>
      <c r="BY98" s="121">
        <f t="shared" si="3"/>
        <v>0</v>
      </c>
      <c r="BZ98" s="121">
        <f t="shared" si="4"/>
        <v>0</v>
      </c>
      <c r="CA98" s="121">
        <v>0</v>
      </c>
      <c r="CB98" s="121">
        <v>0</v>
      </c>
      <c r="CC98" s="121">
        <v>0</v>
      </c>
      <c r="CD98" s="121">
        <f t="shared" si="5"/>
        <v>0</v>
      </c>
      <c r="CE98" s="121">
        <f t="shared" si="6"/>
        <v>0</v>
      </c>
      <c r="CF98" s="121">
        <f t="shared" si="7"/>
        <v>0</v>
      </c>
      <c r="CG98" s="121">
        <f t="shared" si="8"/>
        <v>0</v>
      </c>
      <c r="CH98" s="121">
        <f t="shared" si="9"/>
        <v>0</v>
      </c>
      <c r="CI98" s="21">
        <f t="shared" si="10"/>
        <v>1</v>
      </c>
      <c r="CJ98" s="21">
        <f>IF(AT98="stavební čast",1,IF(8898="investiční čast",2,3))</f>
        <v>1</v>
      </c>
      <c r="CK98" s="21" t="str">
        <f t="shared" si="11"/>
        <v>x</v>
      </c>
    </row>
    <row r="99" spans="2:89" s="1" customFormat="1" ht="19.899999999999999" customHeight="1">
      <c r="B99" s="38"/>
      <c r="C99" s="39"/>
      <c r="D99" s="117" t="s">
        <v>110</v>
      </c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251">
        <f>ROUND(AG87*AS99,2)</f>
        <v>0</v>
      </c>
      <c r="AH99" s="248"/>
      <c r="AI99" s="248"/>
      <c r="AJ99" s="248"/>
      <c r="AK99" s="248"/>
      <c r="AL99" s="248"/>
      <c r="AM99" s="248"/>
      <c r="AN99" s="248">
        <f t="shared" si="2"/>
        <v>0</v>
      </c>
      <c r="AO99" s="248"/>
      <c r="AP99" s="248"/>
      <c r="AQ99" s="40"/>
      <c r="AS99" s="122">
        <v>0</v>
      </c>
      <c r="AT99" s="123" t="s">
        <v>105</v>
      </c>
      <c r="AU99" s="123" t="s">
        <v>43</v>
      </c>
      <c r="AV99" s="111">
        <f>ROUND(IF(AU99="základní",AG99*L31,IF(AU99="snížená",AG99*L32,0)),2)</f>
        <v>0</v>
      </c>
      <c r="BV99" s="21" t="s">
        <v>106</v>
      </c>
      <c r="BY99" s="121">
        <f t="shared" si="3"/>
        <v>0</v>
      </c>
      <c r="BZ99" s="121">
        <f t="shared" si="4"/>
        <v>0</v>
      </c>
      <c r="CA99" s="121">
        <v>0</v>
      </c>
      <c r="CB99" s="121">
        <v>0</v>
      </c>
      <c r="CC99" s="121">
        <v>0</v>
      </c>
      <c r="CD99" s="121">
        <f t="shared" si="5"/>
        <v>0</v>
      </c>
      <c r="CE99" s="121">
        <f t="shared" si="6"/>
        <v>0</v>
      </c>
      <c r="CF99" s="121">
        <f t="shared" si="7"/>
        <v>0</v>
      </c>
      <c r="CG99" s="121">
        <f t="shared" si="8"/>
        <v>0</v>
      </c>
      <c r="CH99" s="121">
        <f t="shared" si="9"/>
        <v>0</v>
      </c>
      <c r="CI99" s="21">
        <f t="shared" si="10"/>
        <v>1</v>
      </c>
      <c r="CJ99" s="21">
        <f>IF(AT99="stavební čast",1,IF(8899="investiční čast",2,3))</f>
        <v>1</v>
      </c>
      <c r="CK99" s="21" t="str">
        <f t="shared" si="11"/>
        <v>x</v>
      </c>
    </row>
    <row r="100" spans="2:89" s="1" customFormat="1" ht="19.899999999999999" customHeight="1">
      <c r="B100" s="38"/>
      <c r="C100" s="39"/>
      <c r="D100" s="117" t="s">
        <v>111</v>
      </c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251">
        <f>ROUND(AG87*AS100,2)</f>
        <v>0</v>
      </c>
      <c r="AH100" s="248"/>
      <c r="AI100" s="248"/>
      <c r="AJ100" s="248"/>
      <c r="AK100" s="248"/>
      <c r="AL100" s="248"/>
      <c r="AM100" s="248"/>
      <c r="AN100" s="248">
        <f t="shared" si="2"/>
        <v>0</v>
      </c>
      <c r="AO100" s="248"/>
      <c r="AP100" s="248"/>
      <c r="AQ100" s="40"/>
      <c r="AS100" s="122">
        <v>0</v>
      </c>
      <c r="AT100" s="123" t="s">
        <v>105</v>
      </c>
      <c r="AU100" s="123" t="s">
        <v>43</v>
      </c>
      <c r="AV100" s="111">
        <f>ROUND(IF(AU100="základní",AG100*L31,IF(AU100="snížená",AG100*L32,0)),2)</f>
        <v>0</v>
      </c>
      <c r="BV100" s="21" t="s">
        <v>106</v>
      </c>
      <c r="BY100" s="121">
        <f t="shared" si="3"/>
        <v>0</v>
      </c>
      <c r="BZ100" s="121">
        <f t="shared" si="4"/>
        <v>0</v>
      </c>
      <c r="CA100" s="121">
        <v>0</v>
      </c>
      <c r="CB100" s="121">
        <v>0</v>
      </c>
      <c r="CC100" s="121">
        <v>0</v>
      </c>
      <c r="CD100" s="121">
        <f t="shared" si="5"/>
        <v>0</v>
      </c>
      <c r="CE100" s="121">
        <f t="shared" si="6"/>
        <v>0</v>
      </c>
      <c r="CF100" s="121">
        <f t="shared" si="7"/>
        <v>0</v>
      </c>
      <c r="CG100" s="121">
        <f t="shared" si="8"/>
        <v>0</v>
      </c>
      <c r="CH100" s="121">
        <f t="shared" si="9"/>
        <v>0</v>
      </c>
      <c r="CI100" s="21">
        <f t="shared" si="10"/>
        <v>1</v>
      </c>
      <c r="CJ100" s="21">
        <f>IF(AT100="stavební čast",1,IF(88100="investiční čast",2,3))</f>
        <v>1</v>
      </c>
      <c r="CK100" s="21" t="str">
        <f t="shared" si="11"/>
        <v>x</v>
      </c>
    </row>
    <row r="101" spans="2:89" s="1" customFormat="1" ht="19.899999999999999" customHeight="1">
      <c r="B101" s="38"/>
      <c r="C101" s="39"/>
      <c r="D101" s="117" t="s">
        <v>112</v>
      </c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251">
        <f>ROUND(AG87*AS101,2)</f>
        <v>0</v>
      </c>
      <c r="AH101" s="248"/>
      <c r="AI101" s="248"/>
      <c r="AJ101" s="248"/>
      <c r="AK101" s="248"/>
      <c r="AL101" s="248"/>
      <c r="AM101" s="248"/>
      <c r="AN101" s="248">
        <f t="shared" si="2"/>
        <v>0</v>
      </c>
      <c r="AO101" s="248"/>
      <c r="AP101" s="248"/>
      <c r="AQ101" s="40"/>
      <c r="AS101" s="122">
        <v>0</v>
      </c>
      <c r="AT101" s="123" t="s">
        <v>105</v>
      </c>
      <c r="AU101" s="123" t="s">
        <v>43</v>
      </c>
      <c r="AV101" s="111">
        <f>ROUND(IF(AU101="základní",AG101*L31,IF(AU101="snížená",AG101*L32,0)),2)</f>
        <v>0</v>
      </c>
      <c r="BV101" s="21" t="s">
        <v>106</v>
      </c>
      <c r="BY101" s="121">
        <f t="shared" si="3"/>
        <v>0</v>
      </c>
      <c r="BZ101" s="121">
        <f t="shared" si="4"/>
        <v>0</v>
      </c>
      <c r="CA101" s="121">
        <v>0</v>
      </c>
      <c r="CB101" s="121">
        <v>0</v>
      </c>
      <c r="CC101" s="121">
        <v>0</v>
      </c>
      <c r="CD101" s="121">
        <f t="shared" si="5"/>
        <v>0</v>
      </c>
      <c r="CE101" s="121">
        <f t="shared" si="6"/>
        <v>0</v>
      </c>
      <c r="CF101" s="121">
        <f t="shared" si="7"/>
        <v>0</v>
      </c>
      <c r="CG101" s="121">
        <f t="shared" si="8"/>
        <v>0</v>
      </c>
      <c r="CH101" s="121">
        <f t="shared" si="9"/>
        <v>0</v>
      </c>
      <c r="CI101" s="21">
        <f t="shared" si="10"/>
        <v>1</v>
      </c>
      <c r="CJ101" s="21">
        <f>IF(AT101="stavební čast",1,IF(88101="investiční čast",2,3))</f>
        <v>1</v>
      </c>
      <c r="CK101" s="21" t="str">
        <f t="shared" si="11"/>
        <v>x</v>
      </c>
    </row>
    <row r="102" spans="2:89" s="1" customFormat="1" ht="19.899999999999999" customHeight="1">
      <c r="B102" s="38"/>
      <c r="C102" s="39"/>
      <c r="D102" s="117" t="s">
        <v>113</v>
      </c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251">
        <f>ROUND(AG87*AS102,2)</f>
        <v>0</v>
      </c>
      <c r="AH102" s="248"/>
      <c r="AI102" s="248"/>
      <c r="AJ102" s="248"/>
      <c r="AK102" s="248"/>
      <c r="AL102" s="248"/>
      <c r="AM102" s="248"/>
      <c r="AN102" s="248">
        <f t="shared" si="2"/>
        <v>0</v>
      </c>
      <c r="AO102" s="248"/>
      <c r="AP102" s="248"/>
      <c r="AQ102" s="40"/>
      <c r="AS102" s="122">
        <v>0</v>
      </c>
      <c r="AT102" s="123" t="s">
        <v>105</v>
      </c>
      <c r="AU102" s="123" t="s">
        <v>43</v>
      </c>
      <c r="AV102" s="111">
        <f>ROUND(IF(AU102="základní",AG102*L31,IF(AU102="snížená",AG102*L32,0)),2)</f>
        <v>0</v>
      </c>
      <c r="BV102" s="21" t="s">
        <v>106</v>
      </c>
      <c r="BY102" s="121">
        <f t="shared" si="3"/>
        <v>0</v>
      </c>
      <c r="BZ102" s="121">
        <f t="shared" si="4"/>
        <v>0</v>
      </c>
      <c r="CA102" s="121">
        <v>0</v>
      </c>
      <c r="CB102" s="121">
        <v>0</v>
      </c>
      <c r="CC102" s="121">
        <v>0</v>
      </c>
      <c r="CD102" s="121">
        <f t="shared" si="5"/>
        <v>0</v>
      </c>
      <c r="CE102" s="121">
        <f t="shared" si="6"/>
        <v>0</v>
      </c>
      <c r="CF102" s="121">
        <f t="shared" si="7"/>
        <v>0</v>
      </c>
      <c r="CG102" s="121">
        <f t="shared" si="8"/>
        <v>0</v>
      </c>
      <c r="CH102" s="121">
        <f t="shared" si="9"/>
        <v>0</v>
      </c>
      <c r="CI102" s="21">
        <f t="shared" si="10"/>
        <v>1</v>
      </c>
      <c r="CJ102" s="21">
        <f>IF(AT102="stavební čast",1,IF(88102="investiční čast",2,3))</f>
        <v>1</v>
      </c>
      <c r="CK102" s="21" t="str">
        <f t="shared" si="11"/>
        <v>x</v>
      </c>
    </row>
    <row r="103" spans="2:89" s="1" customFormat="1" ht="19.899999999999999" customHeight="1">
      <c r="B103" s="38"/>
      <c r="C103" s="39"/>
      <c r="D103" s="117" t="s">
        <v>114</v>
      </c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251">
        <f>ROUND(AG87*AS103,2)</f>
        <v>0</v>
      </c>
      <c r="AH103" s="248"/>
      <c r="AI103" s="248"/>
      <c r="AJ103" s="248"/>
      <c r="AK103" s="248"/>
      <c r="AL103" s="248"/>
      <c r="AM103" s="248"/>
      <c r="AN103" s="248">
        <f t="shared" si="2"/>
        <v>0</v>
      </c>
      <c r="AO103" s="248"/>
      <c r="AP103" s="248"/>
      <c r="AQ103" s="40"/>
      <c r="AS103" s="122">
        <v>0</v>
      </c>
      <c r="AT103" s="123" t="s">
        <v>105</v>
      </c>
      <c r="AU103" s="123" t="s">
        <v>43</v>
      </c>
      <c r="AV103" s="111">
        <f>ROUND(IF(AU103="základní",AG103*L31,IF(AU103="snížená",AG103*L32,0)),2)</f>
        <v>0</v>
      </c>
      <c r="BV103" s="21" t="s">
        <v>106</v>
      </c>
      <c r="BY103" s="121">
        <f t="shared" si="3"/>
        <v>0</v>
      </c>
      <c r="BZ103" s="121">
        <f t="shared" si="4"/>
        <v>0</v>
      </c>
      <c r="CA103" s="121">
        <v>0</v>
      </c>
      <c r="CB103" s="121">
        <v>0</v>
      </c>
      <c r="CC103" s="121">
        <v>0</v>
      </c>
      <c r="CD103" s="121">
        <f t="shared" si="5"/>
        <v>0</v>
      </c>
      <c r="CE103" s="121">
        <f t="shared" si="6"/>
        <v>0</v>
      </c>
      <c r="CF103" s="121">
        <f t="shared" si="7"/>
        <v>0</v>
      </c>
      <c r="CG103" s="121">
        <f t="shared" si="8"/>
        <v>0</v>
      </c>
      <c r="CH103" s="121">
        <f t="shared" si="9"/>
        <v>0</v>
      </c>
      <c r="CI103" s="21">
        <f t="shared" si="10"/>
        <v>1</v>
      </c>
      <c r="CJ103" s="21">
        <f>IF(AT103="stavební čast",1,IF(88103="investiční čast",2,3))</f>
        <v>1</v>
      </c>
      <c r="CK103" s="21" t="str">
        <f t="shared" si="11"/>
        <v>x</v>
      </c>
    </row>
    <row r="104" spans="2:89" s="1" customFormat="1" ht="19.899999999999999" customHeight="1">
      <c r="B104" s="38"/>
      <c r="C104" s="39"/>
      <c r="D104" s="117" t="s">
        <v>115</v>
      </c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251">
        <f>ROUND(AG87*AS104,2)</f>
        <v>0</v>
      </c>
      <c r="AH104" s="248"/>
      <c r="AI104" s="248"/>
      <c r="AJ104" s="248"/>
      <c r="AK104" s="248"/>
      <c r="AL104" s="248"/>
      <c r="AM104" s="248"/>
      <c r="AN104" s="248">
        <f t="shared" si="2"/>
        <v>0</v>
      </c>
      <c r="AO104" s="248"/>
      <c r="AP104" s="248"/>
      <c r="AQ104" s="40"/>
      <c r="AS104" s="122">
        <v>0</v>
      </c>
      <c r="AT104" s="123" t="s">
        <v>105</v>
      </c>
      <c r="AU104" s="123" t="s">
        <v>43</v>
      </c>
      <c r="AV104" s="111">
        <f>ROUND(IF(AU104="základní",AG104*L31,IF(AU104="snížená",AG104*L32,0)),2)</f>
        <v>0</v>
      </c>
      <c r="BV104" s="21" t="s">
        <v>106</v>
      </c>
      <c r="BY104" s="121">
        <f t="shared" si="3"/>
        <v>0</v>
      </c>
      <c r="BZ104" s="121">
        <f t="shared" si="4"/>
        <v>0</v>
      </c>
      <c r="CA104" s="121">
        <v>0</v>
      </c>
      <c r="CB104" s="121">
        <v>0</v>
      </c>
      <c r="CC104" s="121">
        <v>0</v>
      </c>
      <c r="CD104" s="121">
        <f t="shared" si="5"/>
        <v>0</v>
      </c>
      <c r="CE104" s="121">
        <f t="shared" si="6"/>
        <v>0</v>
      </c>
      <c r="CF104" s="121">
        <f t="shared" si="7"/>
        <v>0</v>
      </c>
      <c r="CG104" s="121">
        <f t="shared" si="8"/>
        <v>0</v>
      </c>
      <c r="CH104" s="121">
        <f t="shared" si="9"/>
        <v>0</v>
      </c>
      <c r="CI104" s="21">
        <f t="shared" si="10"/>
        <v>1</v>
      </c>
      <c r="CJ104" s="21">
        <f>IF(AT104="stavební čast",1,IF(88104="investiční čast",2,3))</f>
        <v>1</v>
      </c>
      <c r="CK104" s="21" t="str">
        <f t="shared" si="11"/>
        <v>x</v>
      </c>
    </row>
    <row r="105" spans="2:89" s="1" customFormat="1" ht="19.899999999999999" customHeight="1">
      <c r="B105" s="38"/>
      <c r="C105" s="39"/>
      <c r="D105" s="252" t="s">
        <v>116</v>
      </c>
      <c r="E105" s="253"/>
      <c r="F105" s="253"/>
      <c r="G105" s="253"/>
      <c r="H105" s="253"/>
      <c r="I105" s="253"/>
      <c r="J105" s="253"/>
      <c r="K105" s="253"/>
      <c r="L105" s="253"/>
      <c r="M105" s="253"/>
      <c r="N105" s="253"/>
      <c r="O105" s="253"/>
      <c r="P105" s="253"/>
      <c r="Q105" s="253"/>
      <c r="R105" s="253"/>
      <c r="S105" s="253"/>
      <c r="T105" s="253"/>
      <c r="U105" s="253"/>
      <c r="V105" s="253"/>
      <c r="W105" s="253"/>
      <c r="X105" s="253"/>
      <c r="Y105" s="253"/>
      <c r="Z105" s="253"/>
      <c r="AA105" s="253"/>
      <c r="AB105" s="253"/>
      <c r="AC105" s="39"/>
      <c r="AD105" s="39"/>
      <c r="AE105" s="39"/>
      <c r="AF105" s="39"/>
      <c r="AG105" s="251">
        <f>AG87*AS105</f>
        <v>0</v>
      </c>
      <c r="AH105" s="248"/>
      <c r="AI105" s="248"/>
      <c r="AJ105" s="248"/>
      <c r="AK105" s="248"/>
      <c r="AL105" s="248"/>
      <c r="AM105" s="248"/>
      <c r="AN105" s="248">
        <f>AG105+AV105</f>
        <v>0</v>
      </c>
      <c r="AO105" s="248"/>
      <c r="AP105" s="248"/>
      <c r="AQ105" s="40"/>
      <c r="AS105" s="122">
        <v>0</v>
      </c>
      <c r="AT105" s="123" t="s">
        <v>105</v>
      </c>
      <c r="AU105" s="123" t="s">
        <v>43</v>
      </c>
      <c r="AV105" s="111">
        <f>ROUND(IF(AU105="nulová",0,IF(OR(AU105="základní",AU105="zákl. přenesená"),AG105*L31,AG105*L32)),2)</f>
        <v>0</v>
      </c>
      <c r="BV105" s="21" t="s">
        <v>117</v>
      </c>
      <c r="BY105" s="121">
        <f t="shared" si="3"/>
        <v>0</v>
      </c>
      <c r="BZ105" s="121">
        <f t="shared" si="4"/>
        <v>0</v>
      </c>
      <c r="CA105" s="121">
        <f>IF(AU105="zákl. přenesená",AV105,0)</f>
        <v>0</v>
      </c>
      <c r="CB105" s="121">
        <f>IF(AU105="sníž. přenesená",AV105,0)</f>
        <v>0</v>
      </c>
      <c r="CC105" s="121">
        <f>IF(AU105="nulová",AV105,0)</f>
        <v>0</v>
      </c>
      <c r="CD105" s="121">
        <f t="shared" si="5"/>
        <v>0</v>
      </c>
      <c r="CE105" s="121">
        <f t="shared" si="6"/>
        <v>0</v>
      </c>
      <c r="CF105" s="121">
        <f t="shared" si="7"/>
        <v>0</v>
      </c>
      <c r="CG105" s="121">
        <f t="shared" si="8"/>
        <v>0</v>
      </c>
      <c r="CH105" s="121">
        <f t="shared" si="9"/>
        <v>0</v>
      </c>
      <c r="CI105" s="21">
        <f t="shared" si="10"/>
        <v>1</v>
      </c>
      <c r="CJ105" s="21">
        <f>IF(AT105="stavební čast",1,IF(88105="investiční čast",2,3))</f>
        <v>1</v>
      </c>
      <c r="CK105" s="21" t="str">
        <f t="shared" si="11"/>
        <v/>
      </c>
    </row>
    <row r="106" spans="2:89" s="1" customFormat="1" ht="19.899999999999999" customHeight="1">
      <c r="B106" s="38"/>
      <c r="C106" s="39"/>
      <c r="D106" s="252" t="s">
        <v>116</v>
      </c>
      <c r="E106" s="253"/>
      <c r="F106" s="253"/>
      <c r="G106" s="253"/>
      <c r="H106" s="253"/>
      <c r="I106" s="253"/>
      <c r="J106" s="253"/>
      <c r="K106" s="253"/>
      <c r="L106" s="253"/>
      <c r="M106" s="253"/>
      <c r="N106" s="253"/>
      <c r="O106" s="253"/>
      <c r="P106" s="253"/>
      <c r="Q106" s="253"/>
      <c r="R106" s="253"/>
      <c r="S106" s="253"/>
      <c r="T106" s="253"/>
      <c r="U106" s="253"/>
      <c r="V106" s="253"/>
      <c r="W106" s="253"/>
      <c r="X106" s="253"/>
      <c r="Y106" s="253"/>
      <c r="Z106" s="253"/>
      <c r="AA106" s="253"/>
      <c r="AB106" s="253"/>
      <c r="AC106" s="39"/>
      <c r="AD106" s="39"/>
      <c r="AE106" s="39"/>
      <c r="AF106" s="39"/>
      <c r="AG106" s="251">
        <f>AG87*AS106</f>
        <v>0</v>
      </c>
      <c r="AH106" s="248"/>
      <c r="AI106" s="248"/>
      <c r="AJ106" s="248"/>
      <c r="AK106" s="248"/>
      <c r="AL106" s="248"/>
      <c r="AM106" s="248"/>
      <c r="AN106" s="248">
        <f>AG106+AV106</f>
        <v>0</v>
      </c>
      <c r="AO106" s="248"/>
      <c r="AP106" s="248"/>
      <c r="AQ106" s="40"/>
      <c r="AS106" s="122">
        <v>0</v>
      </c>
      <c r="AT106" s="123" t="s">
        <v>105</v>
      </c>
      <c r="AU106" s="123" t="s">
        <v>43</v>
      </c>
      <c r="AV106" s="111">
        <f>ROUND(IF(AU106="nulová",0,IF(OR(AU106="základní",AU106="zákl. přenesená"),AG106*L31,AG106*L32)),2)</f>
        <v>0</v>
      </c>
      <c r="BV106" s="21" t="s">
        <v>117</v>
      </c>
      <c r="BY106" s="121">
        <f t="shared" si="3"/>
        <v>0</v>
      </c>
      <c r="BZ106" s="121">
        <f t="shared" si="4"/>
        <v>0</v>
      </c>
      <c r="CA106" s="121">
        <f>IF(AU106="zákl. přenesená",AV106,0)</f>
        <v>0</v>
      </c>
      <c r="CB106" s="121">
        <f>IF(AU106="sníž. přenesená",AV106,0)</f>
        <v>0</v>
      </c>
      <c r="CC106" s="121">
        <f>IF(AU106="nulová",AV106,0)</f>
        <v>0</v>
      </c>
      <c r="CD106" s="121">
        <f t="shared" si="5"/>
        <v>0</v>
      </c>
      <c r="CE106" s="121">
        <f t="shared" si="6"/>
        <v>0</v>
      </c>
      <c r="CF106" s="121">
        <f t="shared" si="7"/>
        <v>0</v>
      </c>
      <c r="CG106" s="121">
        <f t="shared" si="8"/>
        <v>0</v>
      </c>
      <c r="CH106" s="121">
        <f t="shared" si="9"/>
        <v>0</v>
      </c>
      <c r="CI106" s="21">
        <f t="shared" si="10"/>
        <v>1</v>
      </c>
      <c r="CJ106" s="21">
        <f>IF(AT106="stavební čast",1,IF(88106="investiční čast",2,3))</f>
        <v>1</v>
      </c>
      <c r="CK106" s="21" t="str">
        <f t="shared" si="11"/>
        <v/>
      </c>
    </row>
    <row r="107" spans="2:89" s="1" customFormat="1" ht="19.899999999999999" customHeight="1">
      <c r="B107" s="38"/>
      <c r="C107" s="39"/>
      <c r="D107" s="252" t="s">
        <v>116</v>
      </c>
      <c r="E107" s="253"/>
      <c r="F107" s="253"/>
      <c r="G107" s="253"/>
      <c r="H107" s="253"/>
      <c r="I107" s="253"/>
      <c r="J107" s="253"/>
      <c r="K107" s="253"/>
      <c r="L107" s="253"/>
      <c r="M107" s="253"/>
      <c r="N107" s="253"/>
      <c r="O107" s="253"/>
      <c r="P107" s="253"/>
      <c r="Q107" s="253"/>
      <c r="R107" s="253"/>
      <c r="S107" s="253"/>
      <c r="T107" s="253"/>
      <c r="U107" s="253"/>
      <c r="V107" s="253"/>
      <c r="W107" s="253"/>
      <c r="X107" s="253"/>
      <c r="Y107" s="253"/>
      <c r="Z107" s="253"/>
      <c r="AA107" s="253"/>
      <c r="AB107" s="253"/>
      <c r="AC107" s="39"/>
      <c r="AD107" s="39"/>
      <c r="AE107" s="39"/>
      <c r="AF107" s="39"/>
      <c r="AG107" s="251">
        <f>AG87*AS107</f>
        <v>0</v>
      </c>
      <c r="AH107" s="248"/>
      <c r="AI107" s="248"/>
      <c r="AJ107" s="248"/>
      <c r="AK107" s="248"/>
      <c r="AL107" s="248"/>
      <c r="AM107" s="248"/>
      <c r="AN107" s="248">
        <f>AG107+AV107</f>
        <v>0</v>
      </c>
      <c r="AO107" s="248"/>
      <c r="AP107" s="248"/>
      <c r="AQ107" s="40"/>
      <c r="AS107" s="124">
        <v>0</v>
      </c>
      <c r="AT107" s="125" t="s">
        <v>105</v>
      </c>
      <c r="AU107" s="125" t="s">
        <v>43</v>
      </c>
      <c r="AV107" s="126">
        <f>ROUND(IF(AU107="nulová",0,IF(OR(AU107="základní",AU107="zákl. přenesená"),AG107*L31,AG107*L32)),2)</f>
        <v>0</v>
      </c>
      <c r="BV107" s="21" t="s">
        <v>117</v>
      </c>
      <c r="BY107" s="121">
        <f t="shared" si="3"/>
        <v>0</v>
      </c>
      <c r="BZ107" s="121">
        <f t="shared" si="4"/>
        <v>0</v>
      </c>
      <c r="CA107" s="121">
        <f>IF(AU107="zákl. přenesená",AV107,0)</f>
        <v>0</v>
      </c>
      <c r="CB107" s="121">
        <f>IF(AU107="sníž. přenesená",AV107,0)</f>
        <v>0</v>
      </c>
      <c r="CC107" s="121">
        <f>IF(AU107="nulová",AV107,0)</f>
        <v>0</v>
      </c>
      <c r="CD107" s="121">
        <f t="shared" si="5"/>
        <v>0</v>
      </c>
      <c r="CE107" s="121">
        <f t="shared" si="6"/>
        <v>0</v>
      </c>
      <c r="CF107" s="121">
        <f t="shared" si="7"/>
        <v>0</v>
      </c>
      <c r="CG107" s="121">
        <f t="shared" si="8"/>
        <v>0</v>
      </c>
      <c r="CH107" s="121">
        <f t="shared" si="9"/>
        <v>0</v>
      </c>
      <c r="CI107" s="21">
        <f t="shared" si="10"/>
        <v>1</v>
      </c>
      <c r="CJ107" s="21">
        <f>IF(AT107="stavební čast",1,IF(88107="investiční čast",2,3))</f>
        <v>1</v>
      </c>
      <c r="CK107" s="21" t="str">
        <f t="shared" si="11"/>
        <v/>
      </c>
    </row>
    <row r="108" spans="2:89" s="1" customFormat="1" ht="10.9" customHeight="1">
      <c r="B108" s="38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40"/>
    </row>
    <row r="109" spans="2:89" s="1" customFormat="1" ht="30" customHeight="1">
      <c r="B109" s="38"/>
      <c r="C109" s="127" t="s">
        <v>118</v>
      </c>
      <c r="D109" s="128"/>
      <c r="E109" s="128"/>
      <c r="F109" s="128"/>
      <c r="G109" s="128"/>
      <c r="H109" s="128"/>
      <c r="I109" s="128"/>
      <c r="J109" s="128"/>
      <c r="K109" s="128"/>
      <c r="L109" s="128"/>
      <c r="M109" s="128"/>
      <c r="N109" s="128"/>
      <c r="O109" s="128"/>
      <c r="P109" s="128"/>
      <c r="Q109" s="128"/>
      <c r="R109" s="128"/>
      <c r="S109" s="128"/>
      <c r="T109" s="128"/>
      <c r="U109" s="128"/>
      <c r="V109" s="128"/>
      <c r="W109" s="128"/>
      <c r="X109" s="128"/>
      <c r="Y109" s="128"/>
      <c r="Z109" s="128"/>
      <c r="AA109" s="128"/>
      <c r="AB109" s="128"/>
      <c r="AC109" s="128"/>
      <c r="AD109" s="128"/>
      <c r="AE109" s="128"/>
      <c r="AF109" s="128"/>
      <c r="AG109" s="256">
        <f>ROUND(AG87+AG94,2)</f>
        <v>0</v>
      </c>
      <c r="AH109" s="256"/>
      <c r="AI109" s="256"/>
      <c r="AJ109" s="256"/>
      <c r="AK109" s="256"/>
      <c r="AL109" s="256"/>
      <c r="AM109" s="256"/>
      <c r="AN109" s="256">
        <f>AN87+AN94</f>
        <v>0</v>
      </c>
      <c r="AO109" s="256"/>
      <c r="AP109" s="256"/>
      <c r="AQ109" s="40"/>
    </row>
    <row r="110" spans="2:89" s="1" customFormat="1" ht="6.95" customHeight="1">
      <c r="B110" s="62"/>
      <c r="C110" s="63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4"/>
    </row>
  </sheetData>
  <sheetProtection password="CC35" sheet="1" objects="1" scenarios="1" formatCells="0" formatColumns="0" formatRows="0" sort="0" autoFilter="0"/>
  <mergeCells count="92">
    <mergeCell ref="AG94:AM94"/>
    <mergeCell ref="AN94:AP94"/>
    <mergeCell ref="AG109:AM109"/>
    <mergeCell ref="AN109:AP109"/>
    <mergeCell ref="AR2:BE2"/>
    <mergeCell ref="D106:AB106"/>
    <mergeCell ref="AG106:AM106"/>
    <mergeCell ref="AN106:AP106"/>
    <mergeCell ref="D107:AB107"/>
    <mergeCell ref="AG107:AM107"/>
    <mergeCell ref="AN107:AP107"/>
    <mergeCell ref="AG104:AM104"/>
    <mergeCell ref="AN104:AP104"/>
    <mergeCell ref="D105:AB105"/>
    <mergeCell ref="AG105:AM105"/>
    <mergeCell ref="AN105:AP105"/>
    <mergeCell ref="AG101:AM101"/>
    <mergeCell ref="AN101:AP101"/>
    <mergeCell ref="AG102:AM102"/>
    <mergeCell ref="AN102:AP102"/>
    <mergeCell ref="AG103:AM103"/>
    <mergeCell ref="AN103:AP103"/>
    <mergeCell ref="AG98:AM98"/>
    <mergeCell ref="AN98:AP98"/>
    <mergeCell ref="AG99:AM99"/>
    <mergeCell ref="AN99:AP99"/>
    <mergeCell ref="AG100:AM100"/>
    <mergeCell ref="AN100:AP100"/>
    <mergeCell ref="AG95:AM95"/>
    <mergeCell ref="AN95:AP95"/>
    <mergeCell ref="AG96:AM96"/>
    <mergeCell ref="AN96:AP96"/>
    <mergeCell ref="AG97:AM97"/>
    <mergeCell ref="AN97:AP97"/>
    <mergeCell ref="AN91:AP91"/>
    <mergeCell ref="AG91:AM91"/>
    <mergeCell ref="E91:I91"/>
    <mergeCell ref="K91:AF91"/>
    <mergeCell ref="AN92:AP92"/>
    <mergeCell ref="AG92:AM92"/>
    <mergeCell ref="D92:H92"/>
    <mergeCell ref="J92:AF92"/>
    <mergeCell ref="AN89:AP89"/>
    <mergeCell ref="AG89:AM89"/>
    <mergeCell ref="E89:I89"/>
    <mergeCell ref="K89:AF89"/>
    <mergeCell ref="AN90:AP90"/>
    <mergeCell ref="AG90:AM90"/>
    <mergeCell ref="E90:I90"/>
    <mergeCell ref="K90:AF90"/>
    <mergeCell ref="C85:G85"/>
    <mergeCell ref="I85:AF85"/>
    <mergeCell ref="AG85:AM85"/>
    <mergeCell ref="AN85:AP85"/>
    <mergeCell ref="AN88:AP88"/>
    <mergeCell ref="AG88:AM88"/>
    <mergeCell ref="D88:H88"/>
    <mergeCell ref="J88:AF88"/>
    <mergeCell ref="AG87:AM87"/>
    <mergeCell ref="AN87:AP87"/>
    <mergeCell ref="C76:AP76"/>
    <mergeCell ref="L78:AO78"/>
    <mergeCell ref="AM82:AP82"/>
    <mergeCell ref="AS82:AT84"/>
    <mergeCell ref="AM83:AP83"/>
    <mergeCell ref="L35:O35"/>
    <mergeCell ref="W35:AE35"/>
    <mergeCell ref="AK35:AO35"/>
    <mergeCell ref="X37:AB37"/>
    <mergeCell ref="AK37:AO37"/>
    <mergeCell ref="L33:O33"/>
    <mergeCell ref="W33:AE33"/>
    <mergeCell ref="AK33:AO33"/>
    <mergeCell ref="L34:O34"/>
    <mergeCell ref="W34:AE34"/>
    <mergeCell ref="AK34:AO34"/>
    <mergeCell ref="C2:AP2"/>
    <mergeCell ref="C4:AP4"/>
    <mergeCell ref="BE5:BE34"/>
    <mergeCell ref="K5:AO5"/>
    <mergeCell ref="K6:AO6"/>
    <mergeCell ref="E14:AJ14"/>
    <mergeCell ref="E23:AN23"/>
    <mergeCell ref="AK26:AO26"/>
    <mergeCell ref="AK27:AO27"/>
    <mergeCell ref="AK29:AO29"/>
    <mergeCell ref="L31:O31"/>
    <mergeCell ref="W31:AE31"/>
    <mergeCell ref="AK31:AO31"/>
    <mergeCell ref="L32:O32"/>
    <mergeCell ref="W32:AE32"/>
    <mergeCell ref="AK32:AO32"/>
  </mergeCells>
  <dataValidations count="2">
    <dataValidation type="list" allowBlank="1" showInputMessage="1" showErrorMessage="1" error="Povoleny jsou hodnoty základní, snížená, zákl. přenesená, sníž. přenesená, nulová." sqref="AU95:AU108">
      <formula1>"základní, snížená, zákl. přenesená, sníž. přenesená, nulová"</formula1>
    </dataValidation>
    <dataValidation type="list" allowBlank="1" showInputMessage="1" showErrorMessage="1" error="Povoleny jsou hodnoty stavební čast, technologická čast, investiční čast." sqref="AT95:AT108">
      <formula1>"stavební čast, technologická čast, investiční čast"</formula1>
    </dataValidation>
  </dataValidations>
  <hyperlinks>
    <hyperlink ref="K1:S1" location="C2" display="1) Souhrnný list stavby"/>
    <hyperlink ref="W1:AF1" location="C87" display="2) Rekapitulace objektů"/>
    <hyperlink ref="A89" location="'ST - Stavební'!C2" display="/"/>
    <hyperlink ref="A90" location="'STR - Strojní'!C2" display="/"/>
    <hyperlink ref="A91" location="'EL,MaR - Elektroinstalace...'!C2" display="/"/>
    <hyperlink ref="A92" location="'VRN - Vedlejší rozpočtové...'!C2" display="/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N166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29"/>
      <c r="B1" s="15"/>
      <c r="C1" s="15"/>
      <c r="D1" s="16" t="s">
        <v>1</v>
      </c>
      <c r="E1" s="15"/>
      <c r="F1" s="17" t="s">
        <v>119</v>
      </c>
      <c r="G1" s="17"/>
      <c r="H1" s="294" t="s">
        <v>120</v>
      </c>
      <c r="I1" s="294"/>
      <c r="J1" s="294"/>
      <c r="K1" s="294"/>
      <c r="L1" s="17" t="s">
        <v>121</v>
      </c>
      <c r="M1" s="15"/>
      <c r="N1" s="15"/>
      <c r="O1" s="16" t="s">
        <v>122</v>
      </c>
      <c r="P1" s="15"/>
      <c r="Q1" s="15"/>
      <c r="R1" s="15"/>
      <c r="S1" s="17" t="s">
        <v>123</v>
      </c>
      <c r="T1" s="17"/>
      <c r="U1" s="129"/>
      <c r="V1" s="129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</row>
    <row r="2" spans="1:66" ht="36.950000000000003" customHeight="1">
      <c r="C2" s="209" t="s">
        <v>7</v>
      </c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S2" s="257" t="s">
        <v>8</v>
      </c>
      <c r="T2" s="258"/>
      <c r="U2" s="258"/>
      <c r="V2" s="258"/>
      <c r="W2" s="258"/>
      <c r="X2" s="258"/>
      <c r="Y2" s="258"/>
      <c r="Z2" s="258"/>
      <c r="AA2" s="258"/>
      <c r="AB2" s="258"/>
      <c r="AC2" s="258"/>
      <c r="AT2" s="21" t="s">
        <v>91</v>
      </c>
    </row>
    <row r="3" spans="1:66" ht="6.95" customHeight="1">
      <c r="B3" s="22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/>
      <c r="AT3" s="21" t="s">
        <v>90</v>
      </c>
    </row>
    <row r="4" spans="1:66" ht="36.950000000000003" customHeight="1">
      <c r="B4" s="25"/>
      <c r="C4" s="211" t="s">
        <v>124</v>
      </c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6"/>
      <c r="T4" s="27" t="s">
        <v>13</v>
      </c>
      <c r="AT4" s="21" t="s">
        <v>6</v>
      </c>
    </row>
    <row r="5" spans="1:66" ht="6.95" customHeight="1">
      <c r="B5" s="25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6"/>
    </row>
    <row r="6" spans="1:66" ht="25.35" customHeight="1">
      <c r="B6" s="25"/>
      <c r="C6" s="29"/>
      <c r="D6" s="33" t="s">
        <v>20</v>
      </c>
      <c r="E6" s="29"/>
      <c r="F6" s="259" t="str">
        <f>'Rekapitulace stavby'!K6</f>
        <v>Ohlášení o odstranění stavby plynové kotelny vč komínu, nadzemních rozvodů ÚT a TV ve  vojenském areálu Bechyně</v>
      </c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9"/>
      <c r="R6" s="26"/>
    </row>
    <row r="7" spans="1:66" ht="25.35" customHeight="1">
      <c r="B7" s="25"/>
      <c r="C7" s="29"/>
      <c r="D7" s="33" t="s">
        <v>125</v>
      </c>
      <c r="E7" s="29"/>
      <c r="F7" s="259" t="s">
        <v>126</v>
      </c>
      <c r="G7" s="216"/>
      <c r="H7" s="216"/>
      <c r="I7" s="216"/>
      <c r="J7" s="216"/>
      <c r="K7" s="216"/>
      <c r="L7" s="216"/>
      <c r="M7" s="216"/>
      <c r="N7" s="216"/>
      <c r="O7" s="216"/>
      <c r="P7" s="216"/>
      <c r="Q7" s="29"/>
      <c r="R7" s="26"/>
    </row>
    <row r="8" spans="1:66" s="1" customFormat="1" ht="32.85" customHeight="1">
      <c r="B8" s="38"/>
      <c r="C8" s="39"/>
      <c r="D8" s="32" t="s">
        <v>127</v>
      </c>
      <c r="E8" s="39"/>
      <c r="F8" s="217" t="s">
        <v>128</v>
      </c>
      <c r="G8" s="261"/>
      <c r="H8" s="261"/>
      <c r="I8" s="261"/>
      <c r="J8" s="261"/>
      <c r="K8" s="261"/>
      <c r="L8" s="261"/>
      <c r="M8" s="261"/>
      <c r="N8" s="261"/>
      <c r="O8" s="261"/>
      <c r="P8" s="261"/>
      <c r="Q8" s="39"/>
      <c r="R8" s="40"/>
    </row>
    <row r="9" spans="1:66" s="1" customFormat="1" ht="14.45" customHeight="1">
      <c r="B9" s="38"/>
      <c r="C9" s="39"/>
      <c r="D9" s="33" t="s">
        <v>22</v>
      </c>
      <c r="E9" s="39"/>
      <c r="F9" s="31" t="s">
        <v>23</v>
      </c>
      <c r="G9" s="39"/>
      <c r="H9" s="39"/>
      <c r="I9" s="39"/>
      <c r="J9" s="39"/>
      <c r="K9" s="39"/>
      <c r="L9" s="39"/>
      <c r="M9" s="33" t="s">
        <v>24</v>
      </c>
      <c r="N9" s="39"/>
      <c r="O9" s="31" t="s">
        <v>23</v>
      </c>
      <c r="P9" s="39"/>
      <c r="Q9" s="39"/>
      <c r="R9" s="40"/>
    </row>
    <row r="10" spans="1:66" s="1" customFormat="1" ht="14.45" customHeight="1">
      <c r="B10" s="38"/>
      <c r="C10" s="39"/>
      <c r="D10" s="33" t="s">
        <v>25</v>
      </c>
      <c r="E10" s="39"/>
      <c r="F10" s="31" t="s">
        <v>129</v>
      </c>
      <c r="G10" s="39"/>
      <c r="H10" s="39"/>
      <c r="I10" s="39"/>
      <c r="J10" s="39"/>
      <c r="K10" s="39"/>
      <c r="L10" s="39"/>
      <c r="M10" s="33" t="s">
        <v>27</v>
      </c>
      <c r="N10" s="39"/>
      <c r="O10" s="262" t="str">
        <f>'Rekapitulace stavby'!AN8</f>
        <v>29. 6. 2017</v>
      </c>
      <c r="P10" s="263"/>
      <c r="Q10" s="39"/>
      <c r="R10" s="40"/>
    </row>
    <row r="11" spans="1:66" s="1" customFormat="1" ht="10.9" customHeight="1">
      <c r="B11" s="38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40"/>
    </row>
    <row r="12" spans="1:66" s="1" customFormat="1" ht="14.45" customHeight="1">
      <c r="B12" s="38"/>
      <c r="C12" s="39"/>
      <c r="D12" s="33" t="s">
        <v>29</v>
      </c>
      <c r="E12" s="39"/>
      <c r="F12" s="39"/>
      <c r="G12" s="39"/>
      <c r="H12" s="39"/>
      <c r="I12" s="39"/>
      <c r="J12" s="39"/>
      <c r="K12" s="39"/>
      <c r="L12" s="39"/>
      <c r="M12" s="33" t="s">
        <v>30</v>
      </c>
      <c r="N12" s="39"/>
      <c r="O12" s="215" t="str">
        <f>IF('Rekapitulace stavby'!AN10="","",'Rekapitulace stavby'!AN10)</f>
        <v/>
      </c>
      <c r="P12" s="215"/>
      <c r="Q12" s="39"/>
      <c r="R12" s="40"/>
    </row>
    <row r="13" spans="1:66" s="1" customFormat="1" ht="18" customHeight="1">
      <c r="B13" s="38"/>
      <c r="C13" s="39"/>
      <c r="D13" s="39"/>
      <c r="E13" s="31" t="str">
        <f>IF('Rekapitulace stavby'!E11="","",'Rekapitulace stavby'!E11)</f>
        <v>AS-PO Praha</v>
      </c>
      <c r="F13" s="39"/>
      <c r="G13" s="39"/>
      <c r="H13" s="39"/>
      <c r="I13" s="39"/>
      <c r="J13" s="39"/>
      <c r="K13" s="39"/>
      <c r="L13" s="39"/>
      <c r="M13" s="33" t="s">
        <v>32</v>
      </c>
      <c r="N13" s="39"/>
      <c r="O13" s="215" t="str">
        <f>IF('Rekapitulace stavby'!AN11="","",'Rekapitulace stavby'!AN11)</f>
        <v/>
      </c>
      <c r="P13" s="215"/>
      <c r="Q13" s="39"/>
      <c r="R13" s="40"/>
    </row>
    <row r="14" spans="1:66" s="1" customFormat="1" ht="6.95" customHeight="1">
      <c r="B14" s="38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40"/>
    </row>
    <row r="15" spans="1:66" s="1" customFormat="1" ht="14.45" customHeight="1">
      <c r="B15" s="38"/>
      <c r="C15" s="39"/>
      <c r="D15" s="33" t="s">
        <v>33</v>
      </c>
      <c r="E15" s="39"/>
      <c r="F15" s="39"/>
      <c r="G15" s="39"/>
      <c r="H15" s="39"/>
      <c r="I15" s="39"/>
      <c r="J15" s="39"/>
      <c r="K15" s="39"/>
      <c r="L15" s="39"/>
      <c r="M15" s="33" t="s">
        <v>30</v>
      </c>
      <c r="N15" s="39"/>
      <c r="O15" s="264" t="str">
        <f>IF('Rekapitulace stavby'!AN13="","",'Rekapitulace stavby'!AN13)</f>
        <v>Vyplň údaj</v>
      </c>
      <c r="P15" s="215"/>
      <c r="Q15" s="39"/>
      <c r="R15" s="40"/>
    </row>
    <row r="16" spans="1:66" s="1" customFormat="1" ht="18" customHeight="1">
      <c r="B16" s="38"/>
      <c r="C16" s="39"/>
      <c r="D16" s="39"/>
      <c r="E16" s="264" t="str">
        <f>IF('Rekapitulace stavby'!E14="","",'Rekapitulace stavby'!E14)</f>
        <v>Vyplň údaj</v>
      </c>
      <c r="F16" s="265"/>
      <c r="G16" s="265"/>
      <c r="H16" s="265"/>
      <c r="I16" s="265"/>
      <c r="J16" s="265"/>
      <c r="K16" s="265"/>
      <c r="L16" s="265"/>
      <c r="M16" s="33" t="s">
        <v>32</v>
      </c>
      <c r="N16" s="39"/>
      <c r="O16" s="264" t="str">
        <f>IF('Rekapitulace stavby'!AN14="","",'Rekapitulace stavby'!AN14)</f>
        <v>Vyplň údaj</v>
      </c>
      <c r="P16" s="215"/>
      <c r="Q16" s="39"/>
      <c r="R16" s="40"/>
    </row>
    <row r="17" spans="2:18" s="1" customFormat="1" ht="6.95" customHeight="1">
      <c r="B17" s="38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40"/>
    </row>
    <row r="18" spans="2:18" s="1" customFormat="1" ht="14.45" customHeight="1">
      <c r="B18" s="38"/>
      <c r="C18" s="39"/>
      <c r="D18" s="33" t="s">
        <v>35</v>
      </c>
      <c r="E18" s="39"/>
      <c r="F18" s="39"/>
      <c r="G18" s="39"/>
      <c r="H18" s="39"/>
      <c r="I18" s="39"/>
      <c r="J18" s="39"/>
      <c r="K18" s="39"/>
      <c r="L18" s="39"/>
      <c r="M18" s="33" t="s">
        <v>30</v>
      </c>
      <c r="N18" s="39"/>
      <c r="O18" s="215" t="str">
        <f>IF('Rekapitulace stavby'!AN16="","",'Rekapitulace stavby'!AN16)</f>
        <v/>
      </c>
      <c r="P18" s="215"/>
      <c r="Q18" s="39"/>
      <c r="R18" s="40"/>
    </row>
    <row r="19" spans="2:18" s="1" customFormat="1" ht="18" customHeight="1">
      <c r="B19" s="38"/>
      <c r="C19" s="39"/>
      <c r="D19" s="39"/>
      <c r="E19" s="31" t="str">
        <f>IF('Rekapitulace stavby'!E17="","",'Rekapitulace stavby'!E17)</f>
        <v>EVČ s.r.o.</v>
      </c>
      <c r="F19" s="39"/>
      <c r="G19" s="39"/>
      <c r="H19" s="39"/>
      <c r="I19" s="39"/>
      <c r="J19" s="39"/>
      <c r="K19" s="39"/>
      <c r="L19" s="39"/>
      <c r="M19" s="33" t="s">
        <v>32</v>
      </c>
      <c r="N19" s="39"/>
      <c r="O19" s="215" t="str">
        <f>IF('Rekapitulace stavby'!AN17="","",'Rekapitulace stavby'!AN17)</f>
        <v/>
      </c>
      <c r="P19" s="215"/>
      <c r="Q19" s="39"/>
      <c r="R19" s="40"/>
    </row>
    <row r="20" spans="2:18" s="1" customFormat="1" ht="6.95" customHeight="1">
      <c r="B20" s="38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40"/>
    </row>
    <row r="21" spans="2:18" s="1" customFormat="1" ht="14.45" customHeight="1">
      <c r="B21" s="38"/>
      <c r="C21" s="39"/>
      <c r="D21" s="33" t="s">
        <v>37</v>
      </c>
      <c r="E21" s="39"/>
      <c r="F21" s="39"/>
      <c r="G21" s="39"/>
      <c r="H21" s="39"/>
      <c r="I21" s="39"/>
      <c r="J21" s="39"/>
      <c r="K21" s="39"/>
      <c r="L21" s="39"/>
      <c r="M21" s="33" t="s">
        <v>30</v>
      </c>
      <c r="N21" s="39"/>
      <c r="O21" s="215" t="str">
        <f>IF('Rekapitulace stavby'!AN19="","",'Rekapitulace stavby'!AN19)</f>
        <v/>
      </c>
      <c r="P21" s="215"/>
      <c r="Q21" s="39"/>
      <c r="R21" s="40"/>
    </row>
    <row r="22" spans="2:18" s="1" customFormat="1" ht="18" customHeight="1">
      <c r="B22" s="38"/>
      <c r="C22" s="39"/>
      <c r="D22" s="39"/>
      <c r="E22" s="31" t="str">
        <f>IF('Rekapitulace stavby'!E20="","",'Rekapitulace stavby'!E20)</f>
        <v>EVČ s.r.o.</v>
      </c>
      <c r="F22" s="39"/>
      <c r="G22" s="39"/>
      <c r="H22" s="39"/>
      <c r="I22" s="39"/>
      <c r="J22" s="39"/>
      <c r="K22" s="39"/>
      <c r="L22" s="39"/>
      <c r="M22" s="33" t="s">
        <v>32</v>
      </c>
      <c r="N22" s="39"/>
      <c r="O22" s="215" t="str">
        <f>IF('Rekapitulace stavby'!AN20="","",'Rekapitulace stavby'!AN20)</f>
        <v/>
      </c>
      <c r="P22" s="215"/>
      <c r="Q22" s="39"/>
      <c r="R22" s="40"/>
    </row>
    <row r="23" spans="2:18" s="1" customFormat="1" ht="6.95" customHeight="1">
      <c r="B23" s="38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40"/>
    </row>
    <row r="24" spans="2:18" s="1" customFormat="1" ht="14.45" customHeight="1">
      <c r="B24" s="38"/>
      <c r="C24" s="39"/>
      <c r="D24" s="33" t="s">
        <v>38</v>
      </c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40"/>
    </row>
    <row r="25" spans="2:18" s="1" customFormat="1" ht="22.5" customHeight="1">
      <c r="B25" s="38"/>
      <c r="C25" s="39"/>
      <c r="D25" s="39"/>
      <c r="E25" s="220" t="s">
        <v>23</v>
      </c>
      <c r="F25" s="220"/>
      <c r="G25" s="220"/>
      <c r="H25" s="220"/>
      <c r="I25" s="220"/>
      <c r="J25" s="220"/>
      <c r="K25" s="220"/>
      <c r="L25" s="220"/>
      <c r="M25" s="39"/>
      <c r="N25" s="39"/>
      <c r="O25" s="39"/>
      <c r="P25" s="39"/>
      <c r="Q25" s="39"/>
      <c r="R25" s="40"/>
    </row>
    <row r="26" spans="2:18" s="1" customFormat="1" ht="6.95" customHeight="1">
      <c r="B26" s="38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40"/>
    </row>
    <row r="27" spans="2:18" s="1" customFormat="1" ht="6.95" customHeight="1">
      <c r="B27" s="38"/>
      <c r="C27" s="39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39"/>
      <c r="R27" s="40"/>
    </row>
    <row r="28" spans="2:18" s="1" customFormat="1" ht="14.45" customHeight="1">
      <c r="B28" s="38"/>
      <c r="C28" s="39"/>
      <c r="D28" s="130" t="s">
        <v>130</v>
      </c>
      <c r="E28" s="39"/>
      <c r="F28" s="39"/>
      <c r="G28" s="39"/>
      <c r="H28" s="39"/>
      <c r="I28" s="39"/>
      <c r="J28" s="39"/>
      <c r="K28" s="39"/>
      <c r="L28" s="39"/>
      <c r="M28" s="221">
        <f>N89</f>
        <v>0</v>
      </c>
      <c r="N28" s="221"/>
      <c r="O28" s="221"/>
      <c r="P28" s="221"/>
      <c r="Q28" s="39"/>
      <c r="R28" s="40"/>
    </row>
    <row r="29" spans="2:18" s="1" customFormat="1" ht="14.45" customHeight="1">
      <c r="B29" s="38"/>
      <c r="C29" s="39"/>
      <c r="D29" s="37" t="s">
        <v>111</v>
      </c>
      <c r="E29" s="39"/>
      <c r="F29" s="39"/>
      <c r="G29" s="39"/>
      <c r="H29" s="39"/>
      <c r="I29" s="39"/>
      <c r="J29" s="39"/>
      <c r="K29" s="39"/>
      <c r="L29" s="39"/>
      <c r="M29" s="221">
        <f>N95</f>
        <v>0</v>
      </c>
      <c r="N29" s="221"/>
      <c r="O29" s="221"/>
      <c r="P29" s="221"/>
      <c r="Q29" s="39"/>
      <c r="R29" s="40"/>
    </row>
    <row r="30" spans="2:18" s="1" customFormat="1" ht="6.95" customHeight="1">
      <c r="B30" s="38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40"/>
    </row>
    <row r="31" spans="2:18" s="1" customFormat="1" ht="25.35" customHeight="1">
      <c r="B31" s="38"/>
      <c r="C31" s="39"/>
      <c r="D31" s="131" t="s">
        <v>41</v>
      </c>
      <c r="E31" s="39"/>
      <c r="F31" s="39"/>
      <c r="G31" s="39"/>
      <c r="H31" s="39"/>
      <c r="I31" s="39"/>
      <c r="J31" s="39"/>
      <c r="K31" s="39"/>
      <c r="L31" s="39"/>
      <c r="M31" s="266">
        <f>ROUND(M28+M29,2)</f>
        <v>0</v>
      </c>
      <c r="N31" s="261"/>
      <c r="O31" s="261"/>
      <c r="P31" s="261"/>
      <c r="Q31" s="39"/>
      <c r="R31" s="40"/>
    </row>
    <row r="32" spans="2:18" s="1" customFormat="1" ht="6.95" customHeight="1">
      <c r="B32" s="38"/>
      <c r="C32" s="39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39"/>
      <c r="R32" s="40"/>
    </row>
    <row r="33" spans="2:18" s="1" customFormat="1" ht="14.45" customHeight="1">
      <c r="B33" s="38"/>
      <c r="C33" s="39"/>
      <c r="D33" s="45" t="s">
        <v>42</v>
      </c>
      <c r="E33" s="45" t="s">
        <v>43</v>
      </c>
      <c r="F33" s="46">
        <v>0.21</v>
      </c>
      <c r="G33" s="132" t="s">
        <v>44</v>
      </c>
      <c r="H33" s="267">
        <f>(SUM(BE95:BE102)+SUM(BE121:BE164))</f>
        <v>0</v>
      </c>
      <c r="I33" s="261"/>
      <c r="J33" s="261"/>
      <c r="K33" s="39"/>
      <c r="L33" s="39"/>
      <c r="M33" s="267">
        <f>ROUND((SUM(BE95:BE102)+SUM(BE121:BE164)), 2)*F33</f>
        <v>0</v>
      </c>
      <c r="N33" s="261"/>
      <c r="O33" s="261"/>
      <c r="P33" s="261"/>
      <c r="Q33" s="39"/>
      <c r="R33" s="40"/>
    </row>
    <row r="34" spans="2:18" s="1" customFormat="1" ht="14.45" customHeight="1">
      <c r="B34" s="38"/>
      <c r="C34" s="39"/>
      <c r="D34" s="39"/>
      <c r="E34" s="45" t="s">
        <v>45</v>
      </c>
      <c r="F34" s="46">
        <v>0.15</v>
      </c>
      <c r="G34" s="132" t="s">
        <v>44</v>
      </c>
      <c r="H34" s="267">
        <f>(SUM(BF95:BF102)+SUM(BF121:BF164))</f>
        <v>0</v>
      </c>
      <c r="I34" s="261"/>
      <c r="J34" s="261"/>
      <c r="K34" s="39"/>
      <c r="L34" s="39"/>
      <c r="M34" s="267">
        <f>ROUND((SUM(BF95:BF102)+SUM(BF121:BF164)), 2)*F34</f>
        <v>0</v>
      </c>
      <c r="N34" s="261"/>
      <c r="O34" s="261"/>
      <c r="P34" s="261"/>
      <c r="Q34" s="39"/>
      <c r="R34" s="40"/>
    </row>
    <row r="35" spans="2:18" s="1" customFormat="1" ht="14.45" hidden="1" customHeight="1">
      <c r="B35" s="38"/>
      <c r="C35" s="39"/>
      <c r="D35" s="39"/>
      <c r="E35" s="45" t="s">
        <v>46</v>
      </c>
      <c r="F35" s="46">
        <v>0.21</v>
      </c>
      <c r="G35" s="132" t="s">
        <v>44</v>
      </c>
      <c r="H35" s="267">
        <f>(SUM(BG95:BG102)+SUM(BG121:BG164))</f>
        <v>0</v>
      </c>
      <c r="I35" s="261"/>
      <c r="J35" s="261"/>
      <c r="K35" s="39"/>
      <c r="L35" s="39"/>
      <c r="M35" s="267">
        <v>0</v>
      </c>
      <c r="N35" s="261"/>
      <c r="O35" s="261"/>
      <c r="P35" s="261"/>
      <c r="Q35" s="39"/>
      <c r="R35" s="40"/>
    </row>
    <row r="36" spans="2:18" s="1" customFormat="1" ht="14.45" hidden="1" customHeight="1">
      <c r="B36" s="38"/>
      <c r="C36" s="39"/>
      <c r="D36" s="39"/>
      <c r="E36" s="45" t="s">
        <v>47</v>
      </c>
      <c r="F36" s="46">
        <v>0.15</v>
      </c>
      <c r="G36" s="132" t="s">
        <v>44</v>
      </c>
      <c r="H36" s="267">
        <f>(SUM(BH95:BH102)+SUM(BH121:BH164))</f>
        <v>0</v>
      </c>
      <c r="I36" s="261"/>
      <c r="J36" s="261"/>
      <c r="K36" s="39"/>
      <c r="L36" s="39"/>
      <c r="M36" s="267">
        <v>0</v>
      </c>
      <c r="N36" s="261"/>
      <c r="O36" s="261"/>
      <c r="P36" s="261"/>
      <c r="Q36" s="39"/>
      <c r="R36" s="40"/>
    </row>
    <row r="37" spans="2:18" s="1" customFormat="1" ht="14.45" hidden="1" customHeight="1">
      <c r="B37" s="38"/>
      <c r="C37" s="39"/>
      <c r="D37" s="39"/>
      <c r="E37" s="45" t="s">
        <v>48</v>
      </c>
      <c r="F37" s="46">
        <v>0</v>
      </c>
      <c r="G37" s="132" t="s">
        <v>44</v>
      </c>
      <c r="H37" s="267">
        <f>(SUM(BI95:BI102)+SUM(BI121:BI164))</f>
        <v>0</v>
      </c>
      <c r="I37" s="261"/>
      <c r="J37" s="261"/>
      <c r="K37" s="39"/>
      <c r="L37" s="39"/>
      <c r="M37" s="267">
        <v>0</v>
      </c>
      <c r="N37" s="261"/>
      <c r="O37" s="261"/>
      <c r="P37" s="261"/>
      <c r="Q37" s="39"/>
      <c r="R37" s="40"/>
    </row>
    <row r="38" spans="2:18" s="1" customFormat="1" ht="6.95" customHeight="1">
      <c r="B38" s="38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40"/>
    </row>
    <row r="39" spans="2:18" s="1" customFormat="1" ht="25.35" customHeight="1">
      <c r="B39" s="38"/>
      <c r="C39" s="128"/>
      <c r="D39" s="133" t="s">
        <v>49</v>
      </c>
      <c r="E39" s="82"/>
      <c r="F39" s="82"/>
      <c r="G39" s="134" t="s">
        <v>50</v>
      </c>
      <c r="H39" s="135" t="s">
        <v>51</v>
      </c>
      <c r="I39" s="82"/>
      <c r="J39" s="82"/>
      <c r="K39" s="82"/>
      <c r="L39" s="268">
        <f>SUM(M31:M37)</f>
        <v>0</v>
      </c>
      <c r="M39" s="268"/>
      <c r="N39" s="268"/>
      <c r="O39" s="268"/>
      <c r="P39" s="269"/>
      <c r="Q39" s="128"/>
      <c r="R39" s="40"/>
    </row>
    <row r="40" spans="2:18" s="1" customFormat="1" ht="14.45" customHeight="1">
      <c r="B40" s="38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40"/>
    </row>
    <row r="41" spans="2:18" s="1" customFormat="1" ht="14.45" customHeight="1">
      <c r="B41" s="38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40"/>
    </row>
    <row r="42" spans="2:18" ht="13.5">
      <c r="B42" s="25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6"/>
    </row>
    <row r="43" spans="2:18" ht="13.5">
      <c r="B43" s="25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6"/>
    </row>
    <row r="44" spans="2:18" ht="13.5">
      <c r="B44" s="25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6"/>
    </row>
    <row r="45" spans="2:18" ht="13.5">
      <c r="B45" s="25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6"/>
    </row>
    <row r="46" spans="2:18" ht="13.5">
      <c r="B46" s="25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6"/>
    </row>
    <row r="47" spans="2:18" ht="13.5">
      <c r="B47" s="25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6"/>
    </row>
    <row r="48" spans="2:18" ht="13.5">
      <c r="B48" s="25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6"/>
    </row>
    <row r="49" spans="2:18" ht="13.5">
      <c r="B49" s="25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6"/>
    </row>
    <row r="50" spans="2:18" s="1" customFormat="1">
      <c r="B50" s="38"/>
      <c r="C50" s="39"/>
      <c r="D50" s="53" t="s">
        <v>52</v>
      </c>
      <c r="E50" s="54"/>
      <c r="F50" s="54"/>
      <c r="G50" s="54"/>
      <c r="H50" s="55"/>
      <c r="I50" s="39"/>
      <c r="J50" s="53" t="s">
        <v>53</v>
      </c>
      <c r="K50" s="54"/>
      <c r="L50" s="54"/>
      <c r="M50" s="54"/>
      <c r="N50" s="54"/>
      <c r="O50" s="54"/>
      <c r="P50" s="55"/>
      <c r="Q50" s="39"/>
      <c r="R50" s="40"/>
    </row>
    <row r="51" spans="2:18" ht="13.5">
      <c r="B51" s="25"/>
      <c r="C51" s="29"/>
      <c r="D51" s="56"/>
      <c r="E51" s="29"/>
      <c r="F51" s="29"/>
      <c r="G51" s="29"/>
      <c r="H51" s="57"/>
      <c r="I51" s="29"/>
      <c r="J51" s="56"/>
      <c r="K51" s="29"/>
      <c r="L51" s="29"/>
      <c r="M51" s="29"/>
      <c r="N51" s="29"/>
      <c r="O51" s="29"/>
      <c r="P51" s="57"/>
      <c r="Q51" s="29"/>
      <c r="R51" s="26"/>
    </row>
    <row r="52" spans="2:18" ht="13.5">
      <c r="B52" s="25"/>
      <c r="C52" s="29"/>
      <c r="D52" s="56"/>
      <c r="E52" s="29"/>
      <c r="F52" s="29"/>
      <c r="G52" s="29"/>
      <c r="H52" s="57"/>
      <c r="I52" s="29"/>
      <c r="J52" s="56"/>
      <c r="K52" s="29"/>
      <c r="L52" s="29"/>
      <c r="M52" s="29"/>
      <c r="N52" s="29"/>
      <c r="O52" s="29"/>
      <c r="P52" s="57"/>
      <c r="Q52" s="29"/>
      <c r="R52" s="26"/>
    </row>
    <row r="53" spans="2:18" ht="13.5">
      <c r="B53" s="25"/>
      <c r="C53" s="29"/>
      <c r="D53" s="56"/>
      <c r="E53" s="29"/>
      <c r="F53" s="29"/>
      <c r="G53" s="29"/>
      <c r="H53" s="57"/>
      <c r="I53" s="29"/>
      <c r="J53" s="56"/>
      <c r="K53" s="29"/>
      <c r="L53" s="29"/>
      <c r="M53" s="29"/>
      <c r="N53" s="29"/>
      <c r="O53" s="29"/>
      <c r="P53" s="57"/>
      <c r="Q53" s="29"/>
      <c r="R53" s="26"/>
    </row>
    <row r="54" spans="2:18" ht="13.5">
      <c r="B54" s="25"/>
      <c r="C54" s="29"/>
      <c r="D54" s="56"/>
      <c r="E54" s="29"/>
      <c r="F54" s="29"/>
      <c r="G54" s="29"/>
      <c r="H54" s="57"/>
      <c r="I54" s="29"/>
      <c r="J54" s="56"/>
      <c r="K54" s="29"/>
      <c r="L54" s="29"/>
      <c r="M54" s="29"/>
      <c r="N54" s="29"/>
      <c r="O54" s="29"/>
      <c r="P54" s="57"/>
      <c r="Q54" s="29"/>
      <c r="R54" s="26"/>
    </row>
    <row r="55" spans="2:18" ht="13.5">
      <c r="B55" s="25"/>
      <c r="C55" s="29"/>
      <c r="D55" s="56"/>
      <c r="E55" s="29"/>
      <c r="F55" s="29"/>
      <c r="G55" s="29"/>
      <c r="H55" s="57"/>
      <c r="I55" s="29"/>
      <c r="J55" s="56"/>
      <c r="K55" s="29"/>
      <c r="L55" s="29"/>
      <c r="M55" s="29"/>
      <c r="N55" s="29"/>
      <c r="O55" s="29"/>
      <c r="P55" s="57"/>
      <c r="Q55" s="29"/>
      <c r="R55" s="26"/>
    </row>
    <row r="56" spans="2:18" ht="13.5">
      <c r="B56" s="25"/>
      <c r="C56" s="29"/>
      <c r="D56" s="56"/>
      <c r="E56" s="29"/>
      <c r="F56" s="29"/>
      <c r="G56" s="29"/>
      <c r="H56" s="57"/>
      <c r="I56" s="29"/>
      <c r="J56" s="56"/>
      <c r="K56" s="29"/>
      <c r="L56" s="29"/>
      <c r="M56" s="29"/>
      <c r="N56" s="29"/>
      <c r="O56" s="29"/>
      <c r="P56" s="57"/>
      <c r="Q56" s="29"/>
      <c r="R56" s="26"/>
    </row>
    <row r="57" spans="2:18" ht="13.5">
      <c r="B57" s="25"/>
      <c r="C57" s="29"/>
      <c r="D57" s="56"/>
      <c r="E57" s="29"/>
      <c r="F57" s="29"/>
      <c r="G57" s="29"/>
      <c r="H57" s="57"/>
      <c r="I57" s="29"/>
      <c r="J57" s="56"/>
      <c r="K57" s="29"/>
      <c r="L57" s="29"/>
      <c r="M57" s="29"/>
      <c r="N57" s="29"/>
      <c r="O57" s="29"/>
      <c r="P57" s="57"/>
      <c r="Q57" s="29"/>
      <c r="R57" s="26"/>
    </row>
    <row r="58" spans="2:18" ht="13.5">
      <c r="B58" s="25"/>
      <c r="C58" s="29"/>
      <c r="D58" s="56"/>
      <c r="E58" s="29"/>
      <c r="F58" s="29"/>
      <c r="G58" s="29"/>
      <c r="H58" s="57"/>
      <c r="I58" s="29"/>
      <c r="J58" s="56"/>
      <c r="K58" s="29"/>
      <c r="L58" s="29"/>
      <c r="M58" s="29"/>
      <c r="N58" s="29"/>
      <c r="O58" s="29"/>
      <c r="P58" s="57"/>
      <c r="Q58" s="29"/>
      <c r="R58" s="26"/>
    </row>
    <row r="59" spans="2:18" s="1" customFormat="1">
      <c r="B59" s="38"/>
      <c r="C59" s="39"/>
      <c r="D59" s="58" t="s">
        <v>54</v>
      </c>
      <c r="E59" s="59"/>
      <c r="F59" s="59"/>
      <c r="G59" s="60" t="s">
        <v>55</v>
      </c>
      <c r="H59" s="61"/>
      <c r="I59" s="39"/>
      <c r="J59" s="58" t="s">
        <v>54</v>
      </c>
      <c r="K59" s="59"/>
      <c r="L59" s="59"/>
      <c r="M59" s="59"/>
      <c r="N59" s="60" t="s">
        <v>55</v>
      </c>
      <c r="O59" s="59"/>
      <c r="P59" s="61"/>
      <c r="Q59" s="39"/>
      <c r="R59" s="40"/>
    </row>
    <row r="60" spans="2:18" ht="13.5">
      <c r="B60" s="25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6"/>
    </row>
    <row r="61" spans="2:18" s="1" customFormat="1">
      <c r="B61" s="38"/>
      <c r="C61" s="39"/>
      <c r="D61" s="53" t="s">
        <v>56</v>
      </c>
      <c r="E61" s="54"/>
      <c r="F61" s="54"/>
      <c r="G61" s="54"/>
      <c r="H61" s="55"/>
      <c r="I61" s="39"/>
      <c r="J61" s="53" t="s">
        <v>57</v>
      </c>
      <c r="K61" s="54"/>
      <c r="L61" s="54"/>
      <c r="M61" s="54"/>
      <c r="N61" s="54"/>
      <c r="O61" s="54"/>
      <c r="P61" s="55"/>
      <c r="Q61" s="39"/>
      <c r="R61" s="40"/>
    </row>
    <row r="62" spans="2:18" ht="13.5">
      <c r="B62" s="25"/>
      <c r="C62" s="29"/>
      <c r="D62" s="56"/>
      <c r="E62" s="29"/>
      <c r="F62" s="29"/>
      <c r="G62" s="29"/>
      <c r="H62" s="57"/>
      <c r="I62" s="29"/>
      <c r="J62" s="56"/>
      <c r="K62" s="29"/>
      <c r="L62" s="29"/>
      <c r="M62" s="29"/>
      <c r="N62" s="29"/>
      <c r="O62" s="29"/>
      <c r="P62" s="57"/>
      <c r="Q62" s="29"/>
      <c r="R62" s="26"/>
    </row>
    <row r="63" spans="2:18" ht="13.5">
      <c r="B63" s="25"/>
      <c r="C63" s="29"/>
      <c r="D63" s="56"/>
      <c r="E63" s="29"/>
      <c r="F63" s="29"/>
      <c r="G63" s="29"/>
      <c r="H63" s="57"/>
      <c r="I63" s="29"/>
      <c r="J63" s="56"/>
      <c r="K63" s="29"/>
      <c r="L63" s="29"/>
      <c r="M63" s="29"/>
      <c r="N63" s="29"/>
      <c r="O63" s="29"/>
      <c r="P63" s="57"/>
      <c r="Q63" s="29"/>
      <c r="R63" s="26"/>
    </row>
    <row r="64" spans="2:18" ht="13.5">
      <c r="B64" s="25"/>
      <c r="C64" s="29"/>
      <c r="D64" s="56"/>
      <c r="E64" s="29"/>
      <c r="F64" s="29"/>
      <c r="G64" s="29"/>
      <c r="H64" s="57"/>
      <c r="I64" s="29"/>
      <c r="J64" s="56"/>
      <c r="K64" s="29"/>
      <c r="L64" s="29"/>
      <c r="M64" s="29"/>
      <c r="N64" s="29"/>
      <c r="O64" s="29"/>
      <c r="P64" s="57"/>
      <c r="Q64" s="29"/>
      <c r="R64" s="26"/>
    </row>
    <row r="65" spans="2:21" ht="13.5">
      <c r="B65" s="25"/>
      <c r="C65" s="29"/>
      <c r="D65" s="56"/>
      <c r="E65" s="29"/>
      <c r="F65" s="29"/>
      <c r="G65" s="29"/>
      <c r="H65" s="57"/>
      <c r="I65" s="29"/>
      <c r="J65" s="56"/>
      <c r="K65" s="29"/>
      <c r="L65" s="29"/>
      <c r="M65" s="29"/>
      <c r="N65" s="29"/>
      <c r="O65" s="29"/>
      <c r="P65" s="57"/>
      <c r="Q65" s="29"/>
      <c r="R65" s="26"/>
    </row>
    <row r="66" spans="2:21" ht="13.5">
      <c r="B66" s="25"/>
      <c r="C66" s="29"/>
      <c r="D66" s="56"/>
      <c r="E66" s="29"/>
      <c r="F66" s="29"/>
      <c r="G66" s="29"/>
      <c r="H66" s="57"/>
      <c r="I66" s="29"/>
      <c r="J66" s="56"/>
      <c r="K66" s="29"/>
      <c r="L66" s="29"/>
      <c r="M66" s="29"/>
      <c r="N66" s="29"/>
      <c r="O66" s="29"/>
      <c r="P66" s="57"/>
      <c r="Q66" s="29"/>
      <c r="R66" s="26"/>
    </row>
    <row r="67" spans="2:21" ht="13.5">
      <c r="B67" s="25"/>
      <c r="C67" s="29"/>
      <c r="D67" s="56"/>
      <c r="E67" s="29"/>
      <c r="F67" s="29"/>
      <c r="G67" s="29"/>
      <c r="H67" s="57"/>
      <c r="I67" s="29"/>
      <c r="J67" s="56"/>
      <c r="K67" s="29"/>
      <c r="L67" s="29"/>
      <c r="M67" s="29"/>
      <c r="N67" s="29"/>
      <c r="O67" s="29"/>
      <c r="P67" s="57"/>
      <c r="Q67" s="29"/>
      <c r="R67" s="26"/>
    </row>
    <row r="68" spans="2:21" ht="13.5">
      <c r="B68" s="25"/>
      <c r="C68" s="29"/>
      <c r="D68" s="56"/>
      <c r="E68" s="29"/>
      <c r="F68" s="29"/>
      <c r="G68" s="29"/>
      <c r="H68" s="57"/>
      <c r="I68" s="29"/>
      <c r="J68" s="56"/>
      <c r="K68" s="29"/>
      <c r="L68" s="29"/>
      <c r="M68" s="29"/>
      <c r="N68" s="29"/>
      <c r="O68" s="29"/>
      <c r="P68" s="57"/>
      <c r="Q68" s="29"/>
      <c r="R68" s="26"/>
    </row>
    <row r="69" spans="2:21" ht="13.5">
      <c r="B69" s="25"/>
      <c r="C69" s="29"/>
      <c r="D69" s="56"/>
      <c r="E69" s="29"/>
      <c r="F69" s="29"/>
      <c r="G69" s="29"/>
      <c r="H69" s="57"/>
      <c r="I69" s="29"/>
      <c r="J69" s="56"/>
      <c r="K69" s="29"/>
      <c r="L69" s="29"/>
      <c r="M69" s="29"/>
      <c r="N69" s="29"/>
      <c r="O69" s="29"/>
      <c r="P69" s="57"/>
      <c r="Q69" s="29"/>
      <c r="R69" s="26"/>
    </row>
    <row r="70" spans="2:21" s="1" customFormat="1">
      <c r="B70" s="38"/>
      <c r="C70" s="39"/>
      <c r="D70" s="58" t="s">
        <v>54</v>
      </c>
      <c r="E70" s="59"/>
      <c r="F70" s="59"/>
      <c r="G70" s="60" t="s">
        <v>55</v>
      </c>
      <c r="H70" s="61"/>
      <c r="I70" s="39"/>
      <c r="J70" s="58" t="s">
        <v>54</v>
      </c>
      <c r="K70" s="59"/>
      <c r="L70" s="59"/>
      <c r="M70" s="59"/>
      <c r="N70" s="60" t="s">
        <v>55</v>
      </c>
      <c r="O70" s="59"/>
      <c r="P70" s="61"/>
      <c r="Q70" s="39"/>
      <c r="R70" s="40"/>
    </row>
    <row r="71" spans="2:21" s="1" customFormat="1" ht="14.45" customHeight="1">
      <c r="B71" s="62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4"/>
    </row>
    <row r="75" spans="2:21" s="1" customFormat="1" ht="6.95" customHeight="1">
      <c r="B75" s="136"/>
      <c r="C75" s="137"/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7"/>
      <c r="O75" s="137"/>
      <c r="P75" s="137"/>
      <c r="Q75" s="137"/>
      <c r="R75" s="138"/>
    </row>
    <row r="76" spans="2:21" s="1" customFormat="1" ht="36.950000000000003" customHeight="1">
      <c r="B76" s="38"/>
      <c r="C76" s="211" t="s">
        <v>131</v>
      </c>
      <c r="D76" s="212"/>
      <c r="E76" s="212"/>
      <c r="F76" s="212"/>
      <c r="G76" s="212"/>
      <c r="H76" s="212"/>
      <c r="I76" s="212"/>
      <c r="J76" s="212"/>
      <c r="K76" s="212"/>
      <c r="L76" s="212"/>
      <c r="M76" s="212"/>
      <c r="N76" s="212"/>
      <c r="O76" s="212"/>
      <c r="P76" s="212"/>
      <c r="Q76" s="212"/>
      <c r="R76" s="40"/>
      <c r="T76" s="139"/>
      <c r="U76" s="139"/>
    </row>
    <row r="77" spans="2:21" s="1" customFormat="1" ht="6.95" customHeight="1">
      <c r="B77" s="38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40"/>
      <c r="T77" s="139"/>
      <c r="U77" s="139"/>
    </row>
    <row r="78" spans="2:21" s="1" customFormat="1" ht="30" customHeight="1">
      <c r="B78" s="38"/>
      <c r="C78" s="33" t="s">
        <v>20</v>
      </c>
      <c r="D78" s="39"/>
      <c r="E78" s="39"/>
      <c r="F78" s="259" t="str">
        <f>F6</f>
        <v>Ohlášení o odstranění stavby plynové kotelny vč komínu, nadzemních rozvodů ÚT a TV ve  vojenském areálu Bechyně</v>
      </c>
      <c r="G78" s="260"/>
      <c r="H78" s="260"/>
      <c r="I78" s="260"/>
      <c r="J78" s="260"/>
      <c r="K78" s="260"/>
      <c r="L78" s="260"/>
      <c r="M78" s="260"/>
      <c r="N78" s="260"/>
      <c r="O78" s="260"/>
      <c r="P78" s="260"/>
      <c r="Q78" s="39"/>
      <c r="R78" s="40"/>
      <c r="T78" s="139"/>
      <c r="U78" s="139"/>
    </row>
    <row r="79" spans="2:21" ht="30" customHeight="1">
      <c r="B79" s="25"/>
      <c r="C79" s="33" t="s">
        <v>125</v>
      </c>
      <c r="D79" s="29"/>
      <c r="E79" s="29"/>
      <c r="F79" s="259" t="s">
        <v>126</v>
      </c>
      <c r="G79" s="216"/>
      <c r="H79" s="216"/>
      <c r="I79" s="216"/>
      <c r="J79" s="216"/>
      <c r="K79" s="216"/>
      <c r="L79" s="216"/>
      <c r="M79" s="216"/>
      <c r="N79" s="216"/>
      <c r="O79" s="216"/>
      <c r="P79" s="216"/>
      <c r="Q79" s="29"/>
      <c r="R79" s="26"/>
      <c r="T79" s="140"/>
      <c r="U79" s="140"/>
    </row>
    <row r="80" spans="2:21" s="1" customFormat="1" ht="36.950000000000003" customHeight="1">
      <c r="B80" s="38"/>
      <c r="C80" s="72" t="s">
        <v>127</v>
      </c>
      <c r="D80" s="39"/>
      <c r="E80" s="39"/>
      <c r="F80" s="231" t="str">
        <f>F8</f>
        <v>ST - Stavební</v>
      </c>
      <c r="G80" s="261"/>
      <c r="H80" s="261"/>
      <c r="I80" s="261"/>
      <c r="J80" s="261"/>
      <c r="K80" s="261"/>
      <c r="L80" s="261"/>
      <c r="M80" s="261"/>
      <c r="N80" s="261"/>
      <c r="O80" s="261"/>
      <c r="P80" s="261"/>
      <c r="Q80" s="39"/>
      <c r="R80" s="40"/>
      <c r="T80" s="139"/>
      <c r="U80" s="139"/>
    </row>
    <row r="81" spans="2:65" s="1" customFormat="1" ht="6.95" customHeight="1">
      <c r="B81" s="38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40"/>
      <c r="T81" s="139"/>
      <c r="U81" s="139"/>
    </row>
    <row r="82" spans="2:65" s="1" customFormat="1" ht="18" customHeight="1">
      <c r="B82" s="38"/>
      <c r="C82" s="33" t="s">
        <v>25</v>
      </c>
      <c r="D82" s="39"/>
      <c r="E82" s="39"/>
      <c r="F82" s="31" t="str">
        <f>F10</f>
        <v xml:space="preserve"> </v>
      </c>
      <c r="G82" s="39"/>
      <c r="H82" s="39"/>
      <c r="I82" s="39"/>
      <c r="J82" s="39"/>
      <c r="K82" s="33" t="s">
        <v>27</v>
      </c>
      <c r="L82" s="39"/>
      <c r="M82" s="263" t="str">
        <f>IF(O10="","",O10)</f>
        <v>29. 6. 2017</v>
      </c>
      <c r="N82" s="263"/>
      <c r="O82" s="263"/>
      <c r="P82" s="263"/>
      <c r="Q82" s="39"/>
      <c r="R82" s="40"/>
      <c r="T82" s="139"/>
      <c r="U82" s="139"/>
    </row>
    <row r="83" spans="2:65" s="1" customFormat="1" ht="6.95" customHeight="1"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40"/>
      <c r="T83" s="139"/>
      <c r="U83" s="139"/>
    </row>
    <row r="84" spans="2:65" s="1" customFormat="1">
      <c r="B84" s="38"/>
      <c r="C84" s="33" t="s">
        <v>29</v>
      </c>
      <c r="D84" s="39"/>
      <c r="E84" s="39"/>
      <c r="F84" s="31" t="str">
        <f>E13</f>
        <v>AS-PO Praha</v>
      </c>
      <c r="G84" s="39"/>
      <c r="H84" s="39"/>
      <c r="I84" s="39"/>
      <c r="J84" s="39"/>
      <c r="K84" s="33" t="s">
        <v>35</v>
      </c>
      <c r="L84" s="39"/>
      <c r="M84" s="215" t="str">
        <f>E19</f>
        <v>EVČ s.r.o.</v>
      </c>
      <c r="N84" s="215"/>
      <c r="O84" s="215"/>
      <c r="P84" s="215"/>
      <c r="Q84" s="215"/>
      <c r="R84" s="40"/>
      <c r="T84" s="139"/>
      <c r="U84" s="139"/>
    </row>
    <row r="85" spans="2:65" s="1" customFormat="1" ht="14.45" customHeight="1">
      <c r="B85" s="38"/>
      <c r="C85" s="33" t="s">
        <v>33</v>
      </c>
      <c r="D85" s="39"/>
      <c r="E85" s="39"/>
      <c r="F85" s="31" t="str">
        <f>IF(E16="","",E16)</f>
        <v>Vyplň údaj</v>
      </c>
      <c r="G85" s="39"/>
      <c r="H85" s="39"/>
      <c r="I85" s="39"/>
      <c r="J85" s="39"/>
      <c r="K85" s="33" t="s">
        <v>37</v>
      </c>
      <c r="L85" s="39"/>
      <c r="M85" s="215" t="str">
        <f>E22</f>
        <v>EVČ s.r.o.</v>
      </c>
      <c r="N85" s="215"/>
      <c r="O85" s="215"/>
      <c r="P85" s="215"/>
      <c r="Q85" s="215"/>
      <c r="R85" s="40"/>
      <c r="T85" s="139"/>
      <c r="U85" s="139"/>
    </row>
    <row r="86" spans="2:65" s="1" customFormat="1" ht="10.35" customHeight="1"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40"/>
      <c r="T86" s="139"/>
      <c r="U86" s="139"/>
    </row>
    <row r="87" spans="2:65" s="1" customFormat="1" ht="29.25" customHeight="1">
      <c r="B87" s="38"/>
      <c r="C87" s="270" t="s">
        <v>132</v>
      </c>
      <c r="D87" s="271"/>
      <c r="E87" s="271"/>
      <c r="F87" s="271"/>
      <c r="G87" s="271"/>
      <c r="H87" s="128"/>
      <c r="I87" s="128"/>
      <c r="J87" s="128"/>
      <c r="K87" s="128"/>
      <c r="L87" s="128"/>
      <c r="M87" s="128"/>
      <c r="N87" s="270" t="s">
        <v>133</v>
      </c>
      <c r="O87" s="271"/>
      <c r="P87" s="271"/>
      <c r="Q87" s="271"/>
      <c r="R87" s="40"/>
      <c r="T87" s="139"/>
      <c r="U87" s="139"/>
    </row>
    <row r="88" spans="2:65" s="1" customFormat="1" ht="10.35" customHeight="1"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40"/>
      <c r="T88" s="139"/>
      <c r="U88" s="139"/>
    </row>
    <row r="89" spans="2:65" s="1" customFormat="1" ht="29.25" customHeight="1">
      <c r="B89" s="38"/>
      <c r="C89" s="141" t="s">
        <v>134</v>
      </c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255">
        <f>N121</f>
        <v>0</v>
      </c>
      <c r="O89" s="272"/>
      <c r="P89" s="272"/>
      <c r="Q89" s="272"/>
      <c r="R89" s="40"/>
      <c r="T89" s="139"/>
      <c r="U89" s="139"/>
      <c r="AU89" s="21" t="s">
        <v>135</v>
      </c>
    </row>
    <row r="90" spans="2:65" s="7" customFormat="1" ht="24.95" customHeight="1">
      <c r="B90" s="142"/>
      <c r="C90" s="143"/>
      <c r="D90" s="144" t="s">
        <v>136</v>
      </c>
      <c r="E90" s="143"/>
      <c r="F90" s="143"/>
      <c r="G90" s="143"/>
      <c r="H90" s="143"/>
      <c r="I90" s="143"/>
      <c r="J90" s="143"/>
      <c r="K90" s="143"/>
      <c r="L90" s="143"/>
      <c r="M90" s="143"/>
      <c r="N90" s="273">
        <f>N122</f>
        <v>0</v>
      </c>
      <c r="O90" s="274"/>
      <c r="P90" s="274"/>
      <c r="Q90" s="274"/>
      <c r="R90" s="145"/>
      <c r="T90" s="146"/>
      <c r="U90" s="146"/>
    </row>
    <row r="91" spans="2:65" s="8" customFormat="1" ht="19.899999999999999" customHeight="1">
      <c r="B91" s="147"/>
      <c r="C91" s="106"/>
      <c r="D91" s="117" t="s">
        <v>137</v>
      </c>
      <c r="E91" s="106"/>
      <c r="F91" s="106"/>
      <c r="G91" s="106"/>
      <c r="H91" s="106"/>
      <c r="I91" s="106"/>
      <c r="J91" s="106"/>
      <c r="K91" s="106"/>
      <c r="L91" s="106"/>
      <c r="M91" s="106"/>
      <c r="N91" s="248">
        <f>N123</f>
        <v>0</v>
      </c>
      <c r="O91" s="249"/>
      <c r="P91" s="249"/>
      <c r="Q91" s="249"/>
      <c r="R91" s="148"/>
      <c r="T91" s="149"/>
      <c r="U91" s="149"/>
    </row>
    <row r="92" spans="2:65" s="8" customFormat="1" ht="19.899999999999999" customHeight="1">
      <c r="B92" s="147"/>
      <c r="C92" s="106"/>
      <c r="D92" s="117" t="s">
        <v>138</v>
      </c>
      <c r="E92" s="106"/>
      <c r="F92" s="106"/>
      <c r="G92" s="106"/>
      <c r="H92" s="106"/>
      <c r="I92" s="106"/>
      <c r="J92" s="106"/>
      <c r="K92" s="106"/>
      <c r="L92" s="106"/>
      <c r="M92" s="106"/>
      <c r="N92" s="248">
        <f>N134</f>
        <v>0</v>
      </c>
      <c r="O92" s="249"/>
      <c r="P92" s="249"/>
      <c r="Q92" s="249"/>
      <c r="R92" s="148"/>
      <c r="T92" s="149"/>
      <c r="U92" s="149"/>
    </row>
    <row r="93" spans="2:65" s="8" customFormat="1" ht="19.899999999999999" customHeight="1">
      <c r="B93" s="147"/>
      <c r="C93" s="106"/>
      <c r="D93" s="117" t="s">
        <v>139</v>
      </c>
      <c r="E93" s="106"/>
      <c r="F93" s="106"/>
      <c r="G93" s="106"/>
      <c r="H93" s="106"/>
      <c r="I93" s="106"/>
      <c r="J93" s="106"/>
      <c r="K93" s="106"/>
      <c r="L93" s="106"/>
      <c r="M93" s="106"/>
      <c r="N93" s="248">
        <f>N163</f>
        <v>0</v>
      </c>
      <c r="O93" s="249"/>
      <c r="P93" s="249"/>
      <c r="Q93" s="249"/>
      <c r="R93" s="148"/>
      <c r="T93" s="149"/>
      <c r="U93" s="149"/>
    </row>
    <row r="94" spans="2:65" s="1" customFormat="1" ht="21.75" customHeight="1">
      <c r="B94" s="38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40"/>
      <c r="T94" s="139"/>
      <c r="U94" s="139"/>
    </row>
    <row r="95" spans="2:65" s="1" customFormat="1" ht="29.25" customHeight="1">
      <c r="B95" s="38"/>
      <c r="C95" s="141" t="s">
        <v>140</v>
      </c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272">
        <f>ROUND(N96+N97+N98+N99+N100+N101,2)</f>
        <v>0</v>
      </c>
      <c r="O95" s="275"/>
      <c r="P95" s="275"/>
      <c r="Q95" s="275"/>
      <c r="R95" s="40"/>
      <c r="T95" s="150"/>
      <c r="U95" s="151" t="s">
        <v>42</v>
      </c>
    </row>
    <row r="96" spans="2:65" s="1" customFormat="1" ht="18" customHeight="1">
      <c r="B96" s="38"/>
      <c r="C96" s="39"/>
      <c r="D96" s="252" t="s">
        <v>141</v>
      </c>
      <c r="E96" s="253"/>
      <c r="F96" s="253"/>
      <c r="G96" s="253"/>
      <c r="H96" s="253"/>
      <c r="I96" s="39"/>
      <c r="J96" s="39"/>
      <c r="K96" s="39"/>
      <c r="L96" s="39"/>
      <c r="M96" s="39"/>
      <c r="N96" s="251">
        <f>ROUND(N89*T96,2)</f>
        <v>0</v>
      </c>
      <c r="O96" s="248"/>
      <c r="P96" s="248"/>
      <c r="Q96" s="248"/>
      <c r="R96" s="40"/>
      <c r="S96" s="152"/>
      <c r="T96" s="153"/>
      <c r="U96" s="154" t="s">
        <v>43</v>
      </c>
      <c r="V96" s="155"/>
      <c r="W96" s="155"/>
      <c r="X96" s="155"/>
      <c r="Y96" s="155"/>
      <c r="Z96" s="155"/>
      <c r="AA96" s="155"/>
      <c r="AB96" s="155"/>
      <c r="AC96" s="155"/>
      <c r="AD96" s="155"/>
      <c r="AE96" s="155"/>
      <c r="AF96" s="155"/>
      <c r="AG96" s="155"/>
      <c r="AH96" s="155"/>
      <c r="AI96" s="155"/>
      <c r="AJ96" s="155"/>
      <c r="AK96" s="155"/>
      <c r="AL96" s="155"/>
      <c r="AM96" s="155"/>
      <c r="AN96" s="155"/>
      <c r="AO96" s="155"/>
      <c r="AP96" s="155"/>
      <c r="AQ96" s="155"/>
      <c r="AR96" s="155"/>
      <c r="AS96" s="155"/>
      <c r="AT96" s="155"/>
      <c r="AU96" s="155"/>
      <c r="AV96" s="155"/>
      <c r="AW96" s="155"/>
      <c r="AX96" s="155"/>
      <c r="AY96" s="156" t="s">
        <v>98</v>
      </c>
      <c r="AZ96" s="155"/>
      <c r="BA96" s="155"/>
      <c r="BB96" s="155"/>
      <c r="BC96" s="155"/>
      <c r="BD96" s="155"/>
      <c r="BE96" s="157">
        <f t="shared" ref="BE96:BE101" si="0">IF(U96="základní",N96,0)</f>
        <v>0</v>
      </c>
      <c r="BF96" s="157">
        <f t="shared" ref="BF96:BF101" si="1">IF(U96="snížená",N96,0)</f>
        <v>0</v>
      </c>
      <c r="BG96" s="157">
        <f t="shared" ref="BG96:BG101" si="2">IF(U96="zákl. přenesená",N96,0)</f>
        <v>0</v>
      </c>
      <c r="BH96" s="157">
        <f t="shared" ref="BH96:BH101" si="3">IF(U96="sníž. přenesená",N96,0)</f>
        <v>0</v>
      </c>
      <c r="BI96" s="157">
        <f t="shared" ref="BI96:BI101" si="4">IF(U96="nulová",N96,0)</f>
        <v>0</v>
      </c>
      <c r="BJ96" s="156" t="s">
        <v>85</v>
      </c>
      <c r="BK96" s="155"/>
      <c r="BL96" s="155"/>
      <c r="BM96" s="155"/>
    </row>
    <row r="97" spans="2:65" s="1" customFormat="1" ht="18" customHeight="1">
      <c r="B97" s="38"/>
      <c r="C97" s="39"/>
      <c r="D97" s="252" t="s">
        <v>142</v>
      </c>
      <c r="E97" s="253"/>
      <c r="F97" s="253"/>
      <c r="G97" s="253"/>
      <c r="H97" s="253"/>
      <c r="I97" s="39"/>
      <c r="J97" s="39"/>
      <c r="K97" s="39"/>
      <c r="L97" s="39"/>
      <c r="M97" s="39"/>
      <c r="N97" s="251">
        <f>ROUND(N89*T97,2)</f>
        <v>0</v>
      </c>
      <c r="O97" s="248"/>
      <c r="P97" s="248"/>
      <c r="Q97" s="248"/>
      <c r="R97" s="40"/>
      <c r="S97" s="152"/>
      <c r="T97" s="153"/>
      <c r="U97" s="154" t="s">
        <v>43</v>
      </c>
      <c r="V97" s="155"/>
      <c r="W97" s="155"/>
      <c r="X97" s="155"/>
      <c r="Y97" s="155"/>
      <c r="Z97" s="155"/>
      <c r="AA97" s="155"/>
      <c r="AB97" s="155"/>
      <c r="AC97" s="155"/>
      <c r="AD97" s="155"/>
      <c r="AE97" s="155"/>
      <c r="AF97" s="155"/>
      <c r="AG97" s="155"/>
      <c r="AH97" s="155"/>
      <c r="AI97" s="155"/>
      <c r="AJ97" s="155"/>
      <c r="AK97" s="155"/>
      <c r="AL97" s="155"/>
      <c r="AM97" s="155"/>
      <c r="AN97" s="155"/>
      <c r="AO97" s="155"/>
      <c r="AP97" s="155"/>
      <c r="AQ97" s="155"/>
      <c r="AR97" s="155"/>
      <c r="AS97" s="155"/>
      <c r="AT97" s="155"/>
      <c r="AU97" s="155"/>
      <c r="AV97" s="155"/>
      <c r="AW97" s="155"/>
      <c r="AX97" s="155"/>
      <c r="AY97" s="156" t="s">
        <v>98</v>
      </c>
      <c r="AZ97" s="155"/>
      <c r="BA97" s="155"/>
      <c r="BB97" s="155"/>
      <c r="BC97" s="155"/>
      <c r="BD97" s="155"/>
      <c r="BE97" s="157">
        <f t="shared" si="0"/>
        <v>0</v>
      </c>
      <c r="BF97" s="157">
        <f t="shared" si="1"/>
        <v>0</v>
      </c>
      <c r="BG97" s="157">
        <f t="shared" si="2"/>
        <v>0</v>
      </c>
      <c r="BH97" s="157">
        <f t="shared" si="3"/>
        <v>0</v>
      </c>
      <c r="BI97" s="157">
        <f t="shared" si="4"/>
        <v>0</v>
      </c>
      <c r="BJ97" s="156" t="s">
        <v>85</v>
      </c>
      <c r="BK97" s="155"/>
      <c r="BL97" s="155"/>
      <c r="BM97" s="155"/>
    </row>
    <row r="98" spans="2:65" s="1" customFormat="1" ht="18" customHeight="1">
      <c r="B98" s="38"/>
      <c r="C98" s="39"/>
      <c r="D98" s="252" t="s">
        <v>143</v>
      </c>
      <c r="E98" s="253"/>
      <c r="F98" s="253"/>
      <c r="G98" s="253"/>
      <c r="H98" s="253"/>
      <c r="I98" s="39"/>
      <c r="J98" s="39"/>
      <c r="K98" s="39"/>
      <c r="L98" s="39"/>
      <c r="M98" s="39"/>
      <c r="N98" s="251">
        <f>ROUND(N89*T98,2)</f>
        <v>0</v>
      </c>
      <c r="O98" s="248"/>
      <c r="P98" s="248"/>
      <c r="Q98" s="248"/>
      <c r="R98" s="40"/>
      <c r="S98" s="152"/>
      <c r="T98" s="153"/>
      <c r="U98" s="154" t="s">
        <v>43</v>
      </c>
      <c r="V98" s="155"/>
      <c r="W98" s="155"/>
      <c r="X98" s="155"/>
      <c r="Y98" s="155"/>
      <c r="Z98" s="155"/>
      <c r="AA98" s="155"/>
      <c r="AB98" s="155"/>
      <c r="AC98" s="155"/>
      <c r="AD98" s="155"/>
      <c r="AE98" s="155"/>
      <c r="AF98" s="155"/>
      <c r="AG98" s="155"/>
      <c r="AH98" s="155"/>
      <c r="AI98" s="155"/>
      <c r="AJ98" s="155"/>
      <c r="AK98" s="155"/>
      <c r="AL98" s="155"/>
      <c r="AM98" s="155"/>
      <c r="AN98" s="155"/>
      <c r="AO98" s="155"/>
      <c r="AP98" s="155"/>
      <c r="AQ98" s="155"/>
      <c r="AR98" s="155"/>
      <c r="AS98" s="155"/>
      <c r="AT98" s="155"/>
      <c r="AU98" s="155"/>
      <c r="AV98" s="155"/>
      <c r="AW98" s="155"/>
      <c r="AX98" s="155"/>
      <c r="AY98" s="156" t="s">
        <v>98</v>
      </c>
      <c r="AZ98" s="155"/>
      <c r="BA98" s="155"/>
      <c r="BB98" s="155"/>
      <c r="BC98" s="155"/>
      <c r="BD98" s="155"/>
      <c r="BE98" s="157">
        <f t="shared" si="0"/>
        <v>0</v>
      </c>
      <c r="BF98" s="157">
        <f t="shared" si="1"/>
        <v>0</v>
      </c>
      <c r="BG98" s="157">
        <f t="shared" si="2"/>
        <v>0</v>
      </c>
      <c r="BH98" s="157">
        <f t="shared" si="3"/>
        <v>0</v>
      </c>
      <c r="BI98" s="157">
        <f t="shared" si="4"/>
        <v>0</v>
      </c>
      <c r="BJ98" s="156" t="s">
        <v>85</v>
      </c>
      <c r="BK98" s="155"/>
      <c r="BL98" s="155"/>
      <c r="BM98" s="155"/>
    </row>
    <row r="99" spans="2:65" s="1" customFormat="1" ht="18" customHeight="1">
      <c r="B99" s="38"/>
      <c r="C99" s="39"/>
      <c r="D99" s="252" t="s">
        <v>144</v>
      </c>
      <c r="E99" s="253"/>
      <c r="F99" s="253"/>
      <c r="G99" s="253"/>
      <c r="H99" s="253"/>
      <c r="I99" s="39"/>
      <c r="J99" s="39"/>
      <c r="K99" s="39"/>
      <c r="L99" s="39"/>
      <c r="M99" s="39"/>
      <c r="N99" s="251">
        <f>ROUND(N89*T99,2)</f>
        <v>0</v>
      </c>
      <c r="O99" s="248"/>
      <c r="P99" s="248"/>
      <c r="Q99" s="248"/>
      <c r="R99" s="40"/>
      <c r="S99" s="152"/>
      <c r="T99" s="153"/>
      <c r="U99" s="154" t="s">
        <v>43</v>
      </c>
      <c r="V99" s="155"/>
      <c r="W99" s="155"/>
      <c r="X99" s="155"/>
      <c r="Y99" s="155"/>
      <c r="Z99" s="155"/>
      <c r="AA99" s="155"/>
      <c r="AB99" s="155"/>
      <c r="AC99" s="155"/>
      <c r="AD99" s="155"/>
      <c r="AE99" s="155"/>
      <c r="AF99" s="155"/>
      <c r="AG99" s="155"/>
      <c r="AH99" s="155"/>
      <c r="AI99" s="155"/>
      <c r="AJ99" s="155"/>
      <c r="AK99" s="155"/>
      <c r="AL99" s="155"/>
      <c r="AM99" s="155"/>
      <c r="AN99" s="155"/>
      <c r="AO99" s="155"/>
      <c r="AP99" s="155"/>
      <c r="AQ99" s="155"/>
      <c r="AR99" s="155"/>
      <c r="AS99" s="155"/>
      <c r="AT99" s="155"/>
      <c r="AU99" s="155"/>
      <c r="AV99" s="155"/>
      <c r="AW99" s="155"/>
      <c r="AX99" s="155"/>
      <c r="AY99" s="156" t="s">
        <v>98</v>
      </c>
      <c r="AZ99" s="155"/>
      <c r="BA99" s="155"/>
      <c r="BB99" s="155"/>
      <c r="BC99" s="155"/>
      <c r="BD99" s="155"/>
      <c r="BE99" s="157">
        <f t="shared" si="0"/>
        <v>0</v>
      </c>
      <c r="BF99" s="157">
        <f t="shared" si="1"/>
        <v>0</v>
      </c>
      <c r="BG99" s="157">
        <f t="shared" si="2"/>
        <v>0</v>
      </c>
      <c r="BH99" s="157">
        <f t="shared" si="3"/>
        <v>0</v>
      </c>
      <c r="BI99" s="157">
        <f t="shared" si="4"/>
        <v>0</v>
      </c>
      <c r="BJ99" s="156" t="s">
        <v>85</v>
      </c>
      <c r="BK99" s="155"/>
      <c r="BL99" s="155"/>
      <c r="BM99" s="155"/>
    </row>
    <row r="100" spans="2:65" s="1" customFormat="1" ht="18" customHeight="1">
      <c r="B100" s="38"/>
      <c r="C100" s="39"/>
      <c r="D100" s="252" t="s">
        <v>145</v>
      </c>
      <c r="E100" s="253"/>
      <c r="F100" s="253"/>
      <c r="G100" s="253"/>
      <c r="H100" s="253"/>
      <c r="I100" s="39"/>
      <c r="J100" s="39"/>
      <c r="K100" s="39"/>
      <c r="L100" s="39"/>
      <c r="M100" s="39"/>
      <c r="N100" s="251">
        <f>ROUND(N89*T100,2)</f>
        <v>0</v>
      </c>
      <c r="O100" s="248"/>
      <c r="P100" s="248"/>
      <c r="Q100" s="248"/>
      <c r="R100" s="40"/>
      <c r="S100" s="152"/>
      <c r="T100" s="153"/>
      <c r="U100" s="154" t="s">
        <v>43</v>
      </c>
      <c r="V100" s="155"/>
      <c r="W100" s="155"/>
      <c r="X100" s="155"/>
      <c r="Y100" s="155"/>
      <c r="Z100" s="155"/>
      <c r="AA100" s="155"/>
      <c r="AB100" s="155"/>
      <c r="AC100" s="155"/>
      <c r="AD100" s="155"/>
      <c r="AE100" s="155"/>
      <c r="AF100" s="155"/>
      <c r="AG100" s="155"/>
      <c r="AH100" s="155"/>
      <c r="AI100" s="155"/>
      <c r="AJ100" s="155"/>
      <c r="AK100" s="155"/>
      <c r="AL100" s="155"/>
      <c r="AM100" s="155"/>
      <c r="AN100" s="155"/>
      <c r="AO100" s="155"/>
      <c r="AP100" s="155"/>
      <c r="AQ100" s="155"/>
      <c r="AR100" s="155"/>
      <c r="AS100" s="155"/>
      <c r="AT100" s="155"/>
      <c r="AU100" s="155"/>
      <c r="AV100" s="155"/>
      <c r="AW100" s="155"/>
      <c r="AX100" s="155"/>
      <c r="AY100" s="156" t="s">
        <v>98</v>
      </c>
      <c r="AZ100" s="155"/>
      <c r="BA100" s="155"/>
      <c r="BB100" s="155"/>
      <c r="BC100" s="155"/>
      <c r="BD100" s="155"/>
      <c r="BE100" s="157">
        <f t="shared" si="0"/>
        <v>0</v>
      </c>
      <c r="BF100" s="157">
        <f t="shared" si="1"/>
        <v>0</v>
      </c>
      <c r="BG100" s="157">
        <f t="shared" si="2"/>
        <v>0</v>
      </c>
      <c r="BH100" s="157">
        <f t="shared" si="3"/>
        <v>0</v>
      </c>
      <c r="BI100" s="157">
        <f t="shared" si="4"/>
        <v>0</v>
      </c>
      <c r="BJ100" s="156" t="s">
        <v>85</v>
      </c>
      <c r="BK100" s="155"/>
      <c r="BL100" s="155"/>
      <c r="BM100" s="155"/>
    </row>
    <row r="101" spans="2:65" s="1" customFormat="1" ht="18" customHeight="1">
      <c r="B101" s="38"/>
      <c r="C101" s="39"/>
      <c r="D101" s="117" t="s">
        <v>146</v>
      </c>
      <c r="E101" s="39"/>
      <c r="F101" s="39"/>
      <c r="G101" s="39"/>
      <c r="H101" s="39"/>
      <c r="I101" s="39"/>
      <c r="J101" s="39"/>
      <c r="K101" s="39"/>
      <c r="L101" s="39"/>
      <c r="M101" s="39"/>
      <c r="N101" s="251">
        <f>ROUND(N89*T101,2)</f>
        <v>0</v>
      </c>
      <c r="O101" s="248"/>
      <c r="P101" s="248"/>
      <c r="Q101" s="248"/>
      <c r="R101" s="40"/>
      <c r="S101" s="152"/>
      <c r="T101" s="158"/>
      <c r="U101" s="159" t="s">
        <v>43</v>
      </c>
      <c r="V101" s="155"/>
      <c r="W101" s="155"/>
      <c r="X101" s="155"/>
      <c r="Y101" s="155"/>
      <c r="Z101" s="155"/>
      <c r="AA101" s="155"/>
      <c r="AB101" s="155"/>
      <c r="AC101" s="155"/>
      <c r="AD101" s="155"/>
      <c r="AE101" s="155"/>
      <c r="AF101" s="155"/>
      <c r="AG101" s="155"/>
      <c r="AH101" s="155"/>
      <c r="AI101" s="155"/>
      <c r="AJ101" s="155"/>
      <c r="AK101" s="155"/>
      <c r="AL101" s="155"/>
      <c r="AM101" s="155"/>
      <c r="AN101" s="155"/>
      <c r="AO101" s="155"/>
      <c r="AP101" s="155"/>
      <c r="AQ101" s="155"/>
      <c r="AR101" s="155"/>
      <c r="AS101" s="155"/>
      <c r="AT101" s="155"/>
      <c r="AU101" s="155"/>
      <c r="AV101" s="155"/>
      <c r="AW101" s="155"/>
      <c r="AX101" s="155"/>
      <c r="AY101" s="156" t="s">
        <v>147</v>
      </c>
      <c r="AZ101" s="155"/>
      <c r="BA101" s="155"/>
      <c r="BB101" s="155"/>
      <c r="BC101" s="155"/>
      <c r="BD101" s="155"/>
      <c r="BE101" s="157">
        <f t="shared" si="0"/>
        <v>0</v>
      </c>
      <c r="BF101" s="157">
        <f t="shared" si="1"/>
        <v>0</v>
      </c>
      <c r="BG101" s="157">
        <f t="shared" si="2"/>
        <v>0</v>
      </c>
      <c r="BH101" s="157">
        <f t="shared" si="3"/>
        <v>0</v>
      </c>
      <c r="BI101" s="157">
        <f t="shared" si="4"/>
        <v>0</v>
      </c>
      <c r="BJ101" s="156" t="s">
        <v>85</v>
      </c>
      <c r="BK101" s="155"/>
      <c r="BL101" s="155"/>
      <c r="BM101" s="155"/>
    </row>
    <row r="102" spans="2:65" s="1" customFormat="1" ht="13.5">
      <c r="B102" s="38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40"/>
      <c r="T102" s="139"/>
      <c r="U102" s="139"/>
    </row>
    <row r="103" spans="2:65" s="1" customFormat="1" ht="29.25" customHeight="1">
      <c r="B103" s="38"/>
      <c r="C103" s="127" t="s">
        <v>118</v>
      </c>
      <c r="D103" s="128"/>
      <c r="E103" s="128"/>
      <c r="F103" s="128"/>
      <c r="G103" s="128"/>
      <c r="H103" s="128"/>
      <c r="I103" s="128"/>
      <c r="J103" s="128"/>
      <c r="K103" s="128"/>
      <c r="L103" s="256">
        <f>ROUND(SUM(N89+N95),2)</f>
        <v>0</v>
      </c>
      <c r="M103" s="256"/>
      <c r="N103" s="256"/>
      <c r="O103" s="256"/>
      <c r="P103" s="256"/>
      <c r="Q103" s="256"/>
      <c r="R103" s="40"/>
      <c r="T103" s="139"/>
      <c r="U103" s="139"/>
    </row>
    <row r="104" spans="2:65" s="1" customFormat="1" ht="6.95" customHeight="1">
      <c r="B104" s="62"/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4"/>
      <c r="T104" s="139"/>
      <c r="U104" s="139"/>
    </row>
    <row r="108" spans="2:65" s="1" customFormat="1" ht="6.95" customHeight="1">
      <c r="B108" s="65"/>
      <c r="C108" s="66"/>
      <c r="D108" s="66"/>
      <c r="E108" s="66"/>
      <c r="F108" s="66"/>
      <c r="G108" s="66"/>
      <c r="H108" s="66"/>
      <c r="I108" s="66"/>
      <c r="J108" s="66"/>
      <c r="K108" s="66"/>
      <c r="L108" s="66"/>
      <c r="M108" s="66"/>
      <c r="N108" s="66"/>
      <c r="O108" s="66"/>
      <c r="P108" s="66"/>
      <c r="Q108" s="66"/>
      <c r="R108" s="67"/>
    </row>
    <row r="109" spans="2:65" s="1" customFormat="1" ht="36.950000000000003" customHeight="1">
      <c r="B109" s="38"/>
      <c r="C109" s="211" t="s">
        <v>148</v>
      </c>
      <c r="D109" s="261"/>
      <c r="E109" s="261"/>
      <c r="F109" s="261"/>
      <c r="G109" s="261"/>
      <c r="H109" s="261"/>
      <c r="I109" s="261"/>
      <c r="J109" s="261"/>
      <c r="K109" s="261"/>
      <c r="L109" s="261"/>
      <c r="M109" s="261"/>
      <c r="N109" s="261"/>
      <c r="O109" s="261"/>
      <c r="P109" s="261"/>
      <c r="Q109" s="261"/>
      <c r="R109" s="40"/>
    </row>
    <row r="110" spans="2:65" s="1" customFormat="1" ht="6.95" customHeight="1">
      <c r="B110" s="38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40"/>
    </row>
    <row r="111" spans="2:65" s="1" customFormat="1" ht="30" customHeight="1">
      <c r="B111" s="38"/>
      <c r="C111" s="33" t="s">
        <v>20</v>
      </c>
      <c r="D111" s="39"/>
      <c r="E111" s="39"/>
      <c r="F111" s="259" t="str">
        <f>F6</f>
        <v>Ohlášení o odstranění stavby plynové kotelny vč komínu, nadzemních rozvodů ÚT a TV ve  vojenském areálu Bechyně</v>
      </c>
      <c r="G111" s="260"/>
      <c r="H111" s="260"/>
      <c r="I111" s="260"/>
      <c r="J111" s="260"/>
      <c r="K111" s="260"/>
      <c r="L111" s="260"/>
      <c r="M111" s="260"/>
      <c r="N111" s="260"/>
      <c r="O111" s="260"/>
      <c r="P111" s="260"/>
      <c r="Q111" s="39"/>
      <c r="R111" s="40"/>
    </row>
    <row r="112" spans="2:65" ht="30" customHeight="1">
      <c r="B112" s="25"/>
      <c r="C112" s="33" t="s">
        <v>125</v>
      </c>
      <c r="D112" s="29"/>
      <c r="E112" s="29"/>
      <c r="F112" s="259" t="s">
        <v>126</v>
      </c>
      <c r="G112" s="216"/>
      <c r="H112" s="216"/>
      <c r="I112" s="216"/>
      <c r="J112" s="216"/>
      <c r="K112" s="216"/>
      <c r="L112" s="216"/>
      <c r="M112" s="216"/>
      <c r="N112" s="216"/>
      <c r="O112" s="216"/>
      <c r="P112" s="216"/>
      <c r="Q112" s="29"/>
      <c r="R112" s="26"/>
    </row>
    <row r="113" spans="2:65" s="1" customFormat="1" ht="36.950000000000003" customHeight="1">
      <c r="B113" s="38"/>
      <c r="C113" s="72" t="s">
        <v>127</v>
      </c>
      <c r="D113" s="39"/>
      <c r="E113" s="39"/>
      <c r="F113" s="231" t="str">
        <f>F8</f>
        <v>ST - Stavební</v>
      </c>
      <c r="G113" s="261"/>
      <c r="H113" s="261"/>
      <c r="I113" s="261"/>
      <c r="J113" s="261"/>
      <c r="K113" s="261"/>
      <c r="L113" s="261"/>
      <c r="M113" s="261"/>
      <c r="N113" s="261"/>
      <c r="O113" s="261"/>
      <c r="P113" s="261"/>
      <c r="Q113" s="39"/>
      <c r="R113" s="40"/>
    </row>
    <row r="114" spans="2:65" s="1" customFormat="1" ht="6.95" customHeight="1">
      <c r="B114" s="38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40"/>
    </row>
    <row r="115" spans="2:65" s="1" customFormat="1" ht="18" customHeight="1">
      <c r="B115" s="38"/>
      <c r="C115" s="33" t="s">
        <v>25</v>
      </c>
      <c r="D115" s="39"/>
      <c r="E115" s="39"/>
      <c r="F115" s="31" t="str">
        <f>F10</f>
        <v xml:space="preserve"> </v>
      </c>
      <c r="G115" s="39"/>
      <c r="H115" s="39"/>
      <c r="I115" s="39"/>
      <c r="J115" s="39"/>
      <c r="K115" s="33" t="s">
        <v>27</v>
      </c>
      <c r="L115" s="39"/>
      <c r="M115" s="263" t="str">
        <f>IF(O10="","",O10)</f>
        <v>29. 6. 2017</v>
      </c>
      <c r="N115" s="263"/>
      <c r="O115" s="263"/>
      <c r="P115" s="263"/>
      <c r="Q115" s="39"/>
      <c r="R115" s="40"/>
    </row>
    <row r="116" spans="2:65" s="1" customFormat="1" ht="6.95" customHeight="1">
      <c r="B116" s="38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40"/>
    </row>
    <row r="117" spans="2:65" s="1" customFormat="1">
      <c r="B117" s="38"/>
      <c r="C117" s="33" t="s">
        <v>29</v>
      </c>
      <c r="D117" s="39"/>
      <c r="E117" s="39"/>
      <c r="F117" s="31" t="str">
        <f>E13</f>
        <v>AS-PO Praha</v>
      </c>
      <c r="G117" s="39"/>
      <c r="H117" s="39"/>
      <c r="I117" s="39"/>
      <c r="J117" s="39"/>
      <c r="K117" s="33" t="s">
        <v>35</v>
      </c>
      <c r="L117" s="39"/>
      <c r="M117" s="215" t="str">
        <f>E19</f>
        <v>EVČ s.r.o.</v>
      </c>
      <c r="N117" s="215"/>
      <c r="O117" s="215"/>
      <c r="P117" s="215"/>
      <c r="Q117" s="215"/>
      <c r="R117" s="40"/>
    </row>
    <row r="118" spans="2:65" s="1" customFormat="1" ht="14.45" customHeight="1">
      <c r="B118" s="38"/>
      <c r="C118" s="33" t="s">
        <v>33</v>
      </c>
      <c r="D118" s="39"/>
      <c r="E118" s="39"/>
      <c r="F118" s="31" t="str">
        <f>IF(E16="","",E16)</f>
        <v>Vyplň údaj</v>
      </c>
      <c r="G118" s="39"/>
      <c r="H118" s="39"/>
      <c r="I118" s="39"/>
      <c r="J118" s="39"/>
      <c r="K118" s="33" t="s">
        <v>37</v>
      </c>
      <c r="L118" s="39"/>
      <c r="M118" s="215" t="str">
        <f>E22</f>
        <v>EVČ s.r.o.</v>
      </c>
      <c r="N118" s="215"/>
      <c r="O118" s="215"/>
      <c r="P118" s="215"/>
      <c r="Q118" s="215"/>
      <c r="R118" s="40"/>
    </row>
    <row r="119" spans="2:65" s="1" customFormat="1" ht="10.35" customHeight="1">
      <c r="B119" s="38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40"/>
    </row>
    <row r="120" spans="2:65" s="9" customFormat="1" ht="29.25" customHeight="1">
      <c r="B120" s="160"/>
      <c r="C120" s="161" t="s">
        <v>149</v>
      </c>
      <c r="D120" s="162" t="s">
        <v>150</v>
      </c>
      <c r="E120" s="162" t="s">
        <v>60</v>
      </c>
      <c r="F120" s="276" t="s">
        <v>151</v>
      </c>
      <c r="G120" s="276"/>
      <c r="H120" s="276"/>
      <c r="I120" s="276"/>
      <c r="J120" s="162" t="s">
        <v>152</v>
      </c>
      <c r="K120" s="162" t="s">
        <v>153</v>
      </c>
      <c r="L120" s="277" t="s">
        <v>154</v>
      </c>
      <c r="M120" s="277"/>
      <c r="N120" s="276" t="s">
        <v>133</v>
      </c>
      <c r="O120" s="276"/>
      <c r="P120" s="276"/>
      <c r="Q120" s="278"/>
      <c r="R120" s="163"/>
      <c r="T120" s="83" t="s">
        <v>155</v>
      </c>
      <c r="U120" s="84" t="s">
        <v>42</v>
      </c>
      <c r="V120" s="84" t="s">
        <v>156</v>
      </c>
      <c r="W120" s="84" t="s">
        <v>157</v>
      </c>
      <c r="X120" s="84" t="s">
        <v>158</v>
      </c>
      <c r="Y120" s="84" t="s">
        <v>159</v>
      </c>
      <c r="Z120" s="84" t="s">
        <v>160</v>
      </c>
      <c r="AA120" s="85" t="s">
        <v>161</v>
      </c>
    </row>
    <row r="121" spans="2:65" s="1" customFormat="1" ht="29.25" customHeight="1">
      <c r="B121" s="38"/>
      <c r="C121" s="87" t="s">
        <v>130</v>
      </c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285">
        <f>BK121</f>
        <v>0</v>
      </c>
      <c r="O121" s="286"/>
      <c r="P121" s="286"/>
      <c r="Q121" s="286"/>
      <c r="R121" s="40"/>
      <c r="T121" s="86"/>
      <c r="U121" s="54"/>
      <c r="V121" s="54"/>
      <c r="W121" s="164">
        <f>W122+W165</f>
        <v>0</v>
      </c>
      <c r="X121" s="54"/>
      <c r="Y121" s="164">
        <f>Y122+Y165</f>
        <v>0</v>
      </c>
      <c r="Z121" s="54"/>
      <c r="AA121" s="165">
        <f>AA122+AA165</f>
        <v>0</v>
      </c>
      <c r="AT121" s="21" t="s">
        <v>77</v>
      </c>
      <c r="AU121" s="21" t="s">
        <v>135</v>
      </c>
      <c r="BK121" s="166">
        <f>BK122+BK165</f>
        <v>0</v>
      </c>
    </row>
    <row r="122" spans="2:65" s="10" customFormat="1" ht="37.35" customHeight="1">
      <c r="B122" s="167"/>
      <c r="C122" s="168"/>
      <c r="D122" s="169" t="s">
        <v>136</v>
      </c>
      <c r="E122" s="169"/>
      <c r="F122" s="169"/>
      <c r="G122" s="169"/>
      <c r="H122" s="169"/>
      <c r="I122" s="169"/>
      <c r="J122" s="169"/>
      <c r="K122" s="169"/>
      <c r="L122" s="169"/>
      <c r="M122" s="169"/>
      <c r="N122" s="287">
        <f>BK122</f>
        <v>0</v>
      </c>
      <c r="O122" s="273"/>
      <c r="P122" s="273"/>
      <c r="Q122" s="273"/>
      <c r="R122" s="170"/>
      <c r="T122" s="171"/>
      <c r="U122" s="168"/>
      <c r="V122" s="168"/>
      <c r="W122" s="172">
        <f>W123+W134+W163</f>
        <v>0</v>
      </c>
      <c r="X122" s="168"/>
      <c r="Y122" s="172">
        <f>Y123+Y134+Y163</f>
        <v>0</v>
      </c>
      <c r="Z122" s="168"/>
      <c r="AA122" s="173">
        <f>AA123+AA134+AA163</f>
        <v>0</v>
      </c>
      <c r="AR122" s="174" t="s">
        <v>85</v>
      </c>
      <c r="AT122" s="175" t="s">
        <v>77</v>
      </c>
      <c r="AU122" s="175" t="s">
        <v>78</v>
      </c>
      <c r="AY122" s="174" t="s">
        <v>162</v>
      </c>
      <c r="BK122" s="176">
        <f>BK123+BK134+BK163</f>
        <v>0</v>
      </c>
    </row>
    <row r="123" spans="2:65" s="10" customFormat="1" ht="19.899999999999999" customHeight="1">
      <c r="B123" s="167"/>
      <c r="C123" s="168"/>
      <c r="D123" s="177" t="s">
        <v>137</v>
      </c>
      <c r="E123" s="177"/>
      <c r="F123" s="177"/>
      <c r="G123" s="177"/>
      <c r="H123" s="177"/>
      <c r="I123" s="177"/>
      <c r="J123" s="177"/>
      <c r="K123" s="177"/>
      <c r="L123" s="177"/>
      <c r="M123" s="177"/>
      <c r="N123" s="288">
        <f>BK123</f>
        <v>0</v>
      </c>
      <c r="O123" s="289"/>
      <c r="P123" s="289"/>
      <c r="Q123" s="289"/>
      <c r="R123" s="170"/>
      <c r="T123" s="171"/>
      <c r="U123" s="168"/>
      <c r="V123" s="168"/>
      <c r="W123" s="172">
        <f>SUM(W124:W133)</f>
        <v>0</v>
      </c>
      <c r="X123" s="168"/>
      <c r="Y123" s="172">
        <f>SUM(Y124:Y133)</f>
        <v>0</v>
      </c>
      <c r="Z123" s="168"/>
      <c r="AA123" s="173">
        <f>SUM(AA124:AA133)</f>
        <v>0</v>
      </c>
      <c r="AR123" s="174" t="s">
        <v>85</v>
      </c>
      <c r="AT123" s="175" t="s">
        <v>77</v>
      </c>
      <c r="AU123" s="175" t="s">
        <v>85</v>
      </c>
      <c r="AY123" s="174" t="s">
        <v>162</v>
      </c>
      <c r="BK123" s="176">
        <f>SUM(BK124:BK133)</f>
        <v>0</v>
      </c>
    </row>
    <row r="124" spans="2:65" s="1" customFormat="1" ht="31.5" customHeight="1">
      <c r="B124" s="38"/>
      <c r="C124" s="178" t="s">
        <v>85</v>
      </c>
      <c r="D124" s="178" t="s">
        <v>163</v>
      </c>
      <c r="E124" s="179" t="s">
        <v>164</v>
      </c>
      <c r="F124" s="279" t="s">
        <v>165</v>
      </c>
      <c r="G124" s="279"/>
      <c r="H124" s="279"/>
      <c r="I124" s="279"/>
      <c r="J124" s="180" t="s">
        <v>166</v>
      </c>
      <c r="K124" s="181">
        <v>1091.71</v>
      </c>
      <c r="L124" s="280">
        <v>0</v>
      </c>
      <c r="M124" s="281"/>
      <c r="N124" s="282">
        <f>ROUND(L124*K124,2)</f>
        <v>0</v>
      </c>
      <c r="O124" s="282"/>
      <c r="P124" s="282"/>
      <c r="Q124" s="282"/>
      <c r="R124" s="40"/>
      <c r="T124" s="182" t="s">
        <v>23</v>
      </c>
      <c r="U124" s="47" t="s">
        <v>43</v>
      </c>
      <c r="V124" s="39"/>
      <c r="W124" s="183">
        <f>V124*K124</f>
        <v>0</v>
      </c>
      <c r="X124" s="183">
        <v>0</v>
      </c>
      <c r="Y124" s="183">
        <f>X124*K124</f>
        <v>0</v>
      </c>
      <c r="Z124" s="183">
        <v>0</v>
      </c>
      <c r="AA124" s="184">
        <f>Z124*K124</f>
        <v>0</v>
      </c>
      <c r="AR124" s="21" t="s">
        <v>167</v>
      </c>
      <c r="AT124" s="21" t="s">
        <v>163</v>
      </c>
      <c r="AU124" s="21" t="s">
        <v>90</v>
      </c>
      <c r="AY124" s="21" t="s">
        <v>162</v>
      </c>
      <c r="BE124" s="121">
        <f>IF(U124="základní",N124,0)</f>
        <v>0</v>
      </c>
      <c r="BF124" s="121">
        <f>IF(U124="snížená",N124,0)</f>
        <v>0</v>
      </c>
      <c r="BG124" s="121">
        <f>IF(U124="zákl. přenesená",N124,0)</f>
        <v>0</v>
      </c>
      <c r="BH124" s="121">
        <f>IF(U124="sníž. přenesená",N124,0)</f>
        <v>0</v>
      </c>
      <c r="BI124" s="121">
        <f>IF(U124="nulová",N124,0)</f>
        <v>0</v>
      </c>
      <c r="BJ124" s="21" t="s">
        <v>85</v>
      </c>
      <c r="BK124" s="121">
        <f>ROUND(L124*K124,2)</f>
        <v>0</v>
      </c>
      <c r="BL124" s="21" t="s">
        <v>167</v>
      </c>
      <c r="BM124" s="21" t="s">
        <v>90</v>
      </c>
    </row>
    <row r="125" spans="2:65" s="1" customFormat="1" ht="222" customHeight="1">
      <c r="B125" s="38"/>
      <c r="C125" s="39"/>
      <c r="D125" s="39"/>
      <c r="E125" s="39"/>
      <c r="F125" s="283" t="s">
        <v>168</v>
      </c>
      <c r="G125" s="284"/>
      <c r="H125" s="284"/>
      <c r="I125" s="284"/>
      <c r="J125" s="39"/>
      <c r="K125" s="39"/>
      <c r="L125" s="39"/>
      <c r="M125" s="39"/>
      <c r="N125" s="39"/>
      <c r="O125" s="39"/>
      <c r="P125" s="39"/>
      <c r="Q125" s="39"/>
      <c r="R125" s="40"/>
      <c r="T125" s="153"/>
      <c r="U125" s="39"/>
      <c r="V125" s="39"/>
      <c r="W125" s="39"/>
      <c r="X125" s="39"/>
      <c r="Y125" s="39"/>
      <c r="Z125" s="39"/>
      <c r="AA125" s="81"/>
      <c r="AT125" s="21" t="s">
        <v>169</v>
      </c>
      <c r="AU125" s="21" t="s">
        <v>90</v>
      </c>
    </row>
    <row r="126" spans="2:65" s="1" customFormat="1" ht="44.25" customHeight="1">
      <c r="B126" s="38"/>
      <c r="C126" s="178" t="s">
        <v>90</v>
      </c>
      <c r="D126" s="178" t="s">
        <v>163</v>
      </c>
      <c r="E126" s="179" t="s">
        <v>170</v>
      </c>
      <c r="F126" s="279" t="s">
        <v>171</v>
      </c>
      <c r="G126" s="279"/>
      <c r="H126" s="279"/>
      <c r="I126" s="279"/>
      <c r="J126" s="180" t="s">
        <v>172</v>
      </c>
      <c r="K126" s="181">
        <v>2671.94</v>
      </c>
      <c r="L126" s="280">
        <v>0</v>
      </c>
      <c r="M126" s="281"/>
      <c r="N126" s="282">
        <f>ROUND(L126*K126,2)</f>
        <v>0</v>
      </c>
      <c r="O126" s="282"/>
      <c r="P126" s="282"/>
      <c r="Q126" s="282"/>
      <c r="R126" s="40"/>
      <c r="T126" s="182" t="s">
        <v>23</v>
      </c>
      <c r="U126" s="47" t="s">
        <v>43</v>
      </c>
      <c r="V126" s="39"/>
      <c r="W126" s="183">
        <f>V126*K126</f>
        <v>0</v>
      </c>
      <c r="X126" s="183">
        <v>0</v>
      </c>
      <c r="Y126" s="183">
        <f>X126*K126</f>
        <v>0</v>
      </c>
      <c r="Z126" s="183">
        <v>0</v>
      </c>
      <c r="AA126" s="184">
        <f>Z126*K126</f>
        <v>0</v>
      </c>
      <c r="AR126" s="21" t="s">
        <v>167</v>
      </c>
      <c r="AT126" s="21" t="s">
        <v>163</v>
      </c>
      <c r="AU126" s="21" t="s">
        <v>90</v>
      </c>
      <c r="AY126" s="21" t="s">
        <v>162</v>
      </c>
      <c r="BE126" s="121">
        <f>IF(U126="základní",N126,0)</f>
        <v>0</v>
      </c>
      <c r="BF126" s="121">
        <f>IF(U126="snížená",N126,0)</f>
        <v>0</v>
      </c>
      <c r="BG126" s="121">
        <f>IF(U126="zákl. přenesená",N126,0)</f>
        <v>0</v>
      </c>
      <c r="BH126" s="121">
        <f>IF(U126="sníž. přenesená",N126,0)</f>
        <v>0</v>
      </c>
      <c r="BI126" s="121">
        <f>IF(U126="nulová",N126,0)</f>
        <v>0</v>
      </c>
      <c r="BJ126" s="21" t="s">
        <v>85</v>
      </c>
      <c r="BK126" s="121">
        <f>ROUND(L126*K126,2)</f>
        <v>0</v>
      </c>
      <c r="BL126" s="21" t="s">
        <v>167</v>
      </c>
      <c r="BM126" s="21" t="s">
        <v>167</v>
      </c>
    </row>
    <row r="127" spans="2:65" s="1" customFormat="1" ht="30" customHeight="1">
      <c r="B127" s="38"/>
      <c r="C127" s="39"/>
      <c r="D127" s="39"/>
      <c r="E127" s="39"/>
      <c r="F127" s="283" t="s">
        <v>173</v>
      </c>
      <c r="G127" s="284"/>
      <c r="H127" s="284"/>
      <c r="I127" s="284"/>
      <c r="J127" s="39"/>
      <c r="K127" s="39"/>
      <c r="L127" s="39"/>
      <c r="M127" s="39"/>
      <c r="N127" s="39"/>
      <c r="O127" s="39"/>
      <c r="P127" s="39"/>
      <c r="Q127" s="39"/>
      <c r="R127" s="40"/>
      <c r="T127" s="153"/>
      <c r="U127" s="39"/>
      <c r="V127" s="39"/>
      <c r="W127" s="39"/>
      <c r="X127" s="39"/>
      <c r="Y127" s="39"/>
      <c r="Z127" s="39"/>
      <c r="AA127" s="81"/>
      <c r="AT127" s="21" t="s">
        <v>169</v>
      </c>
      <c r="AU127" s="21" t="s">
        <v>90</v>
      </c>
    </row>
    <row r="128" spans="2:65" s="1" customFormat="1" ht="31.5" customHeight="1">
      <c r="B128" s="38"/>
      <c r="C128" s="178" t="s">
        <v>78</v>
      </c>
      <c r="D128" s="178" t="s">
        <v>163</v>
      </c>
      <c r="E128" s="179" t="s">
        <v>174</v>
      </c>
      <c r="F128" s="279" t="s">
        <v>175</v>
      </c>
      <c r="G128" s="279"/>
      <c r="H128" s="279"/>
      <c r="I128" s="279"/>
      <c r="J128" s="180" t="s">
        <v>172</v>
      </c>
      <c r="K128" s="181">
        <v>2671.94</v>
      </c>
      <c r="L128" s="280">
        <v>0</v>
      </c>
      <c r="M128" s="281"/>
      <c r="N128" s="282">
        <f>ROUND(L128*K128,2)</f>
        <v>0</v>
      </c>
      <c r="O128" s="282"/>
      <c r="P128" s="282"/>
      <c r="Q128" s="282"/>
      <c r="R128" s="40"/>
      <c r="T128" s="182" t="s">
        <v>23</v>
      </c>
      <c r="U128" s="47" t="s">
        <v>43</v>
      </c>
      <c r="V128" s="39"/>
      <c r="W128" s="183">
        <f>V128*K128</f>
        <v>0</v>
      </c>
      <c r="X128" s="183">
        <v>0</v>
      </c>
      <c r="Y128" s="183">
        <f>X128*K128</f>
        <v>0</v>
      </c>
      <c r="Z128" s="183">
        <v>0</v>
      </c>
      <c r="AA128" s="184">
        <f>Z128*K128</f>
        <v>0</v>
      </c>
      <c r="AR128" s="21" t="s">
        <v>167</v>
      </c>
      <c r="AT128" s="21" t="s">
        <v>163</v>
      </c>
      <c r="AU128" s="21" t="s">
        <v>90</v>
      </c>
      <c r="AY128" s="21" t="s">
        <v>162</v>
      </c>
      <c r="BE128" s="121">
        <f>IF(U128="základní",N128,0)</f>
        <v>0</v>
      </c>
      <c r="BF128" s="121">
        <f>IF(U128="snížená",N128,0)</f>
        <v>0</v>
      </c>
      <c r="BG128" s="121">
        <f>IF(U128="zákl. přenesená",N128,0)</f>
        <v>0</v>
      </c>
      <c r="BH128" s="121">
        <f>IF(U128="sníž. přenesená",N128,0)</f>
        <v>0</v>
      </c>
      <c r="BI128" s="121">
        <f>IF(U128="nulová",N128,0)</f>
        <v>0</v>
      </c>
      <c r="BJ128" s="21" t="s">
        <v>85</v>
      </c>
      <c r="BK128" s="121">
        <f>ROUND(L128*K128,2)</f>
        <v>0</v>
      </c>
      <c r="BL128" s="21" t="s">
        <v>167</v>
      </c>
      <c r="BM128" s="21" t="s">
        <v>176</v>
      </c>
    </row>
    <row r="129" spans="2:65" s="1" customFormat="1" ht="30" customHeight="1">
      <c r="B129" s="38"/>
      <c r="C129" s="39"/>
      <c r="D129" s="39"/>
      <c r="E129" s="39"/>
      <c r="F129" s="283" t="s">
        <v>173</v>
      </c>
      <c r="G129" s="284"/>
      <c r="H129" s="284"/>
      <c r="I129" s="284"/>
      <c r="J129" s="39"/>
      <c r="K129" s="39"/>
      <c r="L129" s="39"/>
      <c r="M129" s="39"/>
      <c r="N129" s="39"/>
      <c r="O129" s="39"/>
      <c r="P129" s="39"/>
      <c r="Q129" s="39"/>
      <c r="R129" s="40"/>
      <c r="T129" s="153"/>
      <c r="U129" s="39"/>
      <c r="V129" s="39"/>
      <c r="W129" s="39"/>
      <c r="X129" s="39"/>
      <c r="Y129" s="39"/>
      <c r="Z129" s="39"/>
      <c r="AA129" s="81"/>
      <c r="AT129" s="21" t="s">
        <v>169</v>
      </c>
      <c r="AU129" s="21" t="s">
        <v>90</v>
      </c>
    </row>
    <row r="130" spans="2:65" s="1" customFormat="1" ht="22.5" customHeight="1">
      <c r="B130" s="38"/>
      <c r="C130" s="178" t="s">
        <v>177</v>
      </c>
      <c r="D130" s="178" t="s">
        <v>163</v>
      </c>
      <c r="E130" s="179" t="s">
        <v>178</v>
      </c>
      <c r="F130" s="279" t="s">
        <v>179</v>
      </c>
      <c r="G130" s="279"/>
      <c r="H130" s="279"/>
      <c r="I130" s="279"/>
      <c r="J130" s="180" t="s">
        <v>180</v>
      </c>
      <c r="K130" s="181">
        <v>49</v>
      </c>
      <c r="L130" s="280">
        <v>0</v>
      </c>
      <c r="M130" s="281"/>
      <c r="N130" s="282">
        <f>ROUND(L130*K130,2)</f>
        <v>0</v>
      </c>
      <c r="O130" s="282"/>
      <c r="P130" s="282"/>
      <c r="Q130" s="282"/>
      <c r="R130" s="40"/>
      <c r="T130" s="182" t="s">
        <v>23</v>
      </c>
      <c r="U130" s="47" t="s">
        <v>43</v>
      </c>
      <c r="V130" s="39"/>
      <c r="W130" s="183">
        <f>V130*K130</f>
        <v>0</v>
      </c>
      <c r="X130" s="183">
        <v>0</v>
      </c>
      <c r="Y130" s="183">
        <f>X130*K130</f>
        <v>0</v>
      </c>
      <c r="Z130" s="183">
        <v>0</v>
      </c>
      <c r="AA130" s="184">
        <f>Z130*K130</f>
        <v>0</v>
      </c>
      <c r="AR130" s="21" t="s">
        <v>167</v>
      </c>
      <c r="AT130" s="21" t="s">
        <v>163</v>
      </c>
      <c r="AU130" s="21" t="s">
        <v>90</v>
      </c>
      <c r="AY130" s="21" t="s">
        <v>162</v>
      </c>
      <c r="BE130" s="121">
        <f>IF(U130="základní",N130,0)</f>
        <v>0</v>
      </c>
      <c r="BF130" s="121">
        <f>IF(U130="snížená",N130,0)</f>
        <v>0</v>
      </c>
      <c r="BG130" s="121">
        <f>IF(U130="zákl. přenesená",N130,0)</f>
        <v>0</v>
      </c>
      <c r="BH130" s="121">
        <f>IF(U130="sníž. přenesená",N130,0)</f>
        <v>0</v>
      </c>
      <c r="BI130" s="121">
        <f>IF(U130="nulová",N130,0)</f>
        <v>0</v>
      </c>
      <c r="BJ130" s="21" t="s">
        <v>85</v>
      </c>
      <c r="BK130" s="121">
        <f>ROUND(L130*K130,2)</f>
        <v>0</v>
      </c>
      <c r="BL130" s="21" t="s">
        <v>167</v>
      </c>
      <c r="BM130" s="21" t="s">
        <v>181</v>
      </c>
    </row>
    <row r="131" spans="2:65" s="1" customFormat="1" ht="31.5" customHeight="1">
      <c r="B131" s="38"/>
      <c r="C131" s="178" t="s">
        <v>182</v>
      </c>
      <c r="D131" s="178" t="s">
        <v>163</v>
      </c>
      <c r="E131" s="179" t="s">
        <v>183</v>
      </c>
      <c r="F131" s="279" t="s">
        <v>184</v>
      </c>
      <c r="G131" s="279"/>
      <c r="H131" s="279"/>
      <c r="I131" s="279"/>
      <c r="J131" s="180" t="s">
        <v>185</v>
      </c>
      <c r="K131" s="181">
        <v>2</v>
      </c>
      <c r="L131" s="280">
        <v>0</v>
      </c>
      <c r="M131" s="281"/>
      <c r="N131" s="282">
        <f>ROUND(L131*K131,2)</f>
        <v>0</v>
      </c>
      <c r="O131" s="282"/>
      <c r="P131" s="282"/>
      <c r="Q131" s="282"/>
      <c r="R131" s="40"/>
      <c r="T131" s="182" t="s">
        <v>23</v>
      </c>
      <c r="U131" s="47" t="s">
        <v>43</v>
      </c>
      <c r="V131" s="39"/>
      <c r="W131" s="183">
        <f>V131*K131</f>
        <v>0</v>
      </c>
      <c r="X131" s="183">
        <v>0</v>
      </c>
      <c r="Y131" s="183">
        <f>X131*K131</f>
        <v>0</v>
      </c>
      <c r="Z131" s="183">
        <v>0</v>
      </c>
      <c r="AA131" s="184">
        <f>Z131*K131</f>
        <v>0</v>
      </c>
      <c r="AR131" s="21" t="s">
        <v>167</v>
      </c>
      <c r="AT131" s="21" t="s">
        <v>163</v>
      </c>
      <c r="AU131" s="21" t="s">
        <v>90</v>
      </c>
      <c r="AY131" s="21" t="s">
        <v>162</v>
      </c>
      <c r="BE131" s="121">
        <f>IF(U131="základní",N131,0)</f>
        <v>0</v>
      </c>
      <c r="BF131" s="121">
        <f>IF(U131="snížená",N131,0)</f>
        <v>0</v>
      </c>
      <c r="BG131" s="121">
        <f>IF(U131="zákl. přenesená",N131,0)</f>
        <v>0</v>
      </c>
      <c r="BH131" s="121">
        <f>IF(U131="sníž. přenesená",N131,0)</f>
        <v>0</v>
      </c>
      <c r="BI131" s="121">
        <f>IF(U131="nulová",N131,0)</f>
        <v>0</v>
      </c>
      <c r="BJ131" s="21" t="s">
        <v>85</v>
      </c>
      <c r="BK131" s="121">
        <f>ROUND(L131*K131,2)</f>
        <v>0</v>
      </c>
      <c r="BL131" s="21" t="s">
        <v>167</v>
      </c>
      <c r="BM131" s="21" t="s">
        <v>186</v>
      </c>
    </row>
    <row r="132" spans="2:65" s="1" customFormat="1" ht="31.5" customHeight="1">
      <c r="B132" s="38"/>
      <c r="C132" s="178" t="s">
        <v>167</v>
      </c>
      <c r="D132" s="178" t="s">
        <v>163</v>
      </c>
      <c r="E132" s="179" t="s">
        <v>187</v>
      </c>
      <c r="F132" s="279" t="s">
        <v>188</v>
      </c>
      <c r="G132" s="279"/>
      <c r="H132" s="279"/>
      <c r="I132" s="279"/>
      <c r="J132" s="180" t="s">
        <v>185</v>
      </c>
      <c r="K132" s="181">
        <v>2</v>
      </c>
      <c r="L132" s="280">
        <v>0</v>
      </c>
      <c r="M132" s="281"/>
      <c r="N132" s="282">
        <f>ROUND(L132*K132,2)</f>
        <v>0</v>
      </c>
      <c r="O132" s="282"/>
      <c r="P132" s="282"/>
      <c r="Q132" s="282"/>
      <c r="R132" s="40"/>
      <c r="T132" s="182" t="s">
        <v>23</v>
      </c>
      <c r="U132" s="47" t="s">
        <v>43</v>
      </c>
      <c r="V132" s="39"/>
      <c r="W132" s="183">
        <f>V132*K132</f>
        <v>0</v>
      </c>
      <c r="X132" s="183">
        <v>0</v>
      </c>
      <c r="Y132" s="183">
        <f>X132*K132</f>
        <v>0</v>
      </c>
      <c r="Z132" s="183">
        <v>0</v>
      </c>
      <c r="AA132" s="184">
        <f>Z132*K132</f>
        <v>0</v>
      </c>
      <c r="AR132" s="21" t="s">
        <v>167</v>
      </c>
      <c r="AT132" s="21" t="s">
        <v>163</v>
      </c>
      <c r="AU132" s="21" t="s">
        <v>90</v>
      </c>
      <c r="AY132" s="21" t="s">
        <v>162</v>
      </c>
      <c r="BE132" s="121">
        <f>IF(U132="základní",N132,0)</f>
        <v>0</v>
      </c>
      <c r="BF132" s="121">
        <f>IF(U132="snížená",N132,0)</f>
        <v>0</v>
      </c>
      <c r="BG132" s="121">
        <f>IF(U132="zákl. přenesená",N132,0)</f>
        <v>0</v>
      </c>
      <c r="BH132" s="121">
        <f>IF(U132="sníž. přenesená",N132,0)</f>
        <v>0</v>
      </c>
      <c r="BI132" s="121">
        <f>IF(U132="nulová",N132,0)</f>
        <v>0</v>
      </c>
      <c r="BJ132" s="21" t="s">
        <v>85</v>
      </c>
      <c r="BK132" s="121">
        <f>ROUND(L132*K132,2)</f>
        <v>0</v>
      </c>
      <c r="BL132" s="21" t="s">
        <v>167</v>
      </c>
      <c r="BM132" s="21" t="s">
        <v>189</v>
      </c>
    </row>
    <row r="133" spans="2:65" s="1" customFormat="1" ht="22.5" customHeight="1">
      <c r="B133" s="38"/>
      <c r="C133" s="39"/>
      <c r="D133" s="39"/>
      <c r="E133" s="39"/>
      <c r="F133" s="283" t="s">
        <v>190</v>
      </c>
      <c r="G133" s="284"/>
      <c r="H133" s="284"/>
      <c r="I133" s="284"/>
      <c r="J133" s="39"/>
      <c r="K133" s="39"/>
      <c r="L133" s="39"/>
      <c r="M133" s="39"/>
      <c r="N133" s="39"/>
      <c r="O133" s="39"/>
      <c r="P133" s="39"/>
      <c r="Q133" s="39"/>
      <c r="R133" s="40"/>
      <c r="T133" s="153"/>
      <c r="U133" s="39"/>
      <c r="V133" s="39"/>
      <c r="W133" s="39"/>
      <c r="X133" s="39"/>
      <c r="Y133" s="39"/>
      <c r="Z133" s="39"/>
      <c r="AA133" s="81"/>
      <c r="AT133" s="21" t="s">
        <v>169</v>
      </c>
      <c r="AU133" s="21" t="s">
        <v>90</v>
      </c>
    </row>
    <row r="134" spans="2:65" s="10" customFormat="1" ht="29.85" customHeight="1">
      <c r="B134" s="167"/>
      <c r="C134" s="168"/>
      <c r="D134" s="177" t="s">
        <v>138</v>
      </c>
      <c r="E134" s="177"/>
      <c r="F134" s="177"/>
      <c r="G134" s="177"/>
      <c r="H134" s="177"/>
      <c r="I134" s="177"/>
      <c r="J134" s="177"/>
      <c r="K134" s="177"/>
      <c r="L134" s="177"/>
      <c r="M134" s="177"/>
      <c r="N134" s="288">
        <f>BK134</f>
        <v>0</v>
      </c>
      <c r="O134" s="289"/>
      <c r="P134" s="289"/>
      <c r="Q134" s="289"/>
      <c r="R134" s="170"/>
      <c r="T134" s="171"/>
      <c r="U134" s="168"/>
      <c r="V134" s="168"/>
      <c r="W134" s="172">
        <f>SUM(W135:W162)</f>
        <v>0</v>
      </c>
      <c r="X134" s="168"/>
      <c r="Y134" s="172">
        <f>SUM(Y135:Y162)</f>
        <v>0</v>
      </c>
      <c r="Z134" s="168"/>
      <c r="AA134" s="173">
        <f>SUM(AA135:AA162)</f>
        <v>0</v>
      </c>
      <c r="AR134" s="174" t="s">
        <v>85</v>
      </c>
      <c r="AT134" s="175" t="s">
        <v>77</v>
      </c>
      <c r="AU134" s="175" t="s">
        <v>85</v>
      </c>
      <c r="AY134" s="174" t="s">
        <v>162</v>
      </c>
      <c r="BK134" s="176">
        <f>SUM(BK135:BK162)</f>
        <v>0</v>
      </c>
    </row>
    <row r="135" spans="2:65" s="1" customFormat="1" ht="31.5" customHeight="1">
      <c r="B135" s="38"/>
      <c r="C135" s="178" t="s">
        <v>191</v>
      </c>
      <c r="D135" s="178" t="s">
        <v>163</v>
      </c>
      <c r="E135" s="179" t="s">
        <v>192</v>
      </c>
      <c r="F135" s="279" t="s">
        <v>193</v>
      </c>
      <c r="G135" s="279"/>
      <c r="H135" s="279"/>
      <c r="I135" s="279"/>
      <c r="J135" s="180" t="s">
        <v>194</v>
      </c>
      <c r="K135" s="181">
        <v>42</v>
      </c>
      <c r="L135" s="280">
        <v>0</v>
      </c>
      <c r="M135" s="281"/>
      <c r="N135" s="282">
        <f>ROUND(L135*K135,2)</f>
        <v>0</v>
      </c>
      <c r="O135" s="282"/>
      <c r="P135" s="282"/>
      <c r="Q135" s="282"/>
      <c r="R135" s="40"/>
      <c r="T135" s="182" t="s">
        <v>23</v>
      </c>
      <c r="U135" s="47" t="s">
        <v>43</v>
      </c>
      <c r="V135" s="39"/>
      <c r="W135" s="183">
        <f>V135*K135</f>
        <v>0</v>
      </c>
      <c r="X135" s="183">
        <v>0</v>
      </c>
      <c r="Y135" s="183">
        <f>X135*K135</f>
        <v>0</v>
      </c>
      <c r="Z135" s="183">
        <v>0</v>
      </c>
      <c r="AA135" s="184">
        <f>Z135*K135</f>
        <v>0</v>
      </c>
      <c r="AR135" s="21" t="s">
        <v>167</v>
      </c>
      <c r="AT135" s="21" t="s">
        <v>163</v>
      </c>
      <c r="AU135" s="21" t="s">
        <v>90</v>
      </c>
      <c r="AY135" s="21" t="s">
        <v>162</v>
      </c>
      <c r="BE135" s="121">
        <f>IF(U135="základní",N135,0)</f>
        <v>0</v>
      </c>
      <c r="BF135" s="121">
        <f>IF(U135="snížená",N135,0)</f>
        <v>0</v>
      </c>
      <c r="BG135" s="121">
        <f>IF(U135="zákl. přenesená",N135,0)</f>
        <v>0</v>
      </c>
      <c r="BH135" s="121">
        <f>IF(U135="sníž. přenesená",N135,0)</f>
        <v>0</v>
      </c>
      <c r="BI135" s="121">
        <f>IF(U135="nulová",N135,0)</f>
        <v>0</v>
      </c>
      <c r="BJ135" s="21" t="s">
        <v>85</v>
      </c>
      <c r="BK135" s="121">
        <f>ROUND(L135*K135,2)</f>
        <v>0</v>
      </c>
      <c r="BL135" s="21" t="s">
        <v>167</v>
      </c>
      <c r="BM135" s="21" t="s">
        <v>195</v>
      </c>
    </row>
    <row r="136" spans="2:65" s="1" customFormat="1" ht="22.5" customHeight="1">
      <c r="B136" s="38"/>
      <c r="C136" s="39"/>
      <c r="D136" s="39"/>
      <c r="E136" s="39"/>
      <c r="F136" s="283" t="s">
        <v>196</v>
      </c>
      <c r="G136" s="284"/>
      <c r="H136" s="284"/>
      <c r="I136" s="284"/>
      <c r="J136" s="39"/>
      <c r="K136" s="39"/>
      <c r="L136" s="39"/>
      <c r="M136" s="39"/>
      <c r="N136" s="39"/>
      <c r="O136" s="39"/>
      <c r="P136" s="39"/>
      <c r="Q136" s="39"/>
      <c r="R136" s="40"/>
      <c r="T136" s="153"/>
      <c r="U136" s="39"/>
      <c r="V136" s="39"/>
      <c r="W136" s="39"/>
      <c r="X136" s="39"/>
      <c r="Y136" s="39"/>
      <c r="Z136" s="39"/>
      <c r="AA136" s="81"/>
      <c r="AT136" s="21" t="s">
        <v>169</v>
      </c>
      <c r="AU136" s="21" t="s">
        <v>90</v>
      </c>
    </row>
    <row r="137" spans="2:65" s="1" customFormat="1" ht="22.5" customHeight="1">
      <c r="B137" s="38"/>
      <c r="C137" s="178" t="s">
        <v>176</v>
      </c>
      <c r="D137" s="178" t="s">
        <v>163</v>
      </c>
      <c r="E137" s="179" t="s">
        <v>197</v>
      </c>
      <c r="F137" s="279" t="s">
        <v>198</v>
      </c>
      <c r="G137" s="279"/>
      <c r="H137" s="279"/>
      <c r="I137" s="279"/>
      <c r="J137" s="180" t="s">
        <v>199</v>
      </c>
      <c r="K137" s="181">
        <v>30</v>
      </c>
      <c r="L137" s="280">
        <v>0</v>
      </c>
      <c r="M137" s="281"/>
      <c r="N137" s="282">
        <f>ROUND(L137*K137,2)</f>
        <v>0</v>
      </c>
      <c r="O137" s="282"/>
      <c r="P137" s="282"/>
      <c r="Q137" s="282"/>
      <c r="R137" s="40"/>
      <c r="T137" s="182" t="s">
        <v>23</v>
      </c>
      <c r="U137" s="47" t="s">
        <v>43</v>
      </c>
      <c r="V137" s="39"/>
      <c r="W137" s="183">
        <f>V137*K137</f>
        <v>0</v>
      </c>
      <c r="X137" s="183">
        <v>0</v>
      </c>
      <c r="Y137" s="183">
        <f>X137*K137</f>
        <v>0</v>
      </c>
      <c r="Z137" s="183">
        <v>0</v>
      </c>
      <c r="AA137" s="184">
        <f>Z137*K137</f>
        <v>0</v>
      </c>
      <c r="AR137" s="21" t="s">
        <v>167</v>
      </c>
      <c r="AT137" s="21" t="s">
        <v>163</v>
      </c>
      <c r="AU137" s="21" t="s">
        <v>90</v>
      </c>
      <c r="AY137" s="21" t="s">
        <v>162</v>
      </c>
      <c r="BE137" s="121">
        <f>IF(U137="základní",N137,0)</f>
        <v>0</v>
      </c>
      <c r="BF137" s="121">
        <f>IF(U137="snížená",N137,0)</f>
        <v>0</v>
      </c>
      <c r="BG137" s="121">
        <f>IF(U137="zákl. přenesená",N137,0)</f>
        <v>0</v>
      </c>
      <c r="BH137" s="121">
        <f>IF(U137="sníž. přenesená",N137,0)</f>
        <v>0</v>
      </c>
      <c r="BI137" s="121">
        <f>IF(U137="nulová",N137,0)</f>
        <v>0</v>
      </c>
      <c r="BJ137" s="21" t="s">
        <v>85</v>
      </c>
      <c r="BK137" s="121">
        <f>ROUND(L137*K137,2)</f>
        <v>0</v>
      </c>
      <c r="BL137" s="21" t="s">
        <v>167</v>
      </c>
      <c r="BM137" s="21" t="s">
        <v>177</v>
      </c>
    </row>
    <row r="138" spans="2:65" s="1" customFormat="1" ht="22.5" customHeight="1">
      <c r="B138" s="38"/>
      <c r="C138" s="39"/>
      <c r="D138" s="39"/>
      <c r="E138" s="39"/>
      <c r="F138" s="283" t="s">
        <v>196</v>
      </c>
      <c r="G138" s="284"/>
      <c r="H138" s="284"/>
      <c r="I138" s="284"/>
      <c r="J138" s="39"/>
      <c r="K138" s="39"/>
      <c r="L138" s="39"/>
      <c r="M138" s="39"/>
      <c r="N138" s="39"/>
      <c r="O138" s="39"/>
      <c r="P138" s="39"/>
      <c r="Q138" s="39"/>
      <c r="R138" s="40"/>
      <c r="T138" s="153"/>
      <c r="U138" s="39"/>
      <c r="V138" s="39"/>
      <c r="W138" s="39"/>
      <c r="X138" s="39"/>
      <c r="Y138" s="39"/>
      <c r="Z138" s="39"/>
      <c r="AA138" s="81"/>
      <c r="AT138" s="21" t="s">
        <v>169</v>
      </c>
      <c r="AU138" s="21" t="s">
        <v>90</v>
      </c>
    </row>
    <row r="139" spans="2:65" s="1" customFormat="1" ht="31.5" customHeight="1">
      <c r="B139" s="38"/>
      <c r="C139" s="178" t="s">
        <v>200</v>
      </c>
      <c r="D139" s="178" t="s">
        <v>163</v>
      </c>
      <c r="E139" s="179" t="s">
        <v>201</v>
      </c>
      <c r="F139" s="279" t="s">
        <v>202</v>
      </c>
      <c r="G139" s="279"/>
      <c r="H139" s="279"/>
      <c r="I139" s="279"/>
      <c r="J139" s="180" t="s">
        <v>166</v>
      </c>
      <c r="K139" s="181">
        <v>1679.45</v>
      </c>
      <c r="L139" s="280">
        <v>0</v>
      </c>
      <c r="M139" s="281"/>
      <c r="N139" s="282">
        <f>ROUND(L139*K139,2)</f>
        <v>0</v>
      </c>
      <c r="O139" s="282"/>
      <c r="P139" s="282"/>
      <c r="Q139" s="282"/>
      <c r="R139" s="40"/>
      <c r="T139" s="182" t="s">
        <v>23</v>
      </c>
      <c r="U139" s="47" t="s">
        <v>43</v>
      </c>
      <c r="V139" s="39"/>
      <c r="W139" s="183">
        <f>V139*K139</f>
        <v>0</v>
      </c>
      <c r="X139" s="183">
        <v>0</v>
      </c>
      <c r="Y139" s="183">
        <f>X139*K139</f>
        <v>0</v>
      </c>
      <c r="Z139" s="183">
        <v>0</v>
      </c>
      <c r="AA139" s="184">
        <f>Z139*K139</f>
        <v>0</v>
      </c>
      <c r="AR139" s="21" t="s">
        <v>167</v>
      </c>
      <c r="AT139" s="21" t="s">
        <v>163</v>
      </c>
      <c r="AU139" s="21" t="s">
        <v>90</v>
      </c>
      <c r="AY139" s="21" t="s">
        <v>162</v>
      </c>
      <c r="BE139" s="121">
        <f>IF(U139="základní",N139,0)</f>
        <v>0</v>
      </c>
      <c r="BF139" s="121">
        <f>IF(U139="snížená",N139,0)</f>
        <v>0</v>
      </c>
      <c r="BG139" s="121">
        <f>IF(U139="zákl. přenesená",N139,0)</f>
        <v>0</v>
      </c>
      <c r="BH139" s="121">
        <f>IF(U139="sníž. přenesená",N139,0)</f>
        <v>0</v>
      </c>
      <c r="BI139" s="121">
        <f>IF(U139="nulová",N139,0)</f>
        <v>0</v>
      </c>
      <c r="BJ139" s="21" t="s">
        <v>85</v>
      </c>
      <c r="BK139" s="121">
        <f>ROUND(L139*K139,2)</f>
        <v>0</v>
      </c>
      <c r="BL139" s="21" t="s">
        <v>167</v>
      </c>
      <c r="BM139" s="21" t="s">
        <v>203</v>
      </c>
    </row>
    <row r="140" spans="2:65" s="1" customFormat="1" ht="222" customHeight="1">
      <c r="B140" s="38"/>
      <c r="C140" s="39"/>
      <c r="D140" s="39"/>
      <c r="E140" s="39"/>
      <c r="F140" s="283" t="s">
        <v>204</v>
      </c>
      <c r="G140" s="284"/>
      <c r="H140" s="284"/>
      <c r="I140" s="284"/>
      <c r="J140" s="39"/>
      <c r="K140" s="39"/>
      <c r="L140" s="39"/>
      <c r="M140" s="39"/>
      <c r="N140" s="39"/>
      <c r="O140" s="39"/>
      <c r="P140" s="39"/>
      <c r="Q140" s="39"/>
      <c r="R140" s="40"/>
      <c r="T140" s="153"/>
      <c r="U140" s="39"/>
      <c r="V140" s="39"/>
      <c r="W140" s="39"/>
      <c r="X140" s="39"/>
      <c r="Y140" s="39"/>
      <c r="Z140" s="39"/>
      <c r="AA140" s="81"/>
      <c r="AT140" s="21" t="s">
        <v>169</v>
      </c>
      <c r="AU140" s="21" t="s">
        <v>90</v>
      </c>
    </row>
    <row r="141" spans="2:65" s="1" customFormat="1" ht="22.5" customHeight="1">
      <c r="B141" s="38"/>
      <c r="C141" s="178" t="s">
        <v>181</v>
      </c>
      <c r="D141" s="178" t="s">
        <v>163</v>
      </c>
      <c r="E141" s="179" t="s">
        <v>205</v>
      </c>
      <c r="F141" s="279" t="s">
        <v>206</v>
      </c>
      <c r="G141" s="279"/>
      <c r="H141" s="279"/>
      <c r="I141" s="279"/>
      <c r="J141" s="180" t="s">
        <v>166</v>
      </c>
      <c r="K141" s="181">
        <v>931.12</v>
      </c>
      <c r="L141" s="280">
        <v>0</v>
      </c>
      <c r="M141" s="281"/>
      <c r="N141" s="282">
        <f>ROUND(L141*K141,2)</f>
        <v>0</v>
      </c>
      <c r="O141" s="282"/>
      <c r="P141" s="282"/>
      <c r="Q141" s="282"/>
      <c r="R141" s="40"/>
      <c r="T141" s="182" t="s">
        <v>23</v>
      </c>
      <c r="U141" s="47" t="s">
        <v>43</v>
      </c>
      <c r="V141" s="39"/>
      <c r="W141" s="183">
        <f>V141*K141</f>
        <v>0</v>
      </c>
      <c r="X141" s="183">
        <v>0</v>
      </c>
      <c r="Y141" s="183">
        <f>X141*K141</f>
        <v>0</v>
      </c>
      <c r="Z141" s="183">
        <v>0</v>
      </c>
      <c r="AA141" s="184">
        <f>Z141*K141</f>
        <v>0</v>
      </c>
      <c r="AR141" s="21" t="s">
        <v>167</v>
      </c>
      <c r="AT141" s="21" t="s">
        <v>163</v>
      </c>
      <c r="AU141" s="21" t="s">
        <v>90</v>
      </c>
      <c r="AY141" s="21" t="s">
        <v>162</v>
      </c>
      <c r="BE141" s="121">
        <f>IF(U141="základní",N141,0)</f>
        <v>0</v>
      </c>
      <c r="BF141" s="121">
        <f>IF(U141="snížená",N141,0)</f>
        <v>0</v>
      </c>
      <c r="BG141" s="121">
        <f>IF(U141="zákl. přenesená",N141,0)</f>
        <v>0</v>
      </c>
      <c r="BH141" s="121">
        <f>IF(U141="sníž. přenesená",N141,0)</f>
        <v>0</v>
      </c>
      <c r="BI141" s="121">
        <f>IF(U141="nulová",N141,0)</f>
        <v>0</v>
      </c>
      <c r="BJ141" s="21" t="s">
        <v>85</v>
      </c>
      <c r="BK141" s="121">
        <f>ROUND(L141*K141,2)</f>
        <v>0</v>
      </c>
      <c r="BL141" s="21" t="s">
        <v>167</v>
      </c>
      <c r="BM141" s="21" t="s">
        <v>207</v>
      </c>
    </row>
    <row r="142" spans="2:65" s="1" customFormat="1" ht="42" customHeight="1">
      <c r="B142" s="38"/>
      <c r="C142" s="39"/>
      <c r="D142" s="39"/>
      <c r="E142" s="39"/>
      <c r="F142" s="283" t="s">
        <v>208</v>
      </c>
      <c r="G142" s="284"/>
      <c r="H142" s="284"/>
      <c r="I142" s="284"/>
      <c r="J142" s="39"/>
      <c r="K142" s="39"/>
      <c r="L142" s="39"/>
      <c r="M142" s="39"/>
      <c r="N142" s="39"/>
      <c r="O142" s="39"/>
      <c r="P142" s="39"/>
      <c r="Q142" s="39"/>
      <c r="R142" s="40"/>
      <c r="T142" s="153"/>
      <c r="U142" s="39"/>
      <c r="V142" s="39"/>
      <c r="W142" s="39"/>
      <c r="X142" s="39"/>
      <c r="Y142" s="39"/>
      <c r="Z142" s="39"/>
      <c r="AA142" s="81"/>
      <c r="AT142" s="21" t="s">
        <v>169</v>
      </c>
      <c r="AU142" s="21" t="s">
        <v>90</v>
      </c>
    </row>
    <row r="143" spans="2:65" s="1" customFormat="1" ht="31.5" customHeight="1">
      <c r="B143" s="38"/>
      <c r="C143" s="178" t="s">
        <v>209</v>
      </c>
      <c r="D143" s="178" t="s">
        <v>163</v>
      </c>
      <c r="E143" s="179" t="s">
        <v>210</v>
      </c>
      <c r="F143" s="279" t="s">
        <v>211</v>
      </c>
      <c r="G143" s="279"/>
      <c r="H143" s="279"/>
      <c r="I143" s="279"/>
      <c r="J143" s="180" t="s">
        <v>166</v>
      </c>
      <c r="K143" s="181">
        <v>2195.1</v>
      </c>
      <c r="L143" s="280">
        <v>0</v>
      </c>
      <c r="M143" s="281"/>
      <c r="N143" s="282">
        <f>ROUND(L143*K143,2)</f>
        <v>0</v>
      </c>
      <c r="O143" s="282"/>
      <c r="P143" s="282"/>
      <c r="Q143" s="282"/>
      <c r="R143" s="40"/>
      <c r="T143" s="182" t="s">
        <v>23</v>
      </c>
      <c r="U143" s="47" t="s">
        <v>43</v>
      </c>
      <c r="V143" s="39"/>
      <c r="W143" s="183">
        <f>V143*K143</f>
        <v>0</v>
      </c>
      <c r="X143" s="183">
        <v>0</v>
      </c>
      <c r="Y143" s="183">
        <f>X143*K143</f>
        <v>0</v>
      </c>
      <c r="Z143" s="183">
        <v>0</v>
      </c>
      <c r="AA143" s="184">
        <f>Z143*K143</f>
        <v>0</v>
      </c>
      <c r="AR143" s="21" t="s">
        <v>167</v>
      </c>
      <c r="AT143" s="21" t="s">
        <v>163</v>
      </c>
      <c r="AU143" s="21" t="s">
        <v>90</v>
      </c>
      <c r="AY143" s="21" t="s">
        <v>162</v>
      </c>
      <c r="BE143" s="121">
        <f>IF(U143="základní",N143,0)</f>
        <v>0</v>
      </c>
      <c r="BF143" s="121">
        <f>IF(U143="snížená",N143,0)</f>
        <v>0</v>
      </c>
      <c r="BG143" s="121">
        <f>IF(U143="zákl. přenesená",N143,0)</f>
        <v>0</v>
      </c>
      <c r="BH143" s="121">
        <f>IF(U143="sníž. přenesená",N143,0)</f>
        <v>0</v>
      </c>
      <c r="BI143" s="121">
        <f>IF(U143="nulová",N143,0)</f>
        <v>0</v>
      </c>
      <c r="BJ143" s="21" t="s">
        <v>85</v>
      </c>
      <c r="BK143" s="121">
        <f>ROUND(L143*K143,2)</f>
        <v>0</v>
      </c>
      <c r="BL143" s="21" t="s">
        <v>167</v>
      </c>
      <c r="BM143" s="21" t="s">
        <v>212</v>
      </c>
    </row>
    <row r="144" spans="2:65" s="1" customFormat="1" ht="30" customHeight="1">
      <c r="B144" s="38"/>
      <c r="C144" s="39"/>
      <c r="D144" s="39"/>
      <c r="E144" s="39"/>
      <c r="F144" s="283" t="s">
        <v>213</v>
      </c>
      <c r="G144" s="284"/>
      <c r="H144" s="284"/>
      <c r="I144" s="284"/>
      <c r="J144" s="39"/>
      <c r="K144" s="39"/>
      <c r="L144" s="39"/>
      <c r="M144" s="39"/>
      <c r="N144" s="39"/>
      <c r="O144" s="39"/>
      <c r="P144" s="39"/>
      <c r="Q144" s="39"/>
      <c r="R144" s="40"/>
      <c r="T144" s="153"/>
      <c r="U144" s="39"/>
      <c r="V144" s="39"/>
      <c r="W144" s="39"/>
      <c r="X144" s="39"/>
      <c r="Y144" s="39"/>
      <c r="Z144" s="39"/>
      <c r="AA144" s="81"/>
      <c r="AT144" s="21" t="s">
        <v>169</v>
      </c>
      <c r="AU144" s="21" t="s">
        <v>90</v>
      </c>
    </row>
    <row r="145" spans="2:65" s="1" customFormat="1" ht="44.25" customHeight="1">
      <c r="B145" s="38"/>
      <c r="C145" s="178" t="s">
        <v>186</v>
      </c>
      <c r="D145" s="178" t="s">
        <v>163</v>
      </c>
      <c r="E145" s="179" t="s">
        <v>214</v>
      </c>
      <c r="F145" s="279" t="s">
        <v>215</v>
      </c>
      <c r="G145" s="279"/>
      <c r="H145" s="279"/>
      <c r="I145" s="279"/>
      <c r="J145" s="180" t="s">
        <v>166</v>
      </c>
      <c r="K145" s="181">
        <v>14166.23</v>
      </c>
      <c r="L145" s="280">
        <v>0</v>
      </c>
      <c r="M145" s="281"/>
      <c r="N145" s="282">
        <f>ROUND(L145*K145,2)</f>
        <v>0</v>
      </c>
      <c r="O145" s="282"/>
      <c r="P145" s="282"/>
      <c r="Q145" s="282"/>
      <c r="R145" s="40"/>
      <c r="T145" s="182" t="s">
        <v>23</v>
      </c>
      <c r="U145" s="47" t="s">
        <v>43</v>
      </c>
      <c r="V145" s="39"/>
      <c r="W145" s="183">
        <f>V145*K145</f>
        <v>0</v>
      </c>
      <c r="X145" s="183">
        <v>0</v>
      </c>
      <c r="Y145" s="183">
        <f>X145*K145</f>
        <v>0</v>
      </c>
      <c r="Z145" s="183">
        <v>0</v>
      </c>
      <c r="AA145" s="184">
        <f>Z145*K145</f>
        <v>0</v>
      </c>
      <c r="AR145" s="21" t="s">
        <v>167</v>
      </c>
      <c r="AT145" s="21" t="s">
        <v>163</v>
      </c>
      <c r="AU145" s="21" t="s">
        <v>90</v>
      </c>
      <c r="AY145" s="21" t="s">
        <v>162</v>
      </c>
      <c r="BE145" s="121">
        <f>IF(U145="základní",N145,0)</f>
        <v>0</v>
      </c>
      <c r="BF145" s="121">
        <f>IF(U145="snížená",N145,0)</f>
        <v>0</v>
      </c>
      <c r="BG145" s="121">
        <f>IF(U145="zákl. přenesená",N145,0)</f>
        <v>0</v>
      </c>
      <c r="BH145" s="121">
        <f>IF(U145="sníž. přenesená",N145,0)</f>
        <v>0</v>
      </c>
      <c r="BI145" s="121">
        <f>IF(U145="nulová",N145,0)</f>
        <v>0</v>
      </c>
      <c r="BJ145" s="21" t="s">
        <v>85</v>
      </c>
      <c r="BK145" s="121">
        <f>ROUND(L145*K145,2)</f>
        <v>0</v>
      </c>
      <c r="BL145" s="21" t="s">
        <v>167</v>
      </c>
      <c r="BM145" s="21" t="s">
        <v>216</v>
      </c>
    </row>
    <row r="146" spans="2:65" s="1" customFormat="1" ht="22.5" customHeight="1">
      <c r="B146" s="38"/>
      <c r="C146" s="39"/>
      <c r="D146" s="39"/>
      <c r="E146" s="39"/>
      <c r="F146" s="283" t="s">
        <v>217</v>
      </c>
      <c r="G146" s="284"/>
      <c r="H146" s="284"/>
      <c r="I146" s="284"/>
      <c r="J146" s="39"/>
      <c r="K146" s="39"/>
      <c r="L146" s="39"/>
      <c r="M146" s="39"/>
      <c r="N146" s="39"/>
      <c r="O146" s="39"/>
      <c r="P146" s="39"/>
      <c r="Q146" s="39"/>
      <c r="R146" s="40"/>
      <c r="T146" s="153"/>
      <c r="U146" s="39"/>
      <c r="V146" s="39"/>
      <c r="W146" s="39"/>
      <c r="X146" s="39"/>
      <c r="Y146" s="39"/>
      <c r="Z146" s="39"/>
      <c r="AA146" s="81"/>
      <c r="AT146" s="21" t="s">
        <v>169</v>
      </c>
      <c r="AU146" s="21" t="s">
        <v>90</v>
      </c>
    </row>
    <row r="147" spans="2:65" s="1" customFormat="1" ht="31.5" customHeight="1">
      <c r="B147" s="38"/>
      <c r="C147" s="178" t="s">
        <v>218</v>
      </c>
      <c r="D147" s="178" t="s">
        <v>163</v>
      </c>
      <c r="E147" s="179" t="s">
        <v>219</v>
      </c>
      <c r="F147" s="279" t="s">
        <v>220</v>
      </c>
      <c r="G147" s="279"/>
      <c r="H147" s="279"/>
      <c r="I147" s="279"/>
      <c r="J147" s="180" t="s">
        <v>166</v>
      </c>
      <c r="K147" s="181">
        <v>448.68</v>
      </c>
      <c r="L147" s="280">
        <v>0</v>
      </c>
      <c r="M147" s="281"/>
      <c r="N147" s="282">
        <f>ROUND(L147*K147,2)</f>
        <v>0</v>
      </c>
      <c r="O147" s="282"/>
      <c r="P147" s="282"/>
      <c r="Q147" s="282"/>
      <c r="R147" s="40"/>
      <c r="T147" s="182" t="s">
        <v>23</v>
      </c>
      <c r="U147" s="47" t="s">
        <v>43</v>
      </c>
      <c r="V147" s="39"/>
      <c r="W147" s="183">
        <f>V147*K147</f>
        <v>0</v>
      </c>
      <c r="X147" s="183">
        <v>0</v>
      </c>
      <c r="Y147" s="183">
        <f>X147*K147</f>
        <v>0</v>
      </c>
      <c r="Z147" s="183">
        <v>0</v>
      </c>
      <c r="AA147" s="184">
        <f>Z147*K147</f>
        <v>0</v>
      </c>
      <c r="AR147" s="21" t="s">
        <v>167</v>
      </c>
      <c r="AT147" s="21" t="s">
        <v>163</v>
      </c>
      <c r="AU147" s="21" t="s">
        <v>90</v>
      </c>
      <c r="AY147" s="21" t="s">
        <v>162</v>
      </c>
      <c r="BE147" s="121">
        <f>IF(U147="základní",N147,0)</f>
        <v>0</v>
      </c>
      <c r="BF147" s="121">
        <f>IF(U147="snížená",N147,0)</f>
        <v>0</v>
      </c>
      <c r="BG147" s="121">
        <f>IF(U147="zákl. přenesená",N147,0)</f>
        <v>0</v>
      </c>
      <c r="BH147" s="121">
        <f>IF(U147="sníž. přenesená",N147,0)</f>
        <v>0</v>
      </c>
      <c r="BI147" s="121">
        <f>IF(U147="nulová",N147,0)</f>
        <v>0</v>
      </c>
      <c r="BJ147" s="21" t="s">
        <v>85</v>
      </c>
      <c r="BK147" s="121">
        <f>ROUND(L147*K147,2)</f>
        <v>0</v>
      </c>
      <c r="BL147" s="21" t="s">
        <v>167</v>
      </c>
      <c r="BM147" s="21" t="s">
        <v>221</v>
      </c>
    </row>
    <row r="148" spans="2:65" s="1" customFormat="1" ht="22.5" customHeight="1">
      <c r="B148" s="38"/>
      <c r="C148" s="39"/>
      <c r="D148" s="39"/>
      <c r="E148" s="39"/>
      <c r="F148" s="283" t="s">
        <v>222</v>
      </c>
      <c r="G148" s="284"/>
      <c r="H148" s="284"/>
      <c r="I148" s="284"/>
      <c r="J148" s="39"/>
      <c r="K148" s="39"/>
      <c r="L148" s="39"/>
      <c r="M148" s="39"/>
      <c r="N148" s="39"/>
      <c r="O148" s="39"/>
      <c r="P148" s="39"/>
      <c r="Q148" s="39"/>
      <c r="R148" s="40"/>
      <c r="T148" s="153"/>
      <c r="U148" s="39"/>
      <c r="V148" s="39"/>
      <c r="W148" s="39"/>
      <c r="X148" s="39"/>
      <c r="Y148" s="39"/>
      <c r="Z148" s="39"/>
      <c r="AA148" s="81"/>
      <c r="AT148" s="21" t="s">
        <v>169</v>
      </c>
      <c r="AU148" s="21" t="s">
        <v>90</v>
      </c>
    </row>
    <row r="149" spans="2:65" s="1" customFormat="1" ht="31.5" customHeight="1">
      <c r="B149" s="38"/>
      <c r="C149" s="178" t="s">
        <v>189</v>
      </c>
      <c r="D149" s="178" t="s">
        <v>163</v>
      </c>
      <c r="E149" s="179" t="s">
        <v>223</v>
      </c>
      <c r="F149" s="279" t="s">
        <v>224</v>
      </c>
      <c r="G149" s="279"/>
      <c r="H149" s="279"/>
      <c r="I149" s="279"/>
      <c r="J149" s="180" t="s">
        <v>166</v>
      </c>
      <c r="K149" s="181">
        <v>429.87</v>
      </c>
      <c r="L149" s="280">
        <v>0</v>
      </c>
      <c r="M149" s="281"/>
      <c r="N149" s="282">
        <f>ROUND(L149*K149,2)</f>
        <v>0</v>
      </c>
      <c r="O149" s="282"/>
      <c r="P149" s="282"/>
      <c r="Q149" s="282"/>
      <c r="R149" s="40"/>
      <c r="T149" s="182" t="s">
        <v>23</v>
      </c>
      <c r="U149" s="47" t="s">
        <v>43</v>
      </c>
      <c r="V149" s="39"/>
      <c r="W149" s="183">
        <f>V149*K149</f>
        <v>0</v>
      </c>
      <c r="X149" s="183">
        <v>0</v>
      </c>
      <c r="Y149" s="183">
        <f>X149*K149</f>
        <v>0</v>
      </c>
      <c r="Z149" s="183">
        <v>0</v>
      </c>
      <c r="AA149" s="184">
        <f>Z149*K149</f>
        <v>0</v>
      </c>
      <c r="AR149" s="21" t="s">
        <v>167</v>
      </c>
      <c r="AT149" s="21" t="s">
        <v>163</v>
      </c>
      <c r="AU149" s="21" t="s">
        <v>90</v>
      </c>
      <c r="AY149" s="21" t="s">
        <v>162</v>
      </c>
      <c r="BE149" s="121">
        <f>IF(U149="základní",N149,0)</f>
        <v>0</v>
      </c>
      <c r="BF149" s="121">
        <f>IF(U149="snížená",N149,0)</f>
        <v>0</v>
      </c>
      <c r="BG149" s="121">
        <f>IF(U149="zákl. přenesená",N149,0)</f>
        <v>0</v>
      </c>
      <c r="BH149" s="121">
        <f>IF(U149="sníž. přenesená",N149,0)</f>
        <v>0</v>
      </c>
      <c r="BI149" s="121">
        <f>IF(U149="nulová",N149,0)</f>
        <v>0</v>
      </c>
      <c r="BJ149" s="21" t="s">
        <v>85</v>
      </c>
      <c r="BK149" s="121">
        <f>ROUND(L149*K149,2)</f>
        <v>0</v>
      </c>
      <c r="BL149" s="21" t="s">
        <v>167</v>
      </c>
      <c r="BM149" s="21" t="s">
        <v>225</v>
      </c>
    </row>
    <row r="150" spans="2:65" s="1" customFormat="1" ht="22.5" customHeight="1">
      <c r="B150" s="38"/>
      <c r="C150" s="39"/>
      <c r="D150" s="39"/>
      <c r="E150" s="39"/>
      <c r="F150" s="283" t="s">
        <v>226</v>
      </c>
      <c r="G150" s="284"/>
      <c r="H150" s="284"/>
      <c r="I150" s="284"/>
      <c r="J150" s="39"/>
      <c r="K150" s="39"/>
      <c r="L150" s="39"/>
      <c r="M150" s="39"/>
      <c r="N150" s="39"/>
      <c r="O150" s="39"/>
      <c r="P150" s="39"/>
      <c r="Q150" s="39"/>
      <c r="R150" s="40"/>
      <c r="T150" s="153"/>
      <c r="U150" s="39"/>
      <c r="V150" s="39"/>
      <c r="W150" s="39"/>
      <c r="X150" s="39"/>
      <c r="Y150" s="39"/>
      <c r="Z150" s="39"/>
      <c r="AA150" s="81"/>
      <c r="AT150" s="21" t="s">
        <v>169</v>
      </c>
      <c r="AU150" s="21" t="s">
        <v>90</v>
      </c>
    </row>
    <row r="151" spans="2:65" s="1" customFormat="1" ht="22.5" customHeight="1">
      <c r="B151" s="38"/>
      <c r="C151" s="178" t="s">
        <v>78</v>
      </c>
      <c r="D151" s="178" t="s">
        <v>163</v>
      </c>
      <c r="E151" s="179" t="s">
        <v>227</v>
      </c>
      <c r="F151" s="279" t="s">
        <v>228</v>
      </c>
      <c r="G151" s="279"/>
      <c r="H151" s="279"/>
      <c r="I151" s="279"/>
      <c r="J151" s="180" t="s">
        <v>166</v>
      </c>
      <c r="K151" s="181">
        <v>1679.45</v>
      </c>
      <c r="L151" s="280">
        <v>0</v>
      </c>
      <c r="M151" s="281"/>
      <c r="N151" s="282">
        <f t="shared" ref="N151:N162" si="5">ROUND(L151*K151,2)</f>
        <v>0</v>
      </c>
      <c r="O151" s="282"/>
      <c r="P151" s="282"/>
      <c r="Q151" s="282"/>
      <c r="R151" s="40"/>
      <c r="T151" s="182" t="s">
        <v>23</v>
      </c>
      <c r="U151" s="47" t="s">
        <v>43</v>
      </c>
      <c r="V151" s="39"/>
      <c r="W151" s="183">
        <f t="shared" ref="W151:W162" si="6">V151*K151</f>
        <v>0</v>
      </c>
      <c r="X151" s="183">
        <v>0</v>
      </c>
      <c r="Y151" s="183">
        <f t="shared" ref="Y151:Y162" si="7">X151*K151</f>
        <v>0</v>
      </c>
      <c r="Z151" s="183">
        <v>0</v>
      </c>
      <c r="AA151" s="184">
        <f t="shared" ref="AA151:AA162" si="8">Z151*K151</f>
        <v>0</v>
      </c>
      <c r="AR151" s="21" t="s">
        <v>167</v>
      </c>
      <c r="AT151" s="21" t="s">
        <v>163</v>
      </c>
      <c r="AU151" s="21" t="s">
        <v>90</v>
      </c>
      <c r="AY151" s="21" t="s">
        <v>162</v>
      </c>
      <c r="BE151" s="121">
        <f t="shared" ref="BE151:BE162" si="9">IF(U151="základní",N151,0)</f>
        <v>0</v>
      </c>
      <c r="BF151" s="121">
        <f t="shared" ref="BF151:BF162" si="10">IF(U151="snížená",N151,0)</f>
        <v>0</v>
      </c>
      <c r="BG151" s="121">
        <f t="shared" ref="BG151:BG162" si="11">IF(U151="zákl. přenesená",N151,0)</f>
        <v>0</v>
      </c>
      <c r="BH151" s="121">
        <f t="shared" ref="BH151:BH162" si="12">IF(U151="sníž. přenesená",N151,0)</f>
        <v>0</v>
      </c>
      <c r="BI151" s="121">
        <f t="shared" ref="BI151:BI162" si="13">IF(U151="nulová",N151,0)</f>
        <v>0</v>
      </c>
      <c r="BJ151" s="21" t="s">
        <v>85</v>
      </c>
      <c r="BK151" s="121">
        <f t="shared" ref="BK151:BK162" si="14">ROUND(L151*K151,2)</f>
        <v>0</v>
      </c>
      <c r="BL151" s="21" t="s">
        <v>167</v>
      </c>
      <c r="BM151" s="21" t="s">
        <v>229</v>
      </c>
    </row>
    <row r="152" spans="2:65" s="1" customFormat="1" ht="31.5" customHeight="1">
      <c r="B152" s="38"/>
      <c r="C152" s="178" t="s">
        <v>230</v>
      </c>
      <c r="D152" s="178" t="s">
        <v>163</v>
      </c>
      <c r="E152" s="179" t="s">
        <v>231</v>
      </c>
      <c r="F152" s="279" t="s">
        <v>232</v>
      </c>
      <c r="G152" s="279"/>
      <c r="H152" s="279"/>
      <c r="I152" s="279"/>
      <c r="J152" s="180" t="s">
        <v>233</v>
      </c>
      <c r="K152" s="181">
        <v>7881.3739999999998</v>
      </c>
      <c r="L152" s="280">
        <v>0</v>
      </c>
      <c r="M152" s="281"/>
      <c r="N152" s="282">
        <f t="shared" si="5"/>
        <v>0</v>
      </c>
      <c r="O152" s="282"/>
      <c r="P152" s="282"/>
      <c r="Q152" s="282"/>
      <c r="R152" s="40"/>
      <c r="T152" s="182" t="s">
        <v>23</v>
      </c>
      <c r="U152" s="47" t="s">
        <v>43</v>
      </c>
      <c r="V152" s="39"/>
      <c r="W152" s="183">
        <f t="shared" si="6"/>
        <v>0</v>
      </c>
      <c r="X152" s="183">
        <v>0</v>
      </c>
      <c r="Y152" s="183">
        <f t="shared" si="7"/>
        <v>0</v>
      </c>
      <c r="Z152" s="183">
        <v>0</v>
      </c>
      <c r="AA152" s="184">
        <f t="shared" si="8"/>
        <v>0</v>
      </c>
      <c r="AR152" s="21" t="s">
        <v>167</v>
      </c>
      <c r="AT152" s="21" t="s">
        <v>163</v>
      </c>
      <c r="AU152" s="21" t="s">
        <v>90</v>
      </c>
      <c r="AY152" s="21" t="s">
        <v>162</v>
      </c>
      <c r="BE152" s="121">
        <f t="shared" si="9"/>
        <v>0</v>
      </c>
      <c r="BF152" s="121">
        <f t="shared" si="10"/>
        <v>0</v>
      </c>
      <c r="BG152" s="121">
        <f t="shared" si="11"/>
        <v>0</v>
      </c>
      <c r="BH152" s="121">
        <f t="shared" si="12"/>
        <v>0</v>
      </c>
      <c r="BI152" s="121">
        <f t="shared" si="13"/>
        <v>0</v>
      </c>
      <c r="BJ152" s="21" t="s">
        <v>85</v>
      </c>
      <c r="BK152" s="121">
        <f t="shared" si="14"/>
        <v>0</v>
      </c>
      <c r="BL152" s="21" t="s">
        <v>167</v>
      </c>
      <c r="BM152" s="21" t="s">
        <v>234</v>
      </c>
    </row>
    <row r="153" spans="2:65" s="1" customFormat="1" ht="22.5" customHeight="1">
      <c r="B153" s="38"/>
      <c r="C153" s="178" t="s">
        <v>195</v>
      </c>
      <c r="D153" s="178" t="s">
        <v>163</v>
      </c>
      <c r="E153" s="179" t="s">
        <v>235</v>
      </c>
      <c r="F153" s="279" t="s">
        <v>236</v>
      </c>
      <c r="G153" s="279"/>
      <c r="H153" s="279"/>
      <c r="I153" s="279"/>
      <c r="J153" s="180" t="s">
        <v>233</v>
      </c>
      <c r="K153" s="181">
        <v>236441.22</v>
      </c>
      <c r="L153" s="280">
        <v>0</v>
      </c>
      <c r="M153" s="281"/>
      <c r="N153" s="282">
        <f t="shared" si="5"/>
        <v>0</v>
      </c>
      <c r="O153" s="282"/>
      <c r="P153" s="282"/>
      <c r="Q153" s="282"/>
      <c r="R153" s="40"/>
      <c r="T153" s="182" t="s">
        <v>23</v>
      </c>
      <c r="U153" s="47" t="s">
        <v>43</v>
      </c>
      <c r="V153" s="39"/>
      <c r="W153" s="183">
        <f t="shared" si="6"/>
        <v>0</v>
      </c>
      <c r="X153" s="183">
        <v>0</v>
      </c>
      <c r="Y153" s="183">
        <f t="shared" si="7"/>
        <v>0</v>
      </c>
      <c r="Z153" s="183">
        <v>0</v>
      </c>
      <c r="AA153" s="184">
        <f t="shared" si="8"/>
        <v>0</v>
      </c>
      <c r="AR153" s="21" t="s">
        <v>167</v>
      </c>
      <c r="AT153" s="21" t="s">
        <v>163</v>
      </c>
      <c r="AU153" s="21" t="s">
        <v>90</v>
      </c>
      <c r="AY153" s="21" t="s">
        <v>162</v>
      </c>
      <c r="BE153" s="121">
        <f t="shared" si="9"/>
        <v>0</v>
      </c>
      <c r="BF153" s="121">
        <f t="shared" si="10"/>
        <v>0</v>
      </c>
      <c r="BG153" s="121">
        <f t="shared" si="11"/>
        <v>0</v>
      </c>
      <c r="BH153" s="121">
        <f t="shared" si="12"/>
        <v>0</v>
      </c>
      <c r="BI153" s="121">
        <f t="shared" si="13"/>
        <v>0</v>
      </c>
      <c r="BJ153" s="21" t="s">
        <v>85</v>
      </c>
      <c r="BK153" s="121">
        <f t="shared" si="14"/>
        <v>0</v>
      </c>
      <c r="BL153" s="21" t="s">
        <v>167</v>
      </c>
      <c r="BM153" s="21" t="s">
        <v>237</v>
      </c>
    </row>
    <row r="154" spans="2:65" s="1" customFormat="1" ht="22.5" customHeight="1">
      <c r="B154" s="38"/>
      <c r="C154" s="178" t="s">
        <v>11</v>
      </c>
      <c r="D154" s="178" t="s">
        <v>163</v>
      </c>
      <c r="E154" s="179" t="s">
        <v>238</v>
      </c>
      <c r="F154" s="279" t="s">
        <v>239</v>
      </c>
      <c r="G154" s="279"/>
      <c r="H154" s="279"/>
      <c r="I154" s="279"/>
      <c r="J154" s="180" t="s">
        <v>233</v>
      </c>
      <c r="K154" s="181">
        <v>7881.3739999999998</v>
      </c>
      <c r="L154" s="280">
        <v>0</v>
      </c>
      <c r="M154" s="281"/>
      <c r="N154" s="282">
        <f t="shared" si="5"/>
        <v>0</v>
      </c>
      <c r="O154" s="282"/>
      <c r="P154" s="282"/>
      <c r="Q154" s="282"/>
      <c r="R154" s="40"/>
      <c r="T154" s="182" t="s">
        <v>23</v>
      </c>
      <c r="U154" s="47" t="s">
        <v>43</v>
      </c>
      <c r="V154" s="39"/>
      <c r="W154" s="183">
        <f t="shared" si="6"/>
        <v>0</v>
      </c>
      <c r="X154" s="183">
        <v>0</v>
      </c>
      <c r="Y154" s="183">
        <f t="shared" si="7"/>
        <v>0</v>
      </c>
      <c r="Z154" s="183">
        <v>0</v>
      </c>
      <c r="AA154" s="184">
        <f t="shared" si="8"/>
        <v>0</v>
      </c>
      <c r="AR154" s="21" t="s">
        <v>167</v>
      </c>
      <c r="AT154" s="21" t="s">
        <v>163</v>
      </c>
      <c r="AU154" s="21" t="s">
        <v>90</v>
      </c>
      <c r="AY154" s="21" t="s">
        <v>162</v>
      </c>
      <c r="BE154" s="121">
        <f t="shared" si="9"/>
        <v>0</v>
      </c>
      <c r="BF154" s="121">
        <f t="shared" si="10"/>
        <v>0</v>
      </c>
      <c r="BG154" s="121">
        <f t="shared" si="11"/>
        <v>0</v>
      </c>
      <c r="BH154" s="121">
        <f t="shared" si="12"/>
        <v>0</v>
      </c>
      <c r="BI154" s="121">
        <f t="shared" si="13"/>
        <v>0</v>
      </c>
      <c r="BJ154" s="21" t="s">
        <v>85</v>
      </c>
      <c r="BK154" s="121">
        <f t="shared" si="14"/>
        <v>0</v>
      </c>
      <c r="BL154" s="21" t="s">
        <v>167</v>
      </c>
      <c r="BM154" s="21" t="s">
        <v>240</v>
      </c>
    </row>
    <row r="155" spans="2:65" s="1" customFormat="1" ht="31.5" customHeight="1">
      <c r="B155" s="38"/>
      <c r="C155" s="178" t="s">
        <v>78</v>
      </c>
      <c r="D155" s="178" t="s">
        <v>163</v>
      </c>
      <c r="E155" s="179" t="s">
        <v>241</v>
      </c>
      <c r="F155" s="279" t="s">
        <v>242</v>
      </c>
      <c r="G155" s="279"/>
      <c r="H155" s="279"/>
      <c r="I155" s="279"/>
      <c r="J155" s="180" t="s">
        <v>243</v>
      </c>
      <c r="K155" s="181">
        <v>1</v>
      </c>
      <c r="L155" s="280">
        <v>0</v>
      </c>
      <c r="M155" s="281"/>
      <c r="N155" s="282">
        <f t="shared" si="5"/>
        <v>0</v>
      </c>
      <c r="O155" s="282"/>
      <c r="P155" s="282"/>
      <c r="Q155" s="282"/>
      <c r="R155" s="40"/>
      <c r="T155" s="182" t="s">
        <v>23</v>
      </c>
      <c r="U155" s="47" t="s">
        <v>43</v>
      </c>
      <c r="V155" s="39"/>
      <c r="W155" s="183">
        <f t="shared" si="6"/>
        <v>0</v>
      </c>
      <c r="X155" s="183">
        <v>0</v>
      </c>
      <c r="Y155" s="183">
        <f t="shared" si="7"/>
        <v>0</v>
      </c>
      <c r="Z155" s="183">
        <v>0</v>
      </c>
      <c r="AA155" s="184">
        <f t="shared" si="8"/>
        <v>0</v>
      </c>
      <c r="AR155" s="21" t="s">
        <v>167</v>
      </c>
      <c r="AT155" s="21" t="s">
        <v>163</v>
      </c>
      <c r="AU155" s="21" t="s">
        <v>90</v>
      </c>
      <c r="AY155" s="21" t="s">
        <v>162</v>
      </c>
      <c r="BE155" s="121">
        <f t="shared" si="9"/>
        <v>0</v>
      </c>
      <c r="BF155" s="121">
        <f t="shared" si="10"/>
        <v>0</v>
      </c>
      <c r="BG155" s="121">
        <f t="shared" si="11"/>
        <v>0</v>
      </c>
      <c r="BH155" s="121">
        <f t="shared" si="12"/>
        <v>0</v>
      </c>
      <c r="BI155" s="121">
        <f t="shared" si="13"/>
        <v>0</v>
      </c>
      <c r="BJ155" s="21" t="s">
        <v>85</v>
      </c>
      <c r="BK155" s="121">
        <f t="shared" si="14"/>
        <v>0</v>
      </c>
      <c r="BL155" s="21" t="s">
        <v>167</v>
      </c>
      <c r="BM155" s="21" t="s">
        <v>244</v>
      </c>
    </row>
    <row r="156" spans="2:65" s="1" customFormat="1" ht="31.5" customHeight="1">
      <c r="B156" s="38"/>
      <c r="C156" s="178" t="s">
        <v>78</v>
      </c>
      <c r="D156" s="178" t="s">
        <v>163</v>
      </c>
      <c r="E156" s="179" t="s">
        <v>245</v>
      </c>
      <c r="F156" s="279" t="s">
        <v>246</v>
      </c>
      <c r="G156" s="279"/>
      <c r="H156" s="279"/>
      <c r="I156" s="279"/>
      <c r="J156" s="180" t="s">
        <v>233</v>
      </c>
      <c r="K156" s="181">
        <v>391.3</v>
      </c>
      <c r="L156" s="280">
        <v>0</v>
      </c>
      <c r="M156" s="281"/>
      <c r="N156" s="282">
        <f t="shared" si="5"/>
        <v>0</v>
      </c>
      <c r="O156" s="282"/>
      <c r="P156" s="282"/>
      <c r="Q156" s="282"/>
      <c r="R156" s="40"/>
      <c r="T156" s="182" t="s">
        <v>23</v>
      </c>
      <c r="U156" s="47" t="s">
        <v>43</v>
      </c>
      <c r="V156" s="39"/>
      <c r="W156" s="183">
        <f t="shared" si="6"/>
        <v>0</v>
      </c>
      <c r="X156" s="183">
        <v>0</v>
      </c>
      <c r="Y156" s="183">
        <f t="shared" si="7"/>
        <v>0</v>
      </c>
      <c r="Z156" s="183">
        <v>0</v>
      </c>
      <c r="AA156" s="184">
        <f t="shared" si="8"/>
        <v>0</v>
      </c>
      <c r="AR156" s="21" t="s">
        <v>167</v>
      </c>
      <c r="AT156" s="21" t="s">
        <v>163</v>
      </c>
      <c r="AU156" s="21" t="s">
        <v>90</v>
      </c>
      <c r="AY156" s="21" t="s">
        <v>162</v>
      </c>
      <c r="BE156" s="121">
        <f t="shared" si="9"/>
        <v>0</v>
      </c>
      <c r="BF156" s="121">
        <f t="shared" si="10"/>
        <v>0</v>
      </c>
      <c r="BG156" s="121">
        <f t="shared" si="11"/>
        <v>0</v>
      </c>
      <c r="BH156" s="121">
        <f t="shared" si="12"/>
        <v>0</v>
      </c>
      <c r="BI156" s="121">
        <f t="shared" si="13"/>
        <v>0</v>
      </c>
      <c r="BJ156" s="21" t="s">
        <v>85</v>
      </c>
      <c r="BK156" s="121">
        <f t="shared" si="14"/>
        <v>0</v>
      </c>
      <c r="BL156" s="21" t="s">
        <v>167</v>
      </c>
      <c r="BM156" s="21" t="s">
        <v>247</v>
      </c>
    </row>
    <row r="157" spans="2:65" s="1" customFormat="1" ht="31.5" customHeight="1">
      <c r="B157" s="38"/>
      <c r="C157" s="178" t="s">
        <v>177</v>
      </c>
      <c r="D157" s="178" t="s">
        <v>163</v>
      </c>
      <c r="E157" s="179" t="s">
        <v>248</v>
      </c>
      <c r="F157" s="279" t="s">
        <v>249</v>
      </c>
      <c r="G157" s="279"/>
      <c r="H157" s="279"/>
      <c r="I157" s="279"/>
      <c r="J157" s="180" t="s">
        <v>233</v>
      </c>
      <c r="K157" s="181">
        <v>7341.99</v>
      </c>
      <c r="L157" s="280">
        <v>0</v>
      </c>
      <c r="M157" s="281"/>
      <c r="N157" s="282">
        <f t="shared" si="5"/>
        <v>0</v>
      </c>
      <c r="O157" s="282"/>
      <c r="P157" s="282"/>
      <c r="Q157" s="282"/>
      <c r="R157" s="40"/>
      <c r="T157" s="182" t="s">
        <v>23</v>
      </c>
      <c r="U157" s="47" t="s">
        <v>43</v>
      </c>
      <c r="V157" s="39"/>
      <c r="W157" s="183">
        <f t="shared" si="6"/>
        <v>0</v>
      </c>
      <c r="X157" s="183">
        <v>0</v>
      </c>
      <c r="Y157" s="183">
        <f t="shared" si="7"/>
        <v>0</v>
      </c>
      <c r="Z157" s="183">
        <v>0</v>
      </c>
      <c r="AA157" s="184">
        <f t="shared" si="8"/>
        <v>0</v>
      </c>
      <c r="AR157" s="21" t="s">
        <v>167</v>
      </c>
      <c r="AT157" s="21" t="s">
        <v>163</v>
      </c>
      <c r="AU157" s="21" t="s">
        <v>90</v>
      </c>
      <c r="AY157" s="21" t="s">
        <v>162</v>
      </c>
      <c r="BE157" s="121">
        <f t="shared" si="9"/>
        <v>0</v>
      </c>
      <c r="BF157" s="121">
        <f t="shared" si="10"/>
        <v>0</v>
      </c>
      <c r="BG157" s="121">
        <f t="shared" si="11"/>
        <v>0</v>
      </c>
      <c r="BH157" s="121">
        <f t="shared" si="12"/>
        <v>0</v>
      </c>
      <c r="BI157" s="121">
        <f t="shared" si="13"/>
        <v>0</v>
      </c>
      <c r="BJ157" s="21" t="s">
        <v>85</v>
      </c>
      <c r="BK157" s="121">
        <f t="shared" si="14"/>
        <v>0</v>
      </c>
      <c r="BL157" s="21" t="s">
        <v>167</v>
      </c>
      <c r="BM157" s="21" t="s">
        <v>250</v>
      </c>
    </row>
    <row r="158" spans="2:65" s="1" customFormat="1" ht="44.25" customHeight="1">
      <c r="B158" s="38"/>
      <c r="C158" s="178" t="s">
        <v>207</v>
      </c>
      <c r="D158" s="178" t="s">
        <v>163</v>
      </c>
      <c r="E158" s="179" t="s">
        <v>251</v>
      </c>
      <c r="F158" s="279" t="s">
        <v>252</v>
      </c>
      <c r="G158" s="279"/>
      <c r="H158" s="279"/>
      <c r="I158" s="279"/>
      <c r="J158" s="180" t="s">
        <v>253</v>
      </c>
      <c r="K158" s="181">
        <v>1</v>
      </c>
      <c r="L158" s="280">
        <v>0</v>
      </c>
      <c r="M158" s="281"/>
      <c r="N158" s="282">
        <f t="shared" si="5"/>
        <v>0</v>
      </c>
      <c r="O158" s="282"/>
      <c r="P158" s="282"/>
      <c r="Q158" s="282"/>
      <c r="R158" s="40"/>
      <c r="T158" s="182" t="s">
        <v>23</v>
      </c>
      <c r="U158" s="47" t="s">
        <v>43</v>
      </c>
      <c r="V158" s="39"/>
      <c r="W158" s="183">
        <f t="shared" si="6"/>
        <v>0</v>
      </c>
      <c r="X158" s="183">
        <v>0</v>
      </c>
      <c r="Y158" s="183">
        <f t="shared" si="7"/>
        <v>0</v>
      </c>
      <c r="Z158" s="183">
        <v>0</v>
      </c>
      <c r="AA158" s="184">
        <f t="shared" si="8"/>
        <v>0</v>
      </c>
      <c r="AR158" s="21" t="s">
        <v>167</v>
      </c>
      <c r="AT158" s="21" t="s">
        <v>163</v>
      </c>
      <c r="AU158" s="21" t="s">
        <v>90</v>
      </c>
      <c r="AY158" s="21" t="s">
        <v>162</v>
      </c>
      <c r="BE158" s="121">
        <f t="shared" si="9"/>
        <v>0</v>
      </c>
      <c r="BF158" s="121">
        <f t="shared" si="10"/>
        <v>0</v>
      </c>
      <c r="BG158" s="121">
        <f t="shared" si="11"/>
        <v>0</v>
      </c>
      <c r="BH158" s="121">
        <f t="shared" si="12"/>
        <v>0</v>
      </c>
      <c r="BI158" s="121">
        <f t="shared" si="13"/>
        <v>0</v>
      </c>
      <c r="BJ158" s="21" t="s">
        <v>85</v>
      </c>
      <c r="BK158" s="121">
        <f t="shared" si="14"/>
        <v>0</v>
      </c>
      <c r="BL158" s="21" t="s">
        <v>167</v>
      </c>
      <c r="BM158" s="21" t="s">
        <v>254</v>
      </c>
    </row>
    <row r="159" spans="2:65" s="1" customFormat="1" ht="31.5" customHeight="1">
      <c r="B159" s="38"/>
      <c r="C159" s="178" t="s">
        <v>10</v>
      </c>
      <c r="D159" s="178" t="s">
        <v>163</v>
      </c>
      <c r="E159" s="179" t="s">
        <v>255</v>
      </c>
      <c r="F159" s="279" t="s">
        <v>256</v>
      </c>
      <c r="G159" s="279"/>
      <c r="H159" s="279"/>
      <c r="I159" s="279"/>
      <c r="J159" s="180" t="s">
        <v>172</v>
      </c>
      <c r="K159" s="181">
        <v>56</v>
      </c>
      <c r="L159" s="280">
        <v>0</v>
      </c>
      <c r="M159" s="281"/>
      <c r="N159" s="282">
        <f t="shared" si="5"/>
        <v>0</v>
      </c>
      <c r="O159" s="282"/>
      <c r="P159" s="282"/>
      <c r="Q159" s="282"/>
      <c r="R159" s="40"/>
      <c r="T159" s="182" t="s">
        <v>23</v>
      </c>
      <c r="U159" s="47" t="s">
        <v>43</v>
      </c>
      <c r="V159" s="39"/>
      <c r="W159" s="183">
        <f t="shared" si="6"/>
        <v>0</v>
      </c>
      <c r="X159" s="183">
        <v>0</v>
      </c>
      <c r="Y159" s="183">
        <f t="shared" si="7"/>
        <v>0</v>
      </c>
      <c r="Z159" s="183">
        <v>0</v>
      </c>
      <c r="AA159" s="184">
        <f t="shared" si="8"/>
        <v>0</v>
      </c>
      <c r="AR159" s="21" t="s">
        <v>167</v>
      </c>
      <c r="AT159" s="21" t="s">
        <v>163</v>
      </c>
      <c r="AU159" s="21" t="s">
        <v>90</v>
      </c>
      <c r="AY159" s="21" t="s">
        <v>162</v>
      </c>
      <c r="BE159" s="121">
        <f t="shared" si="9"/>
        <v>0</v>
      </c>
      <c r="BF159" s="121">
        <f t="shared" si="10"/>
        <v>0</v>
      </c>
      <c r="BG159" s="121">
        <f t="shared" si="11"/>
        <v>0</v>
      </c>
      <c r="BH159" s="121">
        <f t="shared" si="12"/>
        <v>0</v>
      </c>
      <c r="BI159" s="121">
        <f t="shared" si="13"/>
        <v>0</v>
      </c>
      <c r="BJ159" s="21" t="s">
        <v>85</v>
      </c>
      <c r="BK159" s="121">
        <f t="shared" si="14"/>
        <v>0</v>
      </c>
      <c r="BL159" s="21" t="s">
        <v>167</v>
      </c>
      <c r="BM159" s="21" t="s">
        <v>257</v>
      </c>
    </row>
    <row r="160" spans="2:65" s="1" customFormat="1" ht="31.5" customHeight="1">
      <c r="B160" s="38"/>
      <c r="C160" s="178" t="s">
        <v>212</v>
      </c>
      <c r="D160" s="178" t="s">
        <v>163</v>
      </c>
      <c r="E160" s="179" t="s">
        <v>258</v>
      </c>
      <c r="F160" s="279" t="s">
        <v>259</v>
      </c>
      <c r="G160" s="279"/>
      <c r="H160" s="279"/>
      <c r="I160" s="279"/>
      <c r="J160" s="180" t="s">
        <v>172</v>
      </c>
      <c r="K160" s="181">
        <v>56</v>
      </c>
      <c r="L160" s="280">
        <v>0</v>
      </c>
      <c r="M160" s="281"/>
      <c r="N160" s="282">
        <f t="shared" si="5"/>
        <v>0</v>
      </c>
      <c r="O160" s="282"/>
      <c r="P160" s="282"/>
      <c r="Q160" s="282"/>
      <c r="R160" s="40"/>
      <c r="T160" s="182" t="s">
        <v>23</v>
      </c>
      <c r="U160" s="47" t="s">
        <v>43</v>
      </c>
      <c r="V160" s="39"/>
      <c r="W160" s="183">
        <f t="shared" si="6"/>
        <v>0</v>
      </c>
      <c r="X160" s="183">
        <v>0</v>
      </c>
      <c r="Y160" s="183">
        <f t="shared" si="7"/>
        <v>0</v>
      </c>
      <c r="Z160" s="183">
        <v>0</v>
      </c>
      <c r="AA160" s="184">
        <f t="shared" si="8"/>
        <v>0</v>
      </c>
      <c r="AR160" s="21" t="s">
        <v>167</v>
      </c>
      <c r="AT160" s="21" t="s">
        <v>163</v>
      </c>
      <c r="AU160" s="21" t="s">
        <v>90</v>
      </c>
      <c r="AY160" s="21" t="s">
        <v>162</v>
      </c>
      <c r="BE160" s="121">
        <f t="shared" si="9"/>
        <v>0</v>
      </c>
      <c r="BF160" s="121">
        <f t="shared" si="10"/>
        <v>0</v>
      </c>
      <c r="BG160" s="121">
        <f t="shared" si="11"/>
        <v>0</v>
      </c>
      <c r="BH160" s="121">
        <f t="shared" si="12"/>
        <v>0</v>
      </c>
      <c r="BI160" s="121">
        <f t="shared" si="13"/>
        <v>0</v>
      </c>
      <c r="BJ160" s="21" t="s">
        <v>85</v>
      </c>
      <c r="BK160" s="121">
        <f t="shared" si="14"/>
        <v>0</v>
      </c>
      <c r="BL160" s="21" t="s">
        <v>167</v>
      </c>
      <c r="BM160" s="21" t="s">
        <v>260</v>
      </c>
    </row>
    <row r="161" spans="2:65" s="1" customFormat="1" ht="44.25" customHeight="1">
      <c r="B161" s="38"/>
      <c r="C161" s="178" t="s">
        <v>261</v>
      </c>
      <c r="D161" s="178" t="s">
        <v>163</v>
      </c>
      <c r="E161" s="179" t="s">
        <v>262</v>
      </c>
      <c r="F161" s="279" t="s">
        <v>263</v>
      </c>
      <c r="G161" s="279"/>
      <c r="H161" s="279"/>
      <c r="I161" s="279"/>
      <c r="J161" s="180" t="s">
        <v>185</v>
      </c>
      <c r="K161" s="181">
        <v>47</v>
      </c>
      <c r="L161" s="280">
        <v>0</v>
      </c>
      <c r="M161" s="281"/>
      <c r="N161" s="282">
        <f t="shared" si="5"/>
        <v>0</v>
      </c>
      <c r="O161" s="282"/>
      <c r="P161" s="282"/>
      <c r="Q161" s="282"/>
      <c r="R161" s="40"/>
      <c r="T161" s="182" t="s">
        <v>23</v>
      </c>
      <c r="U161" s="47" t="s">
        <v>43</v>
      </c>
      <c r="V161" s="39"/>
      <c r="W161" s="183">
        <f t="shared" si="6"/>
        <v>0</v>
      </c>
      <c r="X161" s="183">
        <v>0</v>
      </c>
      <c r="Y161" s="183">
        <f t="shared" si="7"/>
        <v>0</v>
      </c>
      <c r="Z161" s="183">
        <v>0</v>
      </c>
      <c r="AA161" s="184">
        <f t="shared" si="8"/>
        <v>0</v>
      </c>
      <c r="AR161" s="21" t="s">
        <v>167</v>
      </c>
      <c r="AT161" s="21" t="s">
        <v>163</v>
      </c>
      <c r="AU161" s="21" t="s">
        <v>90</v>
      </c>
      <c r="AY161" s="21" t="s">
        <v>162</v>
      </c>
      <c r="BE161" s="121">
        <f t="shared" si="9"/>
        <v>0</v>
      </c>
      <c r="BF161" s="121">
        <f t="shared" si="10"/>
        <v>0</v>
      </c>
      <c r="BG161" s="121">
        <f t="shared" si="11"/>
        <v>0</v>
      </c>
      <c r="BH161" s="121">
        <f t="shared" si="12"/>
        <v>0</v>
      </c>
      <c r="BI161" s="121">
        <f t="shared" si="13"/>
        <v>0</v>
      </c>
      <c r="BJ161" s="21" t="s">
        <v>85</v>
      </c>
      <c r="BK161" s="121">
        <f t="shared" si="14"/>
        <v>0</v>
      </c>
      <c r="BL161" s="21" t="s">
        <v>167</v>
      </c>
      <c r="BM161" s="21" t="s">
        <v>264</v>
      </c>
    </row>
    <row r="162" spans="2:65" s="1" customFormat="1" ht="22.5" customHeight="1">
      <c r="B162" s="38"/>
      <c r="C162" s="178" t="s">
        <v>203</v>
      </c>
      <c r="D162" s="178" t="s">
        <v>163</v>
      </c>
      <c r="E162" s="179" t="s">
        <v>265</v>
      </c>
      <c r="F162" s="279" t="s">
        <v>266</v>
      </c>
      <c r="G162" s="279"/>
      <c r="H162" s="279"/>
      <c r="I162" s="279"/>
      <c r="J162" s="180" t="s">
        <v>267</v>
      </c>
      <c r="K162" s="181">
        <v>860</v>
      </c>
      <c r="L162" s="280">
        <v>0</v>
      </c>
      <c r="M162" s="281"/>
      <c r="N162" s="282">
        <f t="shared" si="5"/>
        <v>0</v>
      </c>
      <c r="O162" s="282"/>
      <c r="P162" s="282"/>
      <c r="Q162" s="282"/>
      <c r="R162" s="40"/>
      <c r="T162" s="182" t="s">
        <v>23</v>
      </c>
      <c r="U162" s="47" t="s">
        <v>43</v>
      </c>
      <c r="V162" s="39"/>
      <c r="W162" s="183">
        <f t="shared" si="6"/>
        <v>0</v>
      </c>
      <c r="X162" s="183">
        <v>0</v>
      </c>
      <c r="Y162" s="183">
        <f t="shared" si="7"/>
        <v>0</v>
      </c>
      <c r="Z162" s="183">
        <v>0</v>
      </c>
      <c r="AA162" s="184">
        <f t="shared" si="8"/>
        <v>0</v>
      </c>
      <c r="AR162" s="21" t="s">
        <v>167</v>
      </c>
      <c r="AT162" s="21" t="s">
        <v>163</v>
      </c>
      <c r="AU162" s="21" t="s">
        <v>90</v>
      </c>
      <c r="AY162" s="21" t="s">
        <v>162</v>
      </c>
      <c r="BE162" s="121">
        <f t="shared" si="9"/>
        <v>0</v>
      </c>
      <c r="BF162" s="121">
        <f t="shared" si="10"/>
        <v>0</v>
      </c>
      <c r="BG162" s="121">
        <f t="shared" si="11"/>
        <v>0</v>
      </c>
      <c r="BH162" s="121">
        <f t="shared" si="12"/>
        <v>0</v>
      </c>
      <c r="BI162" s="121">
        <f t="shared" si="13"/>
        <v>0</v>
      </c>
      <c r="BJ162" s="21" t="s">
        <v>85</v>
      </c>
      <c r="BK162" s="121">
        <f t="shared" si="14"/>
        <v>0</v>
      </c>
      <c r="BL162" s="21" t="s">
        <v>167</v>
      </c>
      <c r="BM162" s="21" t="s">
        <v>268</v>
      </c>
    </row>
    <row r="163" spans="2:65" s="10" customFormat="1" ht="29.85" customHeight="1">
      <c r="B163" s="167"/>
      <c r="C163" s="168"/>
      <c r="D163" s="177" t="s">
        <v>139</v>
      </c>
      <c r="E163" s="177"/>
      <c r="F163" s="177"/>
      <c r="G163" s="177"/>
      <c r="H163" s="177"/>
      <c r="I163" s="177"/>
      <c r="J163" s="177"/>
      <c r="K163" s="177"/>
      <c r="L163" s="177"/>
      <c r="M163" s="177"/>
      <c r="N163" s="290">
        <f>BK163</f>
        <v>0</v>
      </c>
      <c r="O163" s="291"/>
      <c r="P163" s="291"/>
      <c r="Q163" s="291"/>
      <c r="R163" s="170"/>
      <c r="T163" s="171"/>
      <c r="U163" s="168"/>
      <c r="V163" s="168"/>
      <c r="W163" s="172">
        <f>W164</f>
        <v>0</v>
      </c>
      <c r="X163" s="168"/>
      <c r="Y163" s="172">
        <f>Y164</f>
        <v>0</v>
      </c>
      <c r="Z163" s="168"/>
      <c r="AA163" s="173">
        <f>AA164</f>
        <v>0</v>
      </c>
      <c r="AR163" s="174" t="s">
        <v>85</v>
      </c>
      <c r="AT163" s="175" t="s">
        <v>77</v>
      </c>
      <c r="AU163" s="175" t="s">
        <v>85</v>
      </c>
      <c r="AY163" s="174" t="s">
        <v>162</v>
      </c>
      <c r="BK163" s="176">
        <f>BK164</f>
        <v>0</v>
      </c>
    </row>
    <row r="164" spans="2:65" s="1" customFormat="1" ht="31.5" customHeight="1">
      <c r="B164" s="38"/>
      <c r="C164" s="178" t="s">
        <v>269</v>
      </c>
      <c r="D164" s="178" t="s">
        <v>163</v>
      </c>
      <c r="E164" s="179" t="s">
        <v>270</v>
      </c>
      <c r="F164" s="279" t="s">
        <v>271</v>
      </c>
      <c r="G164" s="279"/>
      <c r="H164" s="279"/>
      <c r="I164" s="279"/>
      <c r="J164" s="180" t="s">
        <v>233</v>
      </c>
      <c r="K164" s="181">
        <v>15.010999999999999</v>
      </c>
      <c r="L164" s="280">
        <v>0</v>
      </c>
      <c r="M164" s="281"/>
      <c r="N164" s="282">
        <f>ROUND(L164*K164,2)</f>
        <v>0</v>
      </c>
      <c r="O164" s="282"/>
      <c r="P164" s="282"/>
      <c r="Q164" s="282"/>
      <c r="R164" s="40"/>
      <c r="T164" s="182" t="s">
        <v>23</v>
      </c>
      <c r="U164" s="47" t="s">
        <v>43</v>
      </c>
      <c r="V164" s="39"/>
      <c r="W164" s="183">
        <f>V164*K164</f>
        <v>0</v>
      </c>
      <c r="X164" s="183">
        <v>0</v>
      </c>
      <c r="Y164" s="183">
        <f>X164*K164</f>
        <v>0</v>
      </c>
      <c r="Z164" s="183">
        <v>0</v>
      </c>
      <c r="AA164" s="184">
        <f>Z164*K164</f>
        <v>0</v>
      </c>
      <c r="AR164" s="21" t="s">
        <v>167</v>
      </c>
      <c r="AT164" s="21" t="s">
        <v>163</v>
      </c>
      <c r="AU164" s="21" t="s">
        <v>90</v>
      </c>
      <c r="AY164" s="21" t="s">
        <v>162</v>
      </c>
      <c r="BE164" s="121">
        <f>IF(U164="základní",N164,0)</f>
        <v>0</v>
      </c>
      <c r="BF164" s="121">
        <f>IF(U164="snížená",N164,0)</f>
        <v>0</v>
      </c>
      <c r="BG164" s="121">
        <f>IF(U164="zákl. přenesená",N164,0)</f>
        <v>0</v>
      </c>
      <c r="BH164" s="121">
        <f>IF(U164="sníž. přenesená",N164,0)</f>
        <v>0</v>
      </c>
      <c r="BI164" s="121">
        <f>IF(U164="nulová",N164,0)</f>
        <v>0</v>
      </c>
      <c r="BJ164" s="21" t="s">
        <v>85</v>
      </c>
      <c r="BK164" s="121">
        <f>ROUND(L164*K164,2)</f>
        <v>0</v>
      </c>
      <c r="BL164" s="21" t="s">
        <v>167</v>
      </c>
      <c r="BM164" s="21" t="s">
        <v>272</v>
      </c>
    </row>
    <row r="165" spans="2:65" s="1" customFormat="1" ht="49.9" customHeight="1">
      <c r="B165" s="38"/>
      <c r="C165" s="39"/>
      <c r="D165" s="169" t="s">
        <v>273</v>
      </c>
      <c r="E165" s="39"/>
      <c r="F165" s="39"/>
      <c r="G165" s="39"/>
      <c r="H165" s="39"/>
      <c r="I165" s="39"/>
      <c r="J165" s="39"/>
      <c r="K165" s="39"/>
      <c r="L165" s="39"/>
      <c r="M165" s="39"/>
      <c r="N165" s="292">
        <f>BK165</f>
        <v>0</v>
      </c>
      <c r="O165" s="293"/>
      <c r="P165" s="293"/>
      <c r="Q165" s="293"/>
      <c r="R165" s="40"/>
      <c r="T165" s="158"/>
      <c r="U165" s="59"/>
      <c r="V165" s="59"/>
      <c r="W165" s="59"/>
      <c r="X165" s="59"/>
      <c r="Y165" s="59"/>
      <c r="Z165" s="59"/>
      <c r="AA165" s="61"/>
      <c r="AT165" s="21" t="s">
        <v>77</v>
      </c>
      <c r="AU165" s="21" t="s">
        <v>78</v>
      </c>
      <c r="AY165" s="21" t="s">
        <v>274</v>
      </c>
      <c r="BK165" s="121">
        <v>0</v>
      </c>
    </row>
    <row r="166" spans="2:65" s="1" customFormat="1" ht="6.95" customHeight="1">
      <c r="B166" s="62"/>
      <c r="C166" s="63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4"/>
    </row>
  </sheetData>
  <sheetProtection password="CC35" sheet="1" objects="1" scenarios="1" formatCells="0" formatColumns="0" formatRows="0" sort="0" autoFilter="0"/>
  <mergeCells count="168">
    <mergeCell ref="N165:Q165"/>
    <mergeCell ref="H1:K1"/>
    <mergeCell ref="S2:AC2"/>
    <mergeCell ref="F162:I162"/>
    <mergeCell ref="L162:M162"/>
    <mergeCell ref="N162:Q162"/>
    <mergeCell ref="F164:I164"/>
    <mergeCell ref="L164:M164"/>
    <mergeCell ref="N164:Q164"/>
    <mergeCell ref="N121:Q121"/>
    <mergeCell ref="N122:Q122"/>
    <mergeCell ref="N123:Q123"/>
    <mergeCell ref="N134:Q134"/>
    <mergeCell ref="N163:Q163"/>
    <mergeCell ref="F159:I159"/>
    <mergeCell ref="L159:M159"/>
    <mergeCell ref="N159:Q159"/>
    <mergeCell ref="F160:I160"/>
    <mergeCell ref="L160:M160"/>
    <mergeCell ref="N160:Q160"/>
    <mergeCell ref="F161:I161"/>
    <mergeCell ref="L161:M161"/>
    <mergeCell ref="N161:Q161"/>
    <mergeCell ref="F156:I156"/>
    <mergeCell ref="L156:M156"/>
    <mergeCell ref="N156:Q156"/>
    <mergeCell ref="F157:I157"/>
    <mergeCell ref="L157:M157"/>
    <mergeCell ref="N157:Q157"/>
    <mergeCell ref="F158:I158"/>
    <mergeCell ref="L158:M158"/>
    <mergeCell ref="N158:Q158"/>
    <mergeCell ref="F153:I153"/>
    <mergeCell ref="L153:M153"/>
    <mergeCell ref="N153:Q153"/>
    <mergeCell ref="F154:I154"/>
    <mergeCell ref="L154:M154"/>
    <mergeCell ref="N154:Q154"/>
    <mergeCell ref="F155:I155"/>
    <mergeCell ref="L155:M155"/>
    <mergeCell ref="N155:Q155"/>
    <mergeCell ref="F148:I148"/>
    <mergeCell ref="F149:I149"/>
    <mergeCell ref="L149:M149"/>
    <mergeCell ref="N149:Q149"/>
    <mergeCell ref="F150:I150"/>
    <mergeCell ref="F151:I151"/>
    <mergeCell ref="L151:M151"/>
    <mergeCell ref="N151:Q151"/>
    <mergeCell ref="F152:I152"/>
    <mergeCell ref="L152:M152"/>
    <mergeCell ref="N152:Q152"/>
    <mergeCell ref="F143:I143"/>
    <mergeCell ref="L143:M143"/>
    <mergeCell ref="N143:Q143"/>
    <mergeCell ref="F144:I144"/>
    <mergeCell ref="F145:I145"/>
    <mergeCell ref="L145:M145"/>
    <mergeCell ref="N145:Q145"/>
    <mergeCell ref="F146:I146"/>
    <mergeCell ref="F147:I147"/>
    <mergeCell ref="L147:M147"/>
    <mergeCell ref="N147:Q147"/>
    <mergeCell ref="F138:I138"/>
    <mergeCell ref="F139:I139"/>
    <mergeCell ref="L139:M139"/>
    <mergeCell ref="N139:Q139"/>
    <mergeCell ref="F140:I140"/>
    <mergeCell ref="F141:I141"/>
    <mergeCell ref="L141:M141"/>
    <mergeCell ref="N141:Q141"/>
    <mergeCell ref="F142:I142"/>
    <mergeCell ref="F132:I132"/>
    <mergeCell ref="L132:M132"/>
    <mergeCell ref="N132:Q132"/>
    <mergeCell ref="F133:I133"/>
    <mergeCell ref="F135:I135"/>
    <mergeCell ref="L135:M135"/>
    <mergeCell ref="N135:Q135"/>
    <mergeCell ref="F136:I136"/>
    <mergeCell ref="F137:I137"/>
    <mergeCell ref="L137:M137"/>
    <mergeCell ref="N137:Q137"/>
    <mergeCell ref="F127:I127"/>
    <mergeCell ref="F128:I128"/>
    <mergeCell ref="L128:M128"/>
    <mergeCell ref="N128:Q128"/>
    <mergeCell ref="F129:I129"/>
    <mergeCell ref="F130:I130"/>
    <mergeCell ref="L130:M130"/>
    <mergeCell ref="N130:Q130"/>
    <mergeCell ref="F131:I131"/>
    <mergeCell ref="L131:M131"/>
    <mergeCell ref="N131:Q131"/>
    <mergeCell ref="F120:I120"/>
    <mergeCell ref="L120:M120"/>
    <mergeCell ref="N120:Q120"/>
    <mergeCell ref="F124:I124"/>
    <mergeCell ref="L124:M124"/>
    <mergeCell ref="N124:Q124"/>
    <mergeCell ref="F125:I125"/>
    <mergeCell ref="F126:I126"/>
    <mergeCell ref="L126:M126"/>
    <mergeCell ref="N126:Q126"/>
    <mergeCell ref="N101:Q101"/>
    <mergeCell ref="L103:Q103"/>
    <mergeCell ref="C109:Q109"/>
    <mergeCell ref="F111:P111"/>
    <mergeCell ref="F112:P112"/>
    <mergeCell ref="F113:P113"/>
    <mergeCell ref="M115:P115"/>
    <mergeCell ref="M117:Q117"/>
    <mergeCell ref="M118:Q118"/>
    <mergeCell ref="D96:H96"/>
    <mergeCell ref="N96:Q96"/>
    <mergeCell ref="D97:H97"/>
    <mergeCell ref="N97:Q97"/>
    <mergeCell ref="D98:H98"/>
    <mergeCell ref="N98:Q98"/>
    <mergeCell ref="D99:H99"/>
    <mergeCell ref="N99:Q99"/>
    <mergeCell ref="D100:H100"/>
    <mergeCell ref="N100:Q100"/>
    <mergeCell ref="M85:Q85"/>
    <mergeCell ref="C87:G87"/>
    <mergeCell ref="N87:Q87"/>
    <mergeCell ref="N89:Q89"/>
    <mergeCell ref="N90:Q90"/>
    <mergeCell ref="N91:Q91"/>
    <mergeCell ref="N92:Q92"/>
    <mergeCell ref="N93:Q93"/>
    <mergeCell ref="N95:Q95"/>
    <mergeCell ref="H37:J37"/>
    <mergeCell ref="M37:P37"/>
    <mergeCell ref="L39:P39"/>
    <mergeCell ref="C76:Q76"/>
    <mergeCell ref="F78:P78"/>
    <mergeCell ref="F79:P79"/>
    <mergeCell ref="F80:P80"/>
    <mergeCell ref="M82:P82"/>
    <mergeCell ref="M84:Q84"/>
    <mergeCell ref="M31:P31"/>
    <mergeCell ref="H33:J33"/>
    <mergeCell ref="M33:P33"/>
    <mergeCell ref="H34:J34"/>
    <mergeCell ref="M34:P34"/>
    <mergeCell ref="H35:J35"/>
    <mergeCell ref="M35:P35"/>
    <mergeCell ref="H36:J36"/>
    <mergeCell ref="M36:P36"/>
    <mergeCell ref="E16:L16"/>
    <mergeCell ref="O16:P16"/>
    <mergeCell ref="O18:P18"/>
    <mergeCell ref="O19:P19"/>
    <mergeCell ref="O21:P21"/>
    <mergeCell ref="O22:P22"/>
    <mergeCell ref="E25:L25"/>
    <mergeCell ref="M28:P28"/>
    <mergeCell ref="M29:P29"/>
    <mergeCell ref="C2:Q2"/>
    <mergeCell ref="C4:Q4"/>
    <mergeCell ref="F6:P6"/>
    <mergeCell ref="F7:P7"/>
    <mergeCell ref="F8:P8"/>
    <mergeCell ref="O10:P10"/>
    <mergeCell ref="O12:P12"/>
    <mergeCell ref="O13:P13"/>
    <mergeCell ref="O15:P15"/>
  </mergeCells>
  <hyperlinks>
    <hyperlink ref="F1:G1" location="C2" display="1) Krycí list rozpočtu"/>
    <hyperlink ref="H1:K1" location="C87" display="2) Rekapitulace rozpočtu"/>
    <hyperlink ref="L1" location="C120" display="3) Rozpočet"/>
    <hyperlink ref="S1:T1" location="'Rekapitulace stavby'!C2" display="Rekapitulace stavby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N197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29"/>
      <c r="B1" s="15"/>
      <c r="C1" s="15"/>
      <c r="D1" s="16" t="s">
        <v>1</v>
      </c>
      <c r="E1" s="15"/>
      <c r="F1" s="17" t="s">
        <v>119</v>
      </c>
      <c r="G1" s="17"/>
      <c r="H1" s="294" t="s">
        <v>120</v>
      </c>
      <c r="I1" s="294"/>
      <c r="J1" s="294"/>
      <c r="K1" s="294"/>
      <c r="L1" s="17" t="s">
        <v>121</v>
      </c>
      <c r="M1" s="15"/>
      <c r="N1" s="15"/>
      <c r="O1" s="16" t="s">
        <v>122</v>
      </c>
      <c r="P1" s="15"/>
      <c r="Q1" s="15"/>
      <c r="R1" s="15"/>
      <c r="S1" s="17" t="s">
        <v>123</v>
      </c>
      <c r="T1" s="17"/>
      <c r="U1" s="129"/>
      <c r="V1" s="129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</row>
    <row r="2" spans="1:66" ht="36.950000000000003" customHeight="1">
      <c r="C2" s="209" t="s">
        <v>7</v>
      </c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S2" s="257" t="s">
        <v>8</v>
      </c>
      <c r="T2" s="258"/>
      <c r="U2" s="258"/>
      <c r="V2" s="258"/>
      <c r="W2" s="258"/>
      <c r="X2" s="258"/>
      <c r="Y2" s="258"/>
      <c r="Z2" s="258"/>
      <c r="AA2" s="258"/>
      <c r="AB2" s="258"/>
      <c r="AC2" s="258"/>
      <c r="AT2" s="21" t="s">
        <v>94</v>
      </c>
    </row>
    <row r="3" spans="1:66" ht="6.95" customHeight="1">
      <c r="B3" s="22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/>
      <c r="AT3" s="21" t="s">
        <v>90</v>
      </c>
    </row>
    <row r="4" spans="1:66" ht="36.950000000000003" customHeight="1">
      <c r="B4" s="25"/>
      <c r="C4" s="211" t="s">
        <v>124</v>
      </c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6"/>
      <c r="T4" s="27" t="s">
        <v>13</v>
      </c>
      <c r="AT4" s="21" t="s">
        <v>6</v>
      </c>
    </row>
    <row r="5" spans="1:66" ht="6.95" customHeight="1">
      <c r="B5" s="25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6"/>
    </row>
    <row r="6" spans="1:66" ht="25.35" customHeight="1">
      <c r="B6" s="25"/>
      <c r="C6" s="29"/>
      <c r="D6" s="33" t="s">
        <v>20</v>
      </c>
      <c r="E6" s="29"/>
      <c r="F6" s="259" t="str">
        <f>'Rekapitulace stavby'!K6</f>
        <v>Ohlášení o odstranění stavby plynové kotelny vč komínu, nadzemních rozvodů ÚT a TV ve  vojenském areálu Bechyně</v>
      </c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9"/>
      <c r="R6" s="26"/>
    </row>
    <row r="7" spans="1:66" ht="25.35" customHeight="1">
      <c r="B7" s="25"/>
      <c r="C7" s="29"/>
      <c r="D7" s="33" t="s">
        <v>125</v>
      </c>
      <c r="E7" s="29"/>
      <c r="F7" s="259" t="s">
        <v>126</v>
      </c>
      <c r="G7" s="216"/>
      <c r="H7" s="216"/>
      <c r="I7" s="216"/>
      <c r="J7" s="216"/>
      <c r="K7" s="216"/>
      <c r="L7" s="216"/>
      <c r="M7" s="216"/>
      <c r="N7" s="216"/>
      <c r="O7" s="216"/>
      <c r="P7" s="216"/>
      <c r="Q7" s="29"/>
      <c r="R7" s="26"/>
    </row>
    <row r="8" spans="1:66" s="1" customFormat="1" ht="32.85" customHeight="1">
      <c r="B8" s="38"/>
      <c r="C8" s="39"/>
      <c r="D8" s="32" t="s">
        <v>127</v>
      </c>
      <c r="E8" s="39"/>
      <c r="F8" s="217" t="s">
        <v>275</v>
      </c>
      <c r="G8" s="261"/>
      <c r="H8" s="261"/>
      <c r="I8" s="261"/>
      <c r="J8" s="261"/>
      <c r="K8" s="261"/>
      <c r="L8" s="261"/>
      <c r="M8" s="261"/>
      <c r="N8" s="261"/>
      <c r="O8" s="261"/>
      <c r="P8" s="261"/>
      <c r="Q8" s="39"/>
      <c r="R8" s="40"/>
    </row>
    <row r="9" spans="1:66" s="1" customFormat="1" ht="14.45" customHeight="1">
      <c r="B9" s="38"/>
      <c r="C9" s="39"/>
      <c r="D9" s="33" t="s">
        <v>22</v>
      </c>
      <c r="E9" s="39"/>
      <c r="F9" s="31" t="s">
        <v>23</v>
      </c>
      <c r="G9" s="39"/>
      <c r="H9" s="39"/>
      <c r="I9" s="39"/>
      <c r="J9" s="39"/>
      <c r="K9" s="39"/>
      <c r="L9" s="39"/>
      <c r="M9" s="33" t="s">
        <v>24</v>
      </c>
      <c r="N9" s="39"/>
      <c r="O9" s="31" t="s">
        <v>23</v>
      </c>
      <c r="P9" s="39"/>
      <c r="Q9" s="39"/>
      <c r="R9" s="40"/>
    </row>
    <row r="10" spans="1:66" s="1" customFormat="1" ht="14.45" customHeight="1">
      <c r="B10" s="38"/>
      <c r="C10" s="39"/>
      <c r="D10" s="33" t="s">
        <v>25</v>
      </c>
      <c r="E10" s="39"/>
      <c r="F10" s="31" t="s">
        <v>129</v>
      </c>
      <c r="G10" s="39"/>
      <c r="H10" s="39"/>
      <c r="I10" s="39"/>
      <c r="J10" s="39"/>
      <c r="K10" s="39"/>
      <c r="L10" s="39"/>
      <c r="M10" s="33" t="s">
        <v>27</v>
      </c>
      <c r="N10" s="39"/>
      <c r="O10" s="262" t="str">
        <f>'Rekapitulace stavby'!AN8</f>
        <v>29. 6. 2017</v>
      </c>
      <c r="P10" s="263"/>
      <c r="Q10" s="39"/>
      <c r="R10" s="40"/>
    </row>
    <row r="11" spans="1:66" s="1" customFormat="1" ht="10.9" customHeight="1">
      <c r="B11" s="38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40"/>
    </row>
    <row r="12" spans="1:66" s="1" customFormat="1" ht="14.45" customHeight="1">
      <c r="B12" s="38"/>
      <c r="C12" s="39"/>
      <c r="D12" s="33" t="s">
        <v>29</v>
      </c>
      <c r="E12" s="39"/>
      <c r="F12" s="39"/>
      <c r="G12" s="39"/>
      <c r="H12" s="39"/>
      <c r="I12" s="39"/>
      <c r="J12" s="39"/>
      <c r="K12" s="39"/>
      <c r="L12" s="39"/>
      <c r="M12" s="33" t="s">
        <v>30</v>
      </c>
      <c r="N12" s="39"/>
      <c r="O12" s="215" t="str">
        <f>IF('Rekapitulace stavby'!AN10="","",'Rekapitulace stavby'!AN10)</f>
        <v/>
      </c>
      <c r="P12" s="215"/>
      <c r="Q12" s="39"/>
      <c r="R12" s="40"/>
    </row>
    <row r="13" spans="1:66" s="1" customFormat="1" ht="18" customHeight="1">
      <c r="B13" s="38"/>
      <c r="C13" s="39"/>
      <c r="D13" s="39"/>
      <c r="E13" s="31" t="str">
        <f>IF('Rekapitulace stavby'!E11="","",'Rekapitulace stavby'!E11)</f>
        <v>AS-PO Praha</v>
      </c>
      <c r="F13" s="39"/>
      <c r="G13" s="39"/>
      <c r="H13" s="39"/>
      <c r="I13" s="39"/>
      <c r="J13" s="39"/>
      <c r="K13" s="39"/>
      <c r="L13" s="39"/>
      <c r="M13" s="33" t="s">
        <v>32</v>
      </c>
      <c r="N13" s="39"/>
      <c r="O13" s="215" t="str">
        <f>IF('Rekapitulace stavby'!AN11="","",'Rekapitulace stavby'!AN11)</f>
        <v/>
      </c>
      <c r="P13" s="215"/>
      <c r="Q13" s="39"/>
      <c r="R13" s="40"/>
    </row>
    <row r="14" spans="1:66" s="1" customFormat="1" ht="6.95" customHeight="1">
      <c r="B14" s="38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40"/>
    </row>
    <row r="15" spans="1:66" s="1" customFormat="1" ht="14.45" customHeight="1">
      <c r="B15" s="38"/>
      <c r="C15" s="39"/>
      <c r="D15" s="33" t="s">
        <v>33</v>
      </c>
      <c r="E15" s="39"/>
      <c r="F15" s="39"/>
      <c r="G15" s="39"/>
      <c r="H15" s="39"/>
      <c r="I15" s="39"/>
      <c r="J15" s="39"/>
      <c r="K15" s="39"/>
      <c r="L15" s="39"/>
      <c r="M15" s="33" t="s">
        <v>30</v>
      </c>
      <c r="N15" s="39"/>
      <c r="O15" s="264" t="str">
        <f>IF('Rekapitulace stavby'!AN13="","",'Rekapitulace stavby'!AN13)</f>
        <v>Vyplň údaj</v>
      </c>
      <c r="P15" s="215"/>
      <c r="Q15" s="39"/>
      <c r="R15" s="40"/>
    </row>
    <row r="16" spans="1:66" s="1" customFormat="1" ht="18" customHeight="1">
      <c r="B16" s="38"/>
      <c r="C16" s="39"/>
      <c r="D16" s="39"/>
      <c r="E16" s="264" t="str">
        <f>IF('Rekapitulace stavby'!E14="","",'Rekapitulace stavby'!E14)</f>
        <v>Vyplň údaj</v>
      </c>
      <c r="F16" s="265"/>
      <c r="G16" s="265"/>
      <c r="H16" s="265"/>
      <c r="I16" s="265"/>
      <c r="J16" s="265"/>
      <c r="K16" s="265"/>
      <c r="L16" s="265"/>
      <c r="M16" s="33" t="s">
        <v>32</v>
      </c>
      <c r="N16" s="39"/>
      <c r="O16" s="264" t="str">
        <f>IF('Rekapitulace stavby'!AN14="","",'Rekapitulace stavby'!AN14)</f>
        <v>Vyplň údaj</v>
      </c>
      <c r="P16" s="215"/>
      <c r="Q16" s="39"/>
      <c r="R16" s="40"/>
    </row>
    <row r="17" spans="2:18" s="1" customFormat="1" ht="6.95" customHeight="1">
      <c r="B17" s="38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40"/>
    </row>
    <row r="18" spans="2:18" s="1" customFormat="1" ht="14.45" customHeight="1">
      <c r="B18" s="38"/>
      <c r="C18" s="39"/>
      <c r="D18" s="33" t="s">
        <v>35</v>
      </c>
      <c r="E18" s="39"/>
      <c r="F18" s="39"/>
      <c r="G18" s="39"/>
      <c r="H18" s="39"/>
      <c r="I18" s="39"/>
      <c r="J18" s="39"/>
      <c r="K18" s="39"/>
      <c r="L18" s="39"/>
      <c r="M18" s="33" t="s">
        <v>30</v>
      </c>
      <c r="N18" s="39"/>
      <c r="O18" s="215" t="str">
        <f>IF('Rekapitulace stavby'!AN16="","",'Rekapitulace stavby'!AN16)</f>
        <v/>
      </c>
      <c r="P18" s="215"/>
      <c r="Q18" s="39"/>
      <c r="R18" s="40"/>
    </row>
    <row r="19" spans="2:18" s="1" customFormat="1" ht="18" customHeight="1">
      <c r="B19" s="38"/>
      <c r="C19" s="39"/>
      <c r="D19" s="39"/>
      <c r="E19" s="31" t="str">
        <f>IF('Rekapitulace stavby'!E17="","",'Rekapitulace stavby'!E17)</f>
        <v>EVČ s.r.o.</v>
      </c>
      <c r="F19" s="39"/>
      <c r="G19" s="39"/>
      <c r="H19" s="39"/>
      <c r="I19" s="39"/>
      <c r="J19" s="39"/>
      <c r="K19" s="39"/>
      <c r="L19" s="39"/>
      <c r="M19" s="33" t="s">
        <v>32</v>
      </c>
      <c r="N19" s="39"/>
      <c r="O19" s="215" t="str">
        <f>IF('Rekapitulace stavby'!AN17="","",'Rekapitulace stavby'!AN17)</f>
        <v/>
      </c>
      <c r="P19" s="215"/>
      <c r="Q19" s="39"/>
      <c r="R19" s="40"/>
    </row>
    <row r="20" spans="2:18" s="1" customFormat="1" ht="6.95" customHeight="1">
      <c r="B20" s="38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40"/>
    </row>
    <row r="21" spans="2:18" s="1" customFormat="1" ht="14.45" customHeight="1">
      <c r="B21" s="38"/>
      <c r="C21" s="39"/>
      <c r="D21" s="33" t="s">
        <v>37</v>
      </c>
      <c r="E21" s="39"/>
      <c r="F21" s="39"/>
      <c r="G21" s="39"/>
      <c r="H21" s="39"/>
      <c r="I21" s="39"/>
      <c r="J21" s="39"/>
      <c r="K21" s="39"/>
      <c r="L21" s="39"/>
      <c r="M21" s="33" t="s">
        <v>30</v>
      </c>
      <c r="N21" s="39"/>
      <c r="O21" s="215" t="str">
        <f>IF('Rekapitulace stavby'!AN19="","",'Rekapitulace stavby'!AN19)</f>
        <v/>
      </c>
      <c r="P21" s="215"/>
      <c r="Q21" s="39"/>
      <c r="R21" s="40"/>
    </row>
    <row r="22" spans="2:18" s="1" customFormat="1" ht="18" customHeight="1">
      <c r="B22" s="38"/>
      <c r="C22" s="39"/>
      <c r="D22" s="39"/>
      <c r="E22" s="31" t="str">
        <f>IF('Rekapitulace stavby'!E20="","",'Rekapitulace stavby'!E20)</f>
        <v>EVČ s.r.o.</v>
      </c>
      <c r="F22" s="39"/>
      <c r="G22" s="39"/>
      <c r="H22" s="39"/>
      <c r="I22" s="39"/>
      <c r="J22" s="39"/>
      <c r="K22" s="39"/>
      <c r="L22" s="39"/>
      <c r="M22" s="33" t="s">
        <v>32</v>
      </c>
      <c r="N22" s="39"/>
      <c r="O22" s="215" t="str">
        <f>IF('Rekapitulace stavby'!AN20="","",'Rekapitulace stavby'!AN20)</f>
        <v/>
      </c>
      <c r="P22" s="215"/>
      <c r="Q22" s="39"/>
      <c r="R22" s="40"/>
    </row>
    <row r="23" spans="2:18" s="1" customFormat="1" ht="6.95" customHeight="1">
      <c r="B23" s="38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40"/>
    </row>
    <row r="24" spans="2:18" s="1" customFormat="1" ht="14.45" customHeight="1">
      <c r="B24" s="38"/>
      <c r="C24" s="39"/>
      <c r="D24" s="33" t="s">
        <v>38</v>
      </c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40"/>
    </row>
    <row r="25" spans="2:18" s="1" customFormat="1" ht="22.5" customHeight="1">
      <c r="B25" s="38"/>
      <c r="C25" s="39"/>
      <c r="D25" s="39"/>
      <c r="E25" s="220" t="s">
        <v>23</v>
      </c>
      <c r="F25" s="220"/>
      <c r="G25" s="220"/>
      <c r="H25" s="220"/>
      <c r="I25" s="220"/>
      <c r="J25" s="220"/>
      <c r="K25" s="220"/>
      <c r="L25" s="220"/>
      <c r="M25" s="39"/>
      <c r="N25" s="39"/>
      <c r="O25" s="39"/>
      <c r="P25" s="39"/>
      <c r="Q25" s="39"/>
      <c r="R25" s="40"/>
    </row>
    <row r="26" spans="2:18" s="1" customFormat="1" ht="6.95" customHeight="1">
      <c r="B26" s="38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40"/>
    </row>
    <row r="27" spans="2:18" s="1" customFormat="1" ht="6.95" customHeight="1">
      <c r="B27" s="38"/>
      <c r="C27" s="39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39"/>
      <c r="R27" s="40"/>
    </row>
    <row r="28" spans="2:18" s="1" customFormat="1" ht="14.45" customHeight="1">
      <c r="B28" s="38"/>
      <c r="C28" s="39"/>
      <c r="D28" s="130" t="s">
        <v>130</v>
      </c>
      <c r="E28" s="39"/>
      <c r="F28" s="39"/>
      <c r="G28" s="39"/>
      <c r="H28" s="39"/>
      <c r="I28" s="39"/>
      <c r="J28" s="39"/>
      <c r="K28" s="39"/>
      <c r="L28" s="39"/>
      <c r="M28" s="221">
        <f>N89</f>
        <v>0</v>
      </c>
      <c r="N28" s="221"/>
      <c r="O28" s="221"/>
      <c r="P28" s="221"/>
      <c r="Q28" s="39"/>
      <c r="R28" s="40"/>
    </row>
    <row r="29" spans="2:18" s="1" customFormat="1" ht="14.45" customHeight="1">
      <c r="B29" s="38"/>
      <c r="C29" s="39"/>
      <c r="D29" s="37" t="s">
        <v>111</v>
      </c>
      <c r="E29" s="39"/>
      <c r="F29" s="39"/>
      <c r="G29" s="39"/>
      <c r="H29" s="39"/>
      <c r="I29" s="39"/>
      <c r="J29" s="39"/>
      <c r="K29" s="39"/>
      <c r="L29" s="39"/>
      <c r="M29" s="221">
        <f>N100</f>
        <v>0</v>
      </c>
      <c r="N29" s="221"/>
      <c r="O29" s="221"/>
      <c r="P29" s="221"/>
      <c r="Q29" s="39"/>
      <c r="R29" s="40"/>
    </row>
    <row r="30" spans="2:18" s="1" customFormat="1" ht="6.95" customHeight="1">
      <c r="B30" s="38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40"/>
    </row>
    <row r="31" spans="2:18" s="1" customFormat="1" ht="25.35" customHeight="1">
      <c r="B31" s="38"/>
      <c r="C31" s="39"/>
      <c r="D31" s="131" t="s">
        <v>41</v>
      </c>
      <c r="E31" s="39"/>
      <c r="F31" s="39"/>
      <c r="G31" s="39"/>
      <c r="H31" s="39"/>
      <c r="I31" s="39"/>
      <c r="J31" s="39"/>
      <c r="K31" s="39"/>
      <c r="L31" s="39"/>
      <c r="M31" s="266">
        <f>ROUND(M28+M29,2)</f>
        <v>0</v>
      </c>
      <c r="N31" s="261"/>
      <c r="O31" s="261"/>
      <c r="P31" s="261"/>
      <c r="Q31" s="39"/>
      <c r="R31" s="40"/>
    </row>
    <row r="32" spans="2:18" s="1" customFormat="1" ht="6.95" customHeight="1">
      <c r="B32" s="38"/>
      <c r="C32" s="39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39"/>
      <c r="R32" s="40"/>
    </row>
    <row r="33" spans="2:18" s="1" customFormat="1" ht="14.45" customHeight="1">
      <c r="B33" s="38"/>
      <c r="C33" s="39"/>
      <c r="D33" s="45" t="s">
        <v>42</v>
      </c>
      <c r="E33" s="45" t="s">
        <v>43</v>
      </c>
      <c r="F33" s="46">
        <v>0.21</v>
      </c>
      <c r="G33" s="132" t="s">
        <v>44</v>
      </c>
      <c r="H33" s="267">
        <f>(SUM(BE100:BE107)+SUM(BE126:BE195))</f>
        <v>0</v>
      </c>
      <c r="I33" s="261"/>
      <c r="J33" s="261"/>
      <c r="K33" s="39"/>
      <c r="L33" s="39"/>
      <c r="M33" s="267">
        <f>ROUND((SUM(BE100:BE107)+SUM(BE126:BE195)), 2)*F33</f>
        <v>0</v>
      </c>
      <c r="N33" s="261"/>
      <c r="O33" s="261"/>
      <c r="P33" s="261"/>
      <c r="Q33" s="39"/>
      <c r="R33" s="40"/>
    </row>
    <row r="34" spans="2:18" s="1" customFormat="1" ht="14.45" customHeight="1">
      <c r="B34" s="38"/>
      <c r="C34" s="39"/>
      <c r="D34" s="39"/>
      <c r="E34" s="45" t="s">
        <v>45</v>
      </c>
      <c r="F34" s="46">
        <v>0.15</v>
      </c>
      <c r="G34" s="132" t="s">
        <v>44</v>
      </c>
      <c r="H34" s="267">
        <f>(SUM(BF100:BF107)+SUM(BF126:BF195))</f>
        <v>0</v>
      </c>
      <c r="I34" s="261"/>
      <c r="J34" s="261"/>
      <c r="K34" s="39"/>
      <c r="L34" s="39"/>
      <c r="M34" s="267">
        <f>ROUND((SUM(BF100:BF107)+SUM(BF126:BF195)), 2)*F34</f>
        <v>0</v>
      </c>
      <c r="N34" s="261"/>
      <c r="O34" s="261"/>
      <c r="P34" s="261"/>
      <c r="Q34" s="39"/>
      <c r="R34" s="40"/>
    </row>
    <row r="35" spans="2:18" s="1" customFormat="1" ht="14.45" hidden="1" customHeight="1">
      <c r="B35" s="38"/>
      <c r="C35" s="39"/>
      <c r="D35" s="39"/>
      <c r="E35" s="45" t="s">
        <v>46</v>
      </c>
      <c r="F35" s="46">
        <v>0.21</v>
      </c>
      <c r="G35" s="132" t="s">
        <v>44</v>
      </c>
      <c r="H35" s="267">
        <f>(SUM(BG100:BG107)+SUM(BG126:BG195))</f>
        <v>0</v>
      </c>
      <c r="I35" s="261"/>
      <c r="J35" s="261"/>
      <c r="K35" s="39"/>
      <c r="L35" s="39"/>
      <c r="M35" s="267">
        <v>0</v>
      </c>
      <c r="N35" s="261"/>
      <c r="O35" s="261"/>
      <c r="P35" s="261"/>
      <c r="Q35" s="39"/>
      <c r="R35" s="40"/>
    </row>
    <row r="36" spans="2:18" s="1" customFormat="1" ht="14.45" hidden="1" customHeight="1">
      <c r="B36" s="38"/>
      <c r="C36" s="39"/>
      <c r="D36" s="39"/>
      <c r="E36" s="45" t="s">
        <v>47</v>
      </c>
      <c r="F36" s="46">
        <v>0.15</v>
      </c>
      <c r="G36" s="132" t="s">
        <v>44</v>
      </c>
      <c r="H36" s="267">
        <f>(SUM(BH100:BH107)+SUM(BH126:BH195))</f>
        <v>0</v>
      </c>
      <c r="I36" s="261"/>
      <c r="J36" s="261"/>
      <c r="K36" s="39"/>
      <c r="L36" s="39"/>
      <c r="M36" s="267">
        <v>0</v>
      </c>
      <c r="N36" s="261"/>
      <c r="O36" s="261"/>
      <c r="P36" s="261"/>
      <c r="Q36" s="39"/>
      <c r="R36" s="40"/>
    </row>
    <row r="37" spans="2:18" s="1" customFormat="1" ht="14.45" hidden="1" customHeight="1">
      <c r="B37" s="38"/>
      <c r="C37" s="39"/>
      <c r="D37" s="39"/>
      <c r="E37" s="45" t="s">
        <v>48</v>
      </c>
      <c r="F37" s="46">
        <v>0</v>
      </c>
      <c r="G37" s="132" t="s">
        <v>44</v>
      </c>
      <c r="H37" s="267">
        <f>(SUM(BI100:BI107)+SUM(BI126:BI195))</f>
        <v>0</v>
      </c>
      <c r="I37" s="261"/>
      <c r="J37" s="261"/>
      <c r="K37" s="39"/>
      <c r="L37" s="39"/>
      <c r="M37" s="267">
        <v>0</v>
      </c>
      <c r="N37" s="261"/>
      <c r="O37" s="261"/>
      <c r="P37" s="261"/>
      <c r="Q37" s="39"/>
      <c r="R37" s="40"/>
    </row>
    <row r="38" spans="2:18" s="1" customFormat="1" ht="6.95" customHeight="1">
      <c r="B38" s="38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40"/>
    </row>
    <row r="39" spans="2:18" s="1" customFormat="1" ht="25.35" customHeight="1">
      <c r="B39" s="38"/>
      <c r="C39" s="128"/>
      <c r="D39" s="133" t="s">
        <v>49</v>
      </c>
      <c r="E39" s="82"/>
      <c r="F39" s="82"/>
      <c r="G39" s="134" t="s">
        <v>50</v>
      </c>
      <c r="H39" s="135" t="s">
        <v>51</v>
      </c>
      <c r="I39" s="82"/>
      <c r="J39" s="82"/>
      <c r="K39" s="82"/>
      <c r="L39" s="268">
        <f>SUM(M31:M37)</f>
        <v>0</v>
      </c>
      <c r="M39" s="268"/>
      <c r="N39" s="268"/>
      <c r="O39" s="268"/>
      <c r="P39" s="269"/>
      <c r="Q39" s="128"/>
      <c r="R39" s="40"/>
    </row>
    <row r="40" spans="2:18" s="1" customFormat="1" ht="14.45" customHeight="1">
      <c r="B40" s="38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40"/>
    </row>
    <row r="41" spans="2:18" s="1" customFormat="1" ht="14.45" customHeight="1">
      <c r="B41" s="38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40"/>
    </row>
    <row r="42" spans="2:18" ht="13.5">
      <c r="B42" s="25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6"/>
    </row>
    <row r="43" spans="2:18" ht="13.5">
      <c r="B43" s="25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6"/>
    </row>
    <row r="44" spans="2:18" ht="13.5">
      <c r="B44" s="25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6"/>
    </row>
    <row r="45" spans="2:18" ht="13.5">
      <c r="B45" s="25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6"/>
    </row>
    <row r="46" spans="2:18" ht="13.5">
      <c r="B46" s="25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6"/>
    </row>
    <row r="47" spans="2:18" ht="13.5">
      <c r="B47" s="25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6"/>
    </row>
    <row r="48" spans="2:18" ht="13.5">
      <c r="B48" s="25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6"/>
    </row>
    <row r="49" spans="2:18" ht="13.5">
      <c r="B49" s="25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6"/>
    </row>
    <row r="50" spans="2:18" s="1" customFormat="1">
      <c r="B50" s="38"/>
      <c r="C50" s="39"/>
      <c r="D50" s="53" t="s">
        <v>52</v>
      </c>
      <c r="E50" s="54"/>
      <c r="F50" s="54"/>
      <c r="G50" s="54"/>
      <c r="H50" s="55"/>
      <c r="I50" s="39"/>
      <c r="J50" s="53" t="s">
        <v>53</v>
      </c>
      <c r="K50" s="54"/>
      <c r="L50" s="54"/>
      <c r="M50" s="54"/>
      <c r="N50" s="54"/>
      <c r="O50" s="54"/>
      <c r="P50" s="55"/>
      <c r="Q50" s="39"/>
      <c r="R50" s="40"/>
    </row>
    <row r="51" spans="2:18" ht="13.5">
      <c r="B51" s="25"/>
      <c r="C51" s="29"/>
      <c r="D51" s="56"/>
      <c r="E51" s="29"/>
      <c r="F51" s="29"/>
      <c r="G51" s="29"/>
      <c r="H51" s="57"/>
      <c r="I51" s="29"/>
      <c r="J51" s="56"/>
      <c r="K51" s="29"/>
      <c r="L51" s="29"/>
      <c r="M51" s="29"/>
      <c r="N51" s="29"/>
      <c r="O51" s="29"/>
      <c r="P51" s="57"/>
      <c r="Q51" s="29"/>
      <c r="R51" s="26"/>
    </row>
    <row r="52" spans="2:18" ht="13.5">
      <c r="B52" s="25"/>
      <c r="C52" s="29"/>
      <c r="D52" s="56"/>
      <c r="E52" s="29"/>
      <c r="F52" s="29"/>
      <c r="G52" s="29"/>
      <c r="H52" s="57"/>
      <c r="I52" s="29"/>
      <c r="J52" s="56"/>
      <c r="K52" s="29"/>
      <c r="L52" s="29"/>
      <c r="M52" s="29"/>
      <c r="N52" s="29"/>
      <c r="O52" s="29"/>
      <c r="P52" s="57"/>
      <c r="Q52" s="29"/>
      <c r="R52" s="26"/>
    </row>
    <row r="53" spans="2:18" ht="13.5">
      <c r="B53" s="25"/>
      <c r="C53" s="29"/>
      <c r="D53" s="56"/>
      <c r="E53" s="29"/>
      <c r="F53" s="29"/>
      <c r="G53" s="29"/>
      <c r="H53" s="57"/>
      <c r="I53" s="29"/>
      <c r="J53" s="56"/>
      <c r="K53" s="29"/>
      <c r="L53" s="29"/>
      <c r="M53" s="29"/>
      <c r="N53" s="29"/>
      <c r="O53" s="29"/>
      <c r="P53" s="57"/>
      <c r="Q53" s="29"/>
      <c r="R53" s="26"/>
    </row>
    <row r="54" spans="2:18" ht="13.5">
      <c r="B54" s="25"/>
      <c r="C54" s="29"/>
      <c r="D54" s="56"/>
      <c r="E54" s="29"/>
      <c r="F54" s="29"/>
      <c r="G54" s="29"/>
      <c r="H54" s="57"/>
      <c r="I54" s="29"/>
      <c r="J54" s="56"/>
      <c r="K54" s="29"/>
      <c r="L54" s="29"/>
      <c r="M54" s="29"/>
      <c r="N54" s="29"/>
      <c r="O54" s="29"/>
      <c r="P54" s="57"/>
      <c r="Q54" s="29"/>
      <c r="R54" s="26"/>
    </row>
    <row r="55" spans="2:18" ht="13.5">
      <c r="B55" s="25"/>
      <c r="C55" s="29"/>
      <c r="D55" s="56"/>
      <c r="E55" s="29"/>
      <c r="F55" s="29"/>
      <c r="G55" s="29"/>
      <c r="H55" s="57"/>
      <c r="I55" s="29"/>
      <c r="J55" s="56"/>
      <c r="K55" s="29"/>
      <c r="L55" s="29"/>
      <c r="M55" s="29"/>
      <c r="N55" s="29"/>
      <c r="O55" s="29"/>
      <c r="P55" s="57"/>
      <c r="Q55" s="29"/>
      <c r="R55" s="26"/>
    </row>
    <row r="56" spans="2:18" ht="13.5">
      <c r="B56" s="25"/>
      <c r="C56" s="29"/>
      <c r="D56" s="56"/>
      <c r="E56" s="29"/>
      <c r="F56" s="29"/>
      <c r="G56" s="29"/>
      <c r="H56" s="57"/>
      <c r="I56" s="29"/>
      <c r="J56" s="56"/>
      <c r="K56" s="29"/>
      <c r="L56" s="29"/>
      <c r="M56" s="29"/>
      <c r="N56" s="29"/>
      <c r="O56" s="29"/>
      <c r="P56" s="57"/>
      <c r="Q56" s="29"/>
      <c r="R56" s="26"/>
    </row>
    <row r="57" spans="2:18" ht="13.5">
      <c r="B57" s="25"/>
      <c r="C57" s="29"/>
      <c r="D57" s="56"/>
      <c r="E57" s="29"/>
      <c r="F57" s="29"/>
      <c r="G57" s="29"/>
      <c r="H57" s="57"/>
      <c r="I57" s="29"/>
      <c r="J57" s="56"/>
      <c r="K57" s="29"/>
      <c r="L57" s="29"/>
      <c r="M57" s="29"/>
      <c r="N57" s="29"/>
      <c r="O57" s="29"/>
      <c r="P57" s="57"/>
      <c r="Q57" s="29"/>
      <c r="R57" s="26"/>
    </row>
    <row r="58" spans="2:18" ht="13.5">
      <c r="B58" s="25"/>
      <c r="C58" s="29"/>
      <c r="D58" s="56"/>
      <c r="E58" s="29"/>
      <c r="F58" s="29"/>
      <c r="G58" s="29"/>
      <c r="H58" s="57"/>
      <c r="I58" s="29"/>
      <c r="J58" s="56"/>
      <c r="K58" s="29"/>
      <c r="L58" s="29"/>
      <c r="M58" s="29"/>
      <c r="N58" s="29"/>
      <c r="O58" s="29"/>
      <c r="P58" s="57"/>
      <c r="Q58" s="29"/>
      <c r="R58" s="26"/>
    </row>
    <row r="59" spans="2:18" s="1" customFormat="1">
      <c r="B59" s="38"/>
      <c r="C59" s="39"/>
      <c r="D59" s="58" t="s">
        <v>54</v>
      </c>
      <c r="E59" s="59"/>
      <c r="F59" s="59"/>
      <c r="G59" s="60" t="s">
        <v>55</v>
      </c>
      <c r="H59" s="61"/>
      <c r="I59" s="39"/>
      <c r="J59" s="58" t="s">
        <v>54</v>
      </c>
      <c r="K59" s="59"/>
      <c r="L59" s="59"/>
      <c r="M59" s="59"/>
      <c r="N59" s="60" t="s">
        <v>55</v>
      </c>
      <c r="O59" s="59"/>
      <c r="P59" s="61"/>
      <c r="Q59" s="39"/>
      <c r="R59" s="40"/>
    </row>
    <row r="60" spans="2:18" ht="13.5">
      <c r="B60" s="25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6"/>
    </row>
    <row r="61" spans="2:18" s="1" customFormat="1">
      <c r="B61" s="38"/>
      <c r="C61" s="39"/>
      <c r="D61" s="53" t="s">
        <v>56</v>
      </c>
      <c r="E61" s="54"/>
      <c r="F61" s="54"/>
      <c r="G61" s="54"/>
      <c r="H61" s="55"/>
      <c r="I61" s="39"/>
      <c r="J61" s="53" t="s">
        <v>57</v>
      </c>
      <c r="K61" s="54"/>
      <c r="L61" s="54"/>
      <c r="M61" s="54"/>
      <c r="N61" s="54"/>
      <c r="O61" s="54"/>
      <c r="P61" s="55"/>
      <c r="Q61" s="39"/>
      <c r="R61" s="40"/>
    </row>
    <row r="62" spans="2:18" ht="13.5">
      <c r="B62" s="25"/>
      <c r="C62" s="29"/>
      <c r="D62" s="56"/>
      <c r="E62" s="29"/>
      <c r="F62" s="29"/>
      <c r="G62" s="29"/>
      <c r="H62" s="57"/>
      <c r="I62" s="29"/>
      <c r="J62" s="56"/>
      <c r="K62" s="29"/>
      <c r="L62" s="29"/>
      <c r="M62" s="29"/>
      <c r="N62" s="29"/>
      <c r="O62" s="29"/>
      <c r="P62" s="57"/>
      <c r="Q62" s="29"/>
      <c r="R62" s="26"/>
    </row>
    <row r="63" spans="2:18" ht="13.5">
      <c r="B63" s="25"/>
      <c r="C63" s="29"/>
      <c r="D63" s="56"/>
      <c r="E63" s="29"/>
      <c r="F63" s="29"/>
      <c r="G63" s="29"/>
      <c r="H63" s="57"/>
      <c r="I63" s="29"/>
      <c r="J63" s="56"/>
      <c r="K63" s="29"/>
      <c r="L63" s="29"/>
      <c r="M63" s="29"/>
      <c r="N63" s="29"/>
      <c r="O63" s="29"/>
      <c r="P63" s="57"/>
      <c r="Q63" s="29"/>
      <c r="R63" s="26"/>
    </row>
    <row r="64" spans="2:18" ht="13.5">
      <c r="B64" s="25"/>
      <c r="C64" s="29"/>
      <c r="D64" s="56"/>
      <c r="E64" s="29"/>
      <c r="F64" s="29"/>
      <c r="G64" s="29"/>
      <c r="H64" s="57"/>
      <c r="I64" s="29"/>
      <c r="J64" s="56"/>
      <c r="K64" s="29"/>
      <c r="L64" s="29"/>
      <c r="M64" s="29"/>
      <c r="N64" s="29"/>
      <c r="O64" s="29"/>
      <c r="P64" s="57"/>
      <c r="Q64" s="29"/>
      <c r="R64" s="26"/>
    </row>
    <row r="65" spans="2:21" ht="13.5">
      <c r="B65" s="25"/>
      <c r="C65" s="29"/>
      <c r="D65" s="56"/>
      <c r="E65" s="29"/>
      <c r="F65" s="29"/>
      <c r="G65" s="29"/>
      <c r="H65" s="57"/>
      <c r="I65" s="29"/>
      <c r="J65" s="56"/>
      <c r="K65" s="29"/>
      <c r="L65" s="29"/>
      <c r="M65" s="29"/>
      <c r="N65" s="29"/>
      <c r="O65" s="29"/>
      <c r="P65" s="57"/>
      <c r="Q65" s="29"/>
      <c r="R65" s="26"/>
    </row>
    <row r="66" spans="2:21" ht="13.5">
      <c r="B66" s="25"/>
      <c r="C66" s="29"/>
      <c r="D66" s="56"/>
      <c r="E66" s="29"/>
      <c r="F66" s="29"/>
      <c r="G66" s="29"/>
      <c r="H66" s="57"/>
      <c r="I66" s="29"/>
      <c r="J66" s="56"/>
      <c r="K66" s="29"/>
      <c r="L66" s="29"/>
      <c r="M66" s="29"/>
      <c r="N66" s="29"/>
      <c r="O66" s="29"/>
      <c r="P66" s="57"/>
      <c r="Q66" s="29"/>
      <c r="R66" s="26"/>
    </row>
    <row r="67" spans="2:21" ht="13.5">
      <c r="B67" s="25"/>
      <c r="C67" s="29"/>
      <c r="D67" s="56"/>
      <c r="E67" s="29"/>
      <c r="F67" s="29"/>
      <c r="G67" s="29"/>
      <c r="H67" s="57"/>
      <c r="I67" s="29"/>
      <c r="J67" s="56"/>
      <c r="K67" s="29"/>
      <c r="L67" s="29"/>
      <c r="M67" s="29"/>
      <c r="N67" s="29"/>
      <c r="O67" s="29"/>
      <c r="P67" s="57"/>
      <c r="Q67" s="29"/>
      <c r="R67" s="26"/>
    </row>
    <row r="68" spans="2:21" ht="13.5">
      <c r="B68" s="25"/>
      <c r="C68" s="29"/>
      <c r="D68" s="56"/>
      <c r="E68" s="29"/>
      <c r="F68" s="29"/>
      <c r="G68" s="29"/>
      <c r="H68" s="57"/>
      <c r="I68" s="29"/>
      <c r="J68" s="56"/>
      <c r="K68" s="29"/>
      <c r="L68" s="29"/>
      <c r="M68" s="29"/>
      <c r="N68" s="29"/>
      <c r="O68" s="29"/>
      <c r="P68" s="57"/>
      <c r="Q68" s="29"/>
      <c r="R68" s="26"/>
    </row>
    <row r="69" spans="2:21" ht="13.5">
      <c r="B69" s="25"/>
      <c r="C69" s="29"/>
      <c r="D69" s="56"/>
      <c r="E69" s="29"/>
      <c r="F69" s="29"/>
      <c r="G69" s="29"/>
      <c r="H69" s="57"/>
      <c r="I69" s="29"/>
      <c r="J69" s="56"/>
      <c r="K69" s="29"/>
      <c r="L69" s="29"/>
      <c r="M69" s="29"/>
      <c r="N69" s="29"/>
      <c r="O69" s="29"/>
      <c r="P69" s="57"/>
      <c r="Q69" s="29"/>
      <c r="R69" s="26"/>
    </row>
    <row r="70" spans="2:21" s="1" customFormat="1">
      <c r="B70" s="38"/>
      <c r="C70" s="39"/>
      <c r="D70" s="58" t="s">
        <v>54</v>
      </c>
      <c r="E70" s="59"/>
      <c r="F70" s="59"/>
      <c r="G70" s="60" t="s">
        <v>55</v>
      </c>
      <c r="H70" s="61"/>
      <c r="I70" s="39"/>
      <c r="J70" s="58" t="s">
        <v>54</v>
      </c>
      <c r="K70" s="59"/>
      <c r="L70" s="59"/>
      <c r="M70" s="59"/>
      <c r="N70" s="60" t="s">
        <v>55</v>
      </c>
      <c r="O70" s="59"/>
      <c r="P70" s="61"/>
      <c r="Q70" s="39"/>
      <c r="R70" s="40"/>
    </row>
    <row r="71" spans="2:21" s="1" customFormat="1" ht="14.45" customHeight="1">
      <c r="B71" s="62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4"/>
    </row>
    <row r="75" spans="2:21" s="1" customFormat="1" ht="6.95" customHeight="1">
      <c r="B75" s="136"/>
      <c r="C75" s="137"/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7"/>
      <c r="O75" s="137"/>
      <c r="P75" s="137"/>
      <c r="Q75" s="137"/>
      <c r="R75" s="138"/>
    </row>
    <row r="76" spans="2:21" s="1" customFormat="1" ht="36.950000000000003" customHeight="1">
      <c r="B76" s="38"/>
      <c r="C76" s="211" t="s">
        <v>131</v>
      </c>
      <c r="D76" s="212"/>
      <c r="E76" s="212"/>
      <c r="F76" s="212"/>
      <c r="G76" s="212"/>
      <c r="H76" s="212"/>
      <c r="I76" s="212"/>
      <c r="J76" s="212"/>
      <c r="K76" s="212"/>
      <c r="L76" s="212"/>
      <c r="M76" s="212"/>
      <c r="N76" s="212"/>
      <c r="O76" s="212"/>
      <c r="P76" s="212"/>
      <c r="Q76" s="212"/>
      <c r="R76" s="40"/>
      <c r="T76" s="139"/>
      <c r="U76" s="139"/>
    </row>
    <row r="77" spans="2:21" s="1" customFormat="1" ht="6.95" customHeight="1">
      <c r="B77" s="38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40"/>
      <c r="T77" s="139"/>
      <c r="U77" s="139"/>
    </row>
    <row r="78" spans="2:21" s="1" customFormat="1" ht="30" customHeight="1">
      <c r="B78" s="38"/>
      <c r="C78" s="33" t="s">
        <v>20</v>
      </c>
      <c r="D78" s="39"/>
      <c r="E78" s="39"/>
      <c r="F78" s="259" t="str">
        <f>F6</f>
        <v>Ohlášení o odstranění stavby plynové kotelny vč komínu, nadzemních rozvodů ÚT a TV ve  vojenském areálu Bechyně</v>
      </c>
      <c r="G78" s="260"/>
      <c r="H78" s="260"/>
      <c r="I78" s="260"/>
      <c r="J78" s="260"/>
      <c r="K78" s="260"/>
      <c r="L78" s="260"/>
      <c r="M78" s="260"/>
      <c r="N78" s="260"/>
      <c r="O78" s="260"/>
      <c r="P78" s="260"/>
      <c r="Q78" s="39"/>
      <c r="R78" s="40"/>
      <c r="T78" s="139"/>
      <c r="U78" s="139"/>
    </row>
    <row r="79" spans="2:21" ht="30" customHeight="1">
      <c r="B79" s="25"/>
      <c r="C79" s="33" t="s">
        <v>125</v>
      </c>
      <c r="D79" s="29"/>
      <c r="E79" s="29"/>
      <c r="F79" s="259" t="s">
        <v>126</v>
      </c>
      <c r="G79" s="216"/>
      <c r="H79" s="216"/>
      <c r="I79" s="216"/>
      <c r="J79" s="216"/>
      <c r="K79" s="216"/>
      <c r="L79" s="216"/>
      <c r="M79" s="216"/>
      <c r="N79" s="216"/>
      <c r="O79" s="216"/>
      <c r="P79" s="216"/>
      <c r="Q79" s="29"/>
      <c r="R79" s="26"/>
      <c r="T79" s="140"/>
      <c r="U79" s="140"/>
    </row>
    <row r="80" spans="2:21" s="1" customFormat="1" ht="36.950000000000003" customHeight="1">
      <c r="B80" s="38"/>
      <c r="C80" s="72" t="s">
        <v>127</v>
      </c>
      <c r="D80" s="39"/>
      <c r="E80" s="39"/>
      <c r="F80" s="231" t="str">
        <f>F8</f>
        <v>STR - Strojní</v>
      </c>
      <c r="G80" s="261"/>
      <c r="H80" s="261"/>
      <c r="I80" s="261"/>
      <c r="J80" s="261"/>
      <c r="K80" s="261"/>
      <c r="L80" s="261"/>
      <c r="M80" s="261"/>
      <c r="N80" s="261"/>
      <c r="O80" s="261"/>
      <c r="P80" s="261"/>
      <c r="Q80" s="39"/>
      <c r="R80" s="40"/>
      <c r="T80" s="139"/>
      <c r="U80" s="139"/>
    </row>
    <row r="81" spans="2:47" s="1" customFormat="1" ht="6.95" customHeight="1">
      <c r="B81" s="38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40"/>
      <c r="T81" s="139"/>
      <c r="U81" s="139"/>
    </row>
    <row r="82" spans="2:47" s="1" customFormat="1" ht="18" customHeight="1">
      <c r="B82" s="38"/>
      <c r="C82" s="33" t="s">
        <v>25</v>
      </c>
      <c r="D82" s="39"/>
      <c r="E82" s="39"/>
      <c r="F82" s="31" t="str">
        <f>F10</f>
        <v xml:space="preserve"> </v>
      </c>
      <c r="G82" s="39"/>
      <c r="H82" s="39"/>
      <c r="I82" s="39"/>
      <c r="J82" s="39"/>
      <c r="K82" s="33" t="s">
        <v>27</v>
      </c>
      <c r="L82" s="39"/>
      <c r="M82" s="263" t="str">
        <f>IF(O10="","",O10)</f>
        <v>29. 6. 2017</v>
      </c>
      <c r="N82" s="263"/>
      <c r="O82" s="263"/>
      <c r="P82" s="263"/>
      <c r="Q82" s="39"/>
      <c r="R82" s="40"/>
      <c r="T82" s="139"/>
      <c r="U82" s="139"/>
    </row>
    <row r="83" spans="2:47" s="1" customFormat="1" ht="6.95" customHeight="1"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40"/>
      <c r="T83" s="139"/>
      <c r="U83" s="139"/>
    </row>
    <row r="84" spans="2:47" s="1" customFormat="1">
      <c r="B84" s="38"/>
      <c r="C84" s="33" t="s">
        <v>29</v>
      </c>
      <c r="D84" s="39"/>
      <c r="E84" s="39"/>
      <c r="F84" s="31" t="str">
        <f>E13</f>
        <v>AS-PO Praha</v>
      </c>
      <c r="G84" s="39"/>
      <c r="H84" s="39"/>
      <c r="I84" s="39"/>
      <c r="J84" s="39"/>
      <c r="K84" s="33" t="s">
        <v>35</v>
      </c>
      <c r="L84" s="39"/>
      <c r="M84" s="215" t="str">
        <f>E19</f>
        <v>EVČ s.r.o.</v>
      </c>
      <c r="N84" s="215"/>
      <c r="O84" s="215"/>
      <c r="P84" s="215"/>
      <c r="Q84" s="215"/>
      <c r="R84" s="40"/>
      <c r="T84" s="139"/>
      <c r="U84" s="139"/>
    </row>
    <row r="85" spans="2:47" s="1" customFormat="1" ht="14.45" customHeight="1">
      <c r="B85" s="38"/>
      <c r="C85" s="33" t="s">
        <v>33</v>
      </c>
      <c r="D85" s="39"/>
      <c r="E85" s="39"/>
      <c r="F85" s="31" t="str">
        <f>IF(E16="","",E16)</f>
        <v>Vyplň údaj</v>
      </c>
      <c r="G85" s="39"/>
      <c r="H85" s="39"/>
      <c r="I85" s="39"/>
      <c r="J85" s="39"/>
      <c r="K85" s="33" t="s">
        <v>37</v>
      </c>
      <c r="L85" s="39"/>
      <c r="M85" s="215" t="str">
        <f>E22</f>
        <v>EVČ s.r.o.</v>
      </c>
      <c r="N85" s="215"/>
      <c r="O85" s="215"/>
      <c r="P85" s="215"/>
      <c r="Q85" s="215"/>
      <c r="R85" s="40"/>
      <c r="T85" s="139"/>
      <c r="U85" s="139"/>
    </row>
    <row r="86" spans="2:47" s="1" customFormat="1" ht="10.35" customHeight="1"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40"/>
      <c r="T86" s="139"/>
      <c r="U86" s="139"/>
    </row>
    <row r="87" spans="2:47" s="1" customFormat="1" ht="29.25" customHeight="1">
      <c r="B87" s="38"/>
      <c r="C87" s="270" t="s">
        <v>132</v>
      </c>
      <c r="D87" s="271"/>
      <c r="E87" s="271"/>
      <c r="F87" s="271"/>
      <c r="G87" s="271"/>
      <c r="H87" s="128"/>
      <c r="I87" s="128"/>
      <c r="J87" s="128"/>
      <c r="K87" s="128"/>
      <c r="L87" s="128"/>
      <c r="M87" s="128"/>
      <c r="N87" s="270" t="s">
        <v>133</v>
      </c>
      <c r="O87" s="271"/>
      <c r="P87" s="271"/>
      <c r="Q87" s="271"/>
      <c r="R87" s="40"/>
      <c r="T87" s="139"/>
      <c r="U87" s="139"/>
    </row>
    <row r="88" spans="2:47" s="1" customFormat="1" ht="10.35" customHeight="1"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40"/>
      <c r="T88" s="139"/>
      <c r="U88" s="139"/>
    </row>
    <row r="89" spans="2:47" s="1" customFormat="1" ht="29.25" customHeight="1">
      <c r="B89" s="38"/>
      <c r="C89" s="141" t="s">
        <v>134</v>
      </c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255">
        <f>N126</f>
        <v>0</v>
      </c>
      <c r="O89" s="272"/>
      <c r="P89" s="272"/>
      <c r="Q89" s="272"/>
      <c r="R89" s="40"/>
      <c r="T89" s="139"/>
      <c r="U89" s="139"/>
      <c r="AU89" s="21" t="s">
        <v>135</v>
      </c>
    </row>
    <row r="90" spans="2:47" s="7" customFormat="1" ht="24.95" customHeight="1">
      <c r="B90" s="142"/>
      <c r="C90" s="143"/>
      <c r="D90" s="144" t="s">
        <v>276</v>
      </c>
      <c r="E90" s="143"/>
      <c r="F90" s="143"/>
      <c r="G90" s="143"/>
      <c r="H90" s="143"/>
      <c r="I90" s="143"/>
      <c r="J90" s="143"/>
      <c r="K90" s="143"/>
      <c r="L90" s="143"/>
      <c r="M90" s="143"/>
      <c r="N90" s="273">
        <f>N127</f>
        <v>0</v>
      </c>
      <c r="O90" s="274"/>
      <c r="P90" s="274"/>
      <c r="Q90" s="274"/>
      <c r="R90" s="145"/>
      <c r="T90" s="146"/>
      <c r="U90" s="146"/>
    </row>
    <row r="91" spans="2:47" s="8" customFormat="1" ht="19.899999999999999" customHeight="1">
      <c r="B91" s="147"/>
      <c r="C91" s="106"/>
      <c r="D91" s="117" t="s">
        <v>138</v>
      </c>
      <c r="E91" s="106"/>
      <c r="F91" s="106"/>
      <c r="G91" s="106"/>
      <c r="H91" s="106"/>
      <c r="I91" s="106"/>
      <c r="J91" s="106"/>
      <c r="K91" s="106"/>
      <c r="L91" s="106"/>
      <c r="M91" s="106"/>
      <c r="N91" s="248">
        <f>N128</f>
        <v>0</v>
      </c>
      <c r="O91" s="249"/>
      <c r="P91" s="249"/>
      <c r="Q91" s="249"/>
      <c r="R91" s="148"/>
      <c r="T91" s="149"/>
      <c r="U91" s="149"/>
    </row>
    <row r="92" spans="2:47" s="8" customFormat="1" ht="19.899999999999999" customHeight="1">
      <c r="B92" s="147"/>
      <c r="C92" s="106"/>
      <c r="D92" s="117" t="s">
        <v>277</v>
      </c>
      <c r="E92" s="106"/>
      <c r="F92" s="106"/>
      <c r="G92" s="106"/>
      <c r="H92" s="106"/>
      <c r="I92" s="106"/>
      <c r="J92" s="106"/>
      <c r="K92" s="106"/>
      <c r="L92" s="106"/>
      <c r="M92" s="106"/>
      <c r="N92" s="248">
        <f>N138</f>
        <v>0</v>
      </c>
      <c r="O92" s="249"/>
      <c r="P92" s="249"/>
      <c r="Q92" s="249"/>
      <c r="R92" s="148"/>
      <c r="T92" s="149"/>
      <c r="U92" s="149"/>
    </row>
    <row r="93" spans="2:47" s="8" customFormat="1" ht="19.899999999999999" customHeight="1">
      <c r="B93" s="147"/>
      <c r="C93" s="106"/>
      <c r="D93" s="117" t="s">
        <v>278</v>
      </c>
      <c r="E93" s="106"/>
      <c r="F93" s="106"/>
      <c r="G93" s="106"/>
      <c r="H93" s="106"/>
      <c r="I93" s="106"/>
      <c r="J93" s="106"/>
      <c r="K93" s="106"/>
      <c r="L93" s="106"/>
      <c r="M93" s="106"/>
      <c r="N93" s="248">
        <f>N143</f>
        <v>0</v>
      </c>
      <c r="O93" s="249"/>
      <c r="P93" s="249"/>
      <c r="Q93" s="249"/>
      <c r="R93" s="148"/>
      <c r="T93" s="149"/>
      <c r="U93" s="149"/>
    </row>
    <row r="94" spans="2:47" s="8" customFormat="1" ht="19.899999999999999" customHeight="1">
      <c r="B94" s="147"/>
      <c r="C94" s="106"/>
      <c r="D94" s="117" t="s">
        <v>279</v>
      </c>
      <c r="E94" s="106"/>
      <c r="F94" s="106"/>
      <c r="G94" s="106"/>
      <c r="H94" s="106"/>
      <c r="I94" s="106"/>
      <c r="J94" s="106"/>
      <c r="K94" s="106"/>
      <c r="L94" s="106"/>
      <c r="M94" s="106"/>
      <c r="N94" s="248">
        <f>N153</f>
        <v>0</v>
      </c>
      <c r="O94" s="249"/>
      <c r="P94" s="249"/>
      <c r="Q94" s="249"/>
      <c r="R94" s="148"/>
      <c r="T94" s="149"/>
      <c r="U94" s="149"/>
    </row>
    <row r="95" spans="2:47" s="8" customFormat="1" ht="19.899999999999999" customHeight="1">
      <c r="B95" s="147"/>
      <c r="C95" s="106"/>
      <c r="D95" s="117" t="s">
        <v>280</v>
      </c>
      <c r="E95" s="106"/>
      <c r="F95" s="106"/>
      <c r="G95" s="106"/>
      <c r="H95" s="106"/>
      <c r="I95" s="106"/>
      <c r="J95" s="106"/>
      <c r="K95" s="106"/>
      <c r="L95" s="106"/>
      <c r="M95" s="106"/>
      <c r="N95" s="248">
        <f>N161</f>
        <v>0</v>
      </c>
      <c r="O95" s="249"/>
      <c r="P95" s="249"/>
      <c r="Q95" s="249"/>
      <c r="R95" s="148"/>
      <c r="T95" s="149"/>
      <c r="U95" s="149"/>
    </row>
    <row r="96" spans="2:47" s="8" customFormat="1" ht="19.899999999999999" customHeight="1">
      <c r="B96" s="147"/>
      <c r="C96" s="106"/>
      <c r="D96" s="117" t="s">
        <v>281</v>
      </c>
      <c r="E96" s="106"/>
      <c r="F96" s="106"/>
      <c r="G96" s="106"/>
      <c r="H96" s="106"/>
      <c r="I96" s="106"/>
      <c r="J96" s="106"/>
      <c r="K96" s="106"/>
      <c r="L96" s="106"/>
      <c r="M96" s="106"/>
      <c r="N96" s="248">
        <f>N179</f>
        <v>0</v>
      </c>
      <c r="O96" s="249"/>
      <c r="P96" s="249"/>
      <c r="Q96" s="249"/>
      <c r="R96" s="148"/>
      <c r="T96" s="149"/>
      <c r="U96" s="149"/>
    </row>
    <row r="97" spans="2:65" s="8" customFormat="1" ht="19.899999999999999" customHeight="1">
      <c r="B97" s="147"/>
      <c r="C97" s="106"/>
      <c r="D97" s="117" t="s">
        <v>282</v>
      </c>
      <c r="E97" s="106"/>
      <c r="F97" s="106"/>
      <c r="G97" s="106"/>
      <c r="H97" s="106"/>
      <c r="I97" s="106"/>
      <c r="J97" s="106"/>
      <c r="K97" s="106"/>
      <c r="L97" s="106"/>
      <c r="M97" s="106"/>
      <c r="N97" s="248">
        <f>N187</f>
        <v>0</v>
      </c>
      <c r="O97" s="249"/>
      <c r="P97" s="249"/>
      <c r="Q97" s="249"/>
      <c r="R97" s="148"/>
      <c r="T97" s="149"/>
      <c r="U97" s="149"/>
    </row>
    <row r="98" spans="2:65" s="8" customFormat="1" ht="19.899999999999999" customHeight="1">
      <c r="B98" s="147"/>
      <c r="C98" s="106"/>
      <c r="D98" s="117" t="s">
        <v>283</v>
      </c>
      <c r="E98" s="106"/>
      <c r="F98" s="106"/>
      <c r="G98" s="106"/>
      <c r="H98" s="106"/>
      <c r="I98" s="106"/>
      <c r="J98" s="106"/>
      <c r="K98" s="106"/>
      <c r="L98" s="106"/>
      <c r="M98" s="106"/>
      <c r="N98" s="248">
        <f>N194</f>
        <v>0</v>
      </c>
      <c r="O98" s="249"/>
      <c r="P98" s="249"/>
      <c r="Q98" s="249"/>
      <c r="R98" s="148"/>
      <c r="T98" s="149"/>
      <c r="U98" s="149"/>
    </row>
    <row r="99" spans="2:65" s="1" customFormat="1" ht="21.75" customHeight="1">
      <c r="B99" s="38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40"/>
      <c r="T99" s="139"/>
      <c r="U99" s="139"/>
    </row>
    <row r="100" spans="2:65" s="1" customFormat="1" ht="29.25" customHeight="1">
      <c r="B100" s="38"/>
      <c r="C100" s="141" t="s">
        <v>140</v>
      </c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272">
        <f>ROUND(N101+N102+N103+N104+N105+N106,2)</f>
        <v>0</v>
      </c>
      <c r="O100" s="275"/>
      <c r="P100" s="275"/>
      <c r="Q100" s="275"/>
      <c r="R100" s="40"/>
      <c r="T100" s="150"/>
      <c r="U100" s="151" t="s">
        <v>42</v>
      </c>
    </row>
    <row r="101" spans="2:65" s="1" customFormat="1" ht="18" customHeight="1">
      <c r="B101" s="38"/>
      <c r="C101" s="39"/>
      <c r="D101" s="252" t="s">
        <v>141</v>
      </c>
      <c r="E101" s="253"/>
      <c r="F101" s="253"/>
      <c r="G101" s="253"/>
      <c r="H101" s="253"/>
      <c r="I101" s="39"/>
      <c r="J101" s="39"/>
      <c r="K101" s="39"/>
      <c r="L101" s="39"/>
      <c r="M101" s="39"/>
      <c r="N101" s="251">
        <f>ROUND(N89*T101,2)</f>
        <v>0</v>
      </c>
      <c r="O101" s="248"/>
      <c r="P101" s="248"/>
      <c r="Q101" s="248"/>
      <c r="R101" s="40"/>
      <c r="S101" s="152"/>
      <c r="T101" s="153"/>
      <c r="U101" s="154" t="s">
        <v>43</v>
      </c>
      <c r="V101" s="155"/>
      <c r="W101" s="155"/>
      <c r="X101" s="155"/>
      <c r="Y101" s="155"/>
      <c r="Z101" s="155"/>
      <c r="AA101" s="155"/>
      <c r="AB101" s="155"/>
      <c r="AC101" s="155"/>
      <c r="AD101" s="155"/>
      <c r="AE101" s="155"/>
      <c r="AF101" s="155"/>
      <c r="AG101" s="155"/>
      <c r="AH101" s="155"/>
      <c r="AI101" s="155"/>
      <c r="AJ101" s="155"/>
      <c r="AK101" s="155"/>
      <c r="AL101" s="155"/>
      <c r="AM101" s="155"/>
      <c r="AN101" s="155"/>
      <c r="AO101" s="155"/>
      <c r="AP101" s="155"/>
      <c r="AQ101" s="155"/>
      <c r="AR101" s="155"/>
      <c r="AS101" s="155"/>
      <c r="AT101" s="155"/>
      <c r="AU101" s="155"/>
      <c r="AV101" s="155"/>
      <c r="AW101" s="155"/>
      <c r="AX101" s="155"/>
      <c r="AY101" s="156" t="s">
        <v>98</v>
      </c>
      <c r="AZ101" s="155"/>
      <c r="BA101" s="155"/>
      <c r="BB101" s="155"/>
      <c r="BC101" s="155"/>
      <c r="BD101" s="155"/>
      <c r="BE101" s="157">
        <f t="shared" ref="BE101:BE106" si="0">IF(U101="základní",N101,0)</f>
        <v>0</v>
      </c>
      <c r="BF101" s="157">
        <f t="shared" ref="BF101:BF106" si="1">IF(U101="snížená",N101,0)</f>
        <v>0</v>
      </c>
      <c r="BG101" s="157">
        <f t="shared" ref="BG101:BG106" si="2">IF(U101="zákl. přenesená",N101,0)</f>
        <v>0</v>
      </c>
      <c r="BH101" s="157">
        <f t="shared" ref="BH101:BH106" si="3">IF(U101="sníž. přenesená",N101,0)</f>
        <v>0</v>
      </c>
      <c r="BI101" s="157">
        <f t="shared" ref="BI101:BI106" si="4">IF(U101="nulová",N101,0)</f>
        <v>0</v>
      </c>
      <c r="BJ101" s="156" t="s">
        <v>85</v>
      </c>
      <c r="BK101" s="155"/>
      <c r="BL101" s="155"/>
      <c r="BM101" s="155"/>
    </row>
    <row r="102" spans="2:65" s="1" customFormat="1" ht="18" customHeight="1">
      <c r="B102" s="38"/>
      <c r="C102" s="39"/>
      <c r="D102" s="252" t="s">
        <v>142</v>
      </c>
      <c r="E102" s="253"/>
      <c r="F102" s="253"/>
      <c r="G102" s="253"/>
      <c r="H102" s="253"/>
      <c r="I102" s="39"/>
      <c r="J102" s="39"/>
      <c r="K102" s="39"/>
      <c r="L102" s="39"/>
      <c r="M102" s="39"/>
      <c r="N102" s="251">
        <f>ROUND(N89*T102,2)</f>
        <v>0</v>
      </c>
      <c r="O102" s="248"/>
      <c r="P102" s="248"/>
      <c r="Q102" s="248"/>
      <c r="R102" s="40"/>
      <c r="S102" s="152"/>
      <c r="T102" s="153"/>
      <c r="U102" s="154" t="s">
        <v>43</v>
      </c>
      <c r="V102" s="155"/>
      <c r="W102" s="155"/>
      <c r="X102" s="155"/>
      <c r="Y102" s="155"/>
      <c r="Z102" s="155"/>
      <c r="AA102" s="155"/>
      <c r="AB102" s="155"/>
      <c r="AC102" s="155"/>
      <c r="AD102" s="155"/>
      <c r="AE102" s="155"/>
      <c r="AF102" s="155"/>
      <c r="AG102" s="155"/>
      <c r="AH102" s="155"/>
      <c r="AI102" s="155"/>
      <c r="AJ102" s="155"/>
      <c r="AK102" s="155"/>
      <c r="AL102" s="155"/>
      <c r="AM102" s="155"/>
      <c r="AN102" s="155"/>
      <c r="AO102" s="155"/>
      <c r="AP102" s="155"/>
      <c r="AQ102" s="155"/>
      <c r="AR102" s="155"/>
      <c r="AS102" s="155"/>
      <c r="AT102" s="155"/>
      <c r="AU102" s="155"/>
      <c r="AV102" s="155"/>
      <c r="AW102" s="155"/>
      <c r="AX102" s="155"/>
      <c r="AY102" s="156" t="s">
        <v>98</v>
      </c>
      <c r="AZ102" s="155"/>
      <c r="BA102" s="155"/>
      <c r="BB102" s="155"/>
      <c r="BC102" s="155"/>
      <c r="BD102" s="155"/>
      <c r="BE102" s="157">
        <f t="shared" si="0"/>
        <v>0</v>
      </c>
      <c r="BF102" s="157">
        <f t="shared" si="1"/>
        <v>0</v>
      </c>
      <c r="BG102" s="157">
        <f t="shared" si="2"/>
        <v>0</v>
      </c>
      <c r="BH102" s="157">
        <f t="shared" si="3"/>
        <v>0</v>
      </c>
      <c r="BI102" s="157">
        <f t="shared" si="4"/>
        <v>0</v>
      </c>
      <c r="BJ102" s="156" t="s">
        <v>85</v>
      </c>
      <c r="BK102" s="155"/>
      <c r="BL102" s="155"/>
      <c r="BM102" s="155"/>
    </row>
    <row r="103" spans="2:65" s="1" customFormat="1" ht="18" customHeight="1">
      <c r="B103" s="38"/>
      <c r="C103" s="39"/>
      <c r="D103" s="252" t="s">
        <v>143</v>
      </c>
      <c r="E103" s="253"/>
      <c r="F103" s="253"/>
      <c r="G103" s="253"/>
      <c r="H103" s="253"/>
      <c r="I103" s="39"/>
      <c r="J103" s="39"/>
      <c r="K103" s="39"/>
      <c r="L103" s="39"/>
      <c r="M103" s="39"/>
      <c r="N103" s="251">
        <f>ROUND(N89*T103,2)</f>
        <v>0</v>
      </c>
      <c r="O103" s="248"/>
      <c r="P103" s="248"/>
      <c r="Q103" s="248"/>
      <c r="R103" s="40"/>
      <c r="S103" s="152"/>
      <c r="T103" s="153"/>
      <c r="U103" s="154" t="s">
        <v>43</v>
      </c>
      <c r="V103" s="155"/>
      <c r="W103" s="155"/>
      <c r="X103" s="155"/>
      <c r="Y103" s="155"/>
      <c r="Z103" s="155"/>
      <c r="AA103" s="155"/>
      <c r="AB103" s="155"/>
      <c r="AC103" s="155"/>
      <c r="AD103" s="155"/>
      <c r="AE103" s="155"/>
      <c r="AF103" s="155"/>
      <c r="AG103" s="155"/>
      <c r="AH103" s="155"/>
      <c r="AI103" s="155"/>
      <c r="AJ103" s="155"/>
      <c r="AK103" s="155"/>
      <c r="AL103" s="155"/>
      <c r="AM103" s="155"/>
      <c r="AN103" s="155"/>
      <c r="AO103" s="155"/>
      <c r="AP103" s="155"/>
      <c r="AQ103" s="155"/>
      <c r="AR103" s="155"/>
      <c r="AS103" s="155"/>
      <c r="AT103" s="155"/>
      <c r="AU103" s="155"/>
      <c r="AV103" s="155"/>
      <c r="AW103" s="155"/>
      <c r="AX103" s="155"/>
      <c r="AY103" s="156" t="s">
        <v>98</v>
      </c>
      <c r="AZ103" s="155"/>
      <c r="BA103" s="155"/>
      <c r="BB103" s="155"/>
      <c r="BC103" s="155"/>
      <c r="BD103" s="155"/>
      <c r="BE103" s="157">
        <f t="shared" si="0"/>
        <v>0</v>
      </c>
      <c r="BF103" s="157">
        <f t="shared" si="1"/>
        <v>0</v>
      </c>
      <c r="BG103" s="157">
        <f t="shared" si="2"/>
        <v>0</v>
      </c>
      <c r="BH103" s="157">
        <f t="shared" si="3"/>
        <v>0</v>
      </c>
      <c r="BI103" s="157">
        <f t="shared" si="4"/>
        <v>0</v>
      </c>
      <c r="BJ103" s="156" t="s">
        <v>85</v>
      </c>
      <c r="BK103" s="155"/>
      <c r="BL103" s="155"/>
      <c r="BM103" s="155"/>
    </row>
    <row r="104" spans="2:65" s="1" customFormat="1" ht="18" customHeight="1">
      <c r="B104" s="38"/>
      <c r="C104" s="39"/>
      <c r="D104" s="252" t="s">
        <v>144</v>
      </c>
      <c r="E104" s="253"/>
      <c r="F104" s="253"/>
      <c r="G104" s="253"/>
      <c r="H104" s="253"/>
      <c r="I104" s="39"/>
      <c r="J104" s="39"/>
      <c r="K104" s="39"/>
      <c r="L104" s="39"/>
      <c r="M104" s="39"/>
      <c r="N104" s="251">
        <f>ROUND(N89*T104,2)</f>
        <v>0</v>
      </c>
      <c r="O104" s="248"/>
      <c r="P104" s="248"/>
      <c r="Q104" s="248"/>
      <c r="R104" s="40"/>
      <c r="S104" s="152"/>
      <c r="T104" s="153"/>
      <c r="U104" s="154" t="s">
        <v>43</v>
      </c>
      <c r="V104" s="155"/>
      <c r="W104" s="155"/>
      <c r="X104" s="155"/>
      <c r="Y104" s="155"/>
      <c r="Z104" s="155"/>
      <c r="AA104" s="155"/>
      <c r="AB104" s="155"/>
      <c r="AC104" s="155"/>
      <c r="AD104" s="155"/>
      <c r="AE104" s="155"/>
      <c r="AF104" s="155"/>
      <c r="AG104" s="155"/>
      <c r="AH104" s="155"/>
      <c r="AI104" s="155"/>
      <c r="AJ104" s="155"/>
      <c r="AK104" s="155"/>
      <c r="AL104" s="155"/>
      <c r="AM104" s="155"/>
      <c r="AN104" s="155"/>
      <c r="AO104" s="155"/>
      <c r="AP104" s="155"/>
      <c r="AQ104" s="155"/>
      <c r="AR104" s="155"/>
      <c r="AS104" s="155"/>
      <c r="AT104" s="155"/>
      <c r="AU104" s="155"/>
      <c r="AV104" s="155"/>
      <c r="AW104" s="155"/>
      <c r="AX104" s="155"/>
      <c r="AY104" s="156" t="s">
        <v>98</v>
      </c>
      <c r="AZ104" s="155"/>
      <c r="BA104" s="155"/>
      <c r="BB104" s="155"/>
      <c r="BC104" s="155"/>
      <c r="BD104" s="155"/>
      <c r="BE104" s="157">
        <f t="shared" si="0"/>
        <v>0</v>
      </c>
      <c r="BF104" s="157">
        <f t="shared" si="1"/>
        <v>0</v>
      </c>
      <c r="BG104" s="157">
        <f t="shared" si="2"/>
        <v>0</v>
      </c>
      <c r="BH104" s="157">
        <f t="shared" si="3"/>
        <v>0</v>
      </c>
      <c r="BI104" s="157">
        <f t="shared" si="4"/>
        <v>0</v>
      </c>
      <c r="BJ104" s="156" t="s">
        <v>85</v>
      </c>
      <c r="BK104" s="155"/>
      <c r="BL104" s="155"/>
      <c r="BM104" s="155"/>
    </row>
    <row r="105" spans="2:65" s="1" customFormat="1" ht="18" customHeight="1">
      <c r="B105" s="38"/>
      <c r="C105" s="39"/>
      <c r="D105" s="252" t="s">
        <v>145</v>
      </c>
      <c r="E105" s="253"/>
      <c r="F105" s="253"/>
      <c r="G105" s="253"/>
      <c r="H105" s="253"/>
      <c r="I105" s="39"/>
      <c r="J105" s="39"/>
      <c r="K105" s="39"/>
      <c r="L105" s="39"/>
      <c r="M105" s="39"/>
      <c r="N105" s="251">
        <f>ROUND(N89*T105,2)</f>
        <v>0</v>
      </c>
      <c r="O105" s="248"/>
      <c r="P105" s="248"/>
      <c r="Q105" s="248"/>
      <c r="R105" s="40"/>
      <c r="S105" s="152"/>
      <c r="T105" s="153"/>
      <c r="U105" s="154" t="s">
        <v>43</v>
      </c>
      <c r="V105" s="155"/>
      <c r="W105" s="155"/>
      <c r="X105" s="155"/>
      <c r="Y105" s="155"/>
      <c r="Z105" s="155"/>
      <c r="AA105" s="155"/>
      <c r="AB105" s="155"/>
      <c r="AC105" s="155"/>
      <c r="AD105" s="155"/>
      <c r="AE105" s="155"/>
      <c r="AF105" s="155"/>
      <c r="AG105" s="155"/>
      <c r="AH105" s="155"/>
      <c r="AI105" s="155"/>
      <c r="AJ105" s="155"/>
      <c r="AK105" s="155"/>
      <c r="AL105" s="155"/>
      <c r="AM105" s="155"/>
      <c r="AN105" s="155"/>
      <c r="AO105" s="155"/>
      <c r="AP105" s="155"/>
      <c r="AQ105" s="155"/>
      <c r="AR105" s="155"/>
      <c r="AS105" s="155"/>
      <c r="AT105" s="155"/>
      <c r="AU105" s="155"/>
      <c r="AV105" s="155"/>
      <c r="AW105" s="155"/>
      <c r="AX105" s="155"/>
      <c r="AY105" s="156" t="s">
        <v>98</v>
      </c>
      <c r="AZ105" s="155"/>
      <c r="BA105" s="155"/>
      <c r="BB105" s="155"/>
      <c r="BC105" s="155"/>
      <c r="BD105" s="155"/>
      <c r="BE105" s="157">
        <f t="shared" si="0"/>
        <v>0</v>
      </c>
      <c r="BF105" s="157">
        <f t="shared" si="1"/>
        <v>0</v>
      </c>
      <c r="BG105" s="157">
        <f t="shared" si="2"/>
        <v>0</v>
      </c>
      <c r="BH105" s="157">
        <f t="shared" si="3"/>
        <v>0</v>
      </c>
      <c r="BI105" s="157">
        <f t="shared" si="4"/>
        <v>0</v>
      </c>
      <c r="BJ105" s="156" t="s">
        <v>85</v>
      </c>
      <c r="BK105" s="155"/>
      <c r="BL105" s="155"/>
      <c r="BM105" s="155"/>
    </row>
    <row r="106" spans="2:65" s="1" customFormat="1" ht="18" customHeight="1">
      <c r="B106" s="38"/>
      <c r="C106" s="39"/>
      <c r="D106" s="117" t="s">
        <v>146</v>
      </c>
      <c r="E106" s="39"/>
      <c r="F106" s="39"/>
      <c r="G106" s="39"/>
      <c r="H106" s="39"/>
      <c r="I106" s="39"/>
      <c r="J106" s="39"/>
      <c r="K106" s="39"/>
      <c r="L106" s="39"/>
      <c r="M106" s="39"/>
      <c r="N106" s="251">
        <f>ROUND(N89*T106,2)</f>
        <v>0</v>
      </c>
      <c r="O106" s="248"/>
      <c r="P106" s="248"/>
      <c r="Q106" s="248"/>
      <c r="R106" s="40"/>
      <c r="S106" s="152"/>
      <c r="T106" s="158"/>
      <c r="U106" s="159" t="s">
        <v>43</v>
      </c>
      <c r="V106" s="155"/>
      <c r="W106" s="155"/>
      <c r="X106" s="155"/>
      <c r="Y106" s="155"/>
      <c r="Z106" s="155"/>
      <c r="AA106" s="155"/>
      <c r="AB106" s="155"/>
      <c r="AC106" s="155"/>
      <c r="AD106" s="155"/>
      <c r="AE106" s="155"/>
      <c r="AF106" s="155"/>
      <c r="AG106" s="155"/>
      <c r="AH106" s="155"/>
      <c r="AI106" s="155"/>
      <c r="AJ106" s="155"/>
      <c r="AK106" s="155"/>
      <c r="AL106" s="155"/>
      <c r="AM106" s="155"/>
      <c r="AN106" s="155"/>
      <c r="AO106" s="155"/>
      <c r="AP106" s="155"/>
      <c r="AQ106" s="155"/>
      <c r="AR106" s="155"/>
      <c r="AS106" s="155"/>
      <c r="AT106" s="155"/>
      <c r="AU106" s="155"/>
      <c r="AV106" s="155"/>
      <c r="AW106" s="155"/>
      <c r="AX106" s="155"/>
      <c r="AY106" s="156" t="s">
        <v>147</v>
      </c>
      <c r="AZ106" s="155"/>
      <c r="BA106" s="155"/>
      <c r="BB106" s="155"/>
      <c r="BC106" s="155"/>
      <c r="BD106" s="155"/>
      <c r="BE106" s="157">
        <f t="shared" si="0"/>
        <v>0</v>
      </c>
      <c r="BF106" s="157">
        <f t="shared" si="1"/>
        <v>0</v>
      </c>
      <c r="BG106" s="157">
        <f t="shared" si="2"/>
        <v>0</v>
      </c>
      <c r="BH106" s="157">
        <f t="shared" si="3"/>
        <v>0</v>
      </c>
      <c r="BI106" s="157">
        <f t="shared" si="4"/>
        <v>0</v>
      </c>
      <c r="BJ106" s="156" t="s">
        <v>85</v>
      </c>
      <c r="BK106" s="155"/>
      <c r="BL106" s="155"/>
      <c r="BM106" s="155"/>
    </row>
    <row r="107" spans="2:65" s="1" customFormat="1" ht="13.5">
      <c r="B107" s="38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40"/>
      <c r="T107" s="139"/>
      <c r="U107" s="139"/>
    </row>
    <row r="108" spans="2:65" s="1" customFormat="1" ht="29.25" customHeight="1">
      <c r="B108" s="38"/>
      <c r="C108" s="127" t="s">
        <v>118</v>
      </c>
      <c r="D108" s="128"/>
      <c r="E108" s="128"/>
      <c r="F108" s="128"/>
      <c r="G108" s="128"/>
      <c r="H108" s="128"/>
      <c r="I108" s="128"/>
      <c r="J108" s="128"/>
      <c r="K108" s="128"/>
      <c r="L108" s="256">
        <f>ROUND(SUM(N89+N100),2)</f>
        <v>0</v>
      </c>
      <c r="M108" s="256"/>
      <c r="N108" s="256"/>
      <c r="O108" s="256"/>
      <c r="P108" s="256"/>
      <c r="Q108" s="256"/>
      <c r="R108" s="40"/>
      <c r="T108" s="139"/>
      <c r="U108" s="139"/>
    </row>
    <row r="109" spans="2:65" s="1" customFormat="1" ht="6.95" customHeight="1">
      <c r="B109" s="62"/>
      <c r="C109" s="63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4"/>
      <c r="T109" s="139"/>
      <c r="U109" s="139"/>
    </row>
    <row r="113" spans="2:63" s="1" customFormat="1" ht="6.95" customHeight="1">
      <c r="B113" s="65"/>
      <c r="C113" s="66"/>
      <c r="D113" s="66"/>
      <c r="E113" s="66"/>
      <c r="F113" s="66"/>
      <c r="G113" s="66"/>
      <c r="H113" s="66"/>
      <c r="I113" s="66"/>
      <c r="J113" s="66"/>
      <c r="K113" s="66"/>
      <c r="L113" s="66"/>
      <c r="M113" s="66"/>
      <c r="N113" s="66"/>
      <c r="O113" s="66"/>
      <c r="P113" s="66"/>
      <c r="Q113" s="66"/>
      <c r="R113" s="67"/>
    </row>
    <row r="114" spans="2:63" s="1" customFormat="1" ht="36.950000000000003" customHeight="1">
      <c r="B114" s="38"/>
      <c r="C114" s="211" t="s">
        <v>148</v>
      </c>
      <c r="D114" s="261"/>
      <c r="E114" s="261"/>
      <c r="F114" s="261"/>
      <c r="G114" s="261"/>
      <c r="H114" s="261"/>
      <c r="I114" s="261"/>
      <c r="J114" s="261"/>
      <c r="K114" s="261"/>
      <c r="L114" s="261"/>
      <c r="M114" s="261"/>
      <c r="N114" s="261"/>
      <c r="O114" s="261"/>
      <c r="P114" s="261"/>
      <c r="Q114" s="261"/>
      <c r="R114" s="40"/>
    </row>
    <row r="115" spans="2:63" s="1" customFormat="1" ht="6.95" customHeight="1">
      <c r="B115" s="38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40"/>
    </row>
    <row r="116" spans="2:63" s="1" customFormat="1" ht="30" customHeight="1">
      <c r="B116" s="38"/>
      <c r="C116" s="33" t="s">
        <v>20</v>
      </c>
      <c r="D116" s="39"/>
      <c r="E116" s="39"/>
      <c r="F116" s="259" t="str">
        <f>F6</f>
        <v>Ohlášení o odstranění stavby plynové kotelny vč komínu, nadzemních rozvodů ÚT a TV ve  vojenském areálu Bechyně</v>
      </c>
      <c r="G116" s="260"/>
      <c r="H116" s="260"/>
      <c r="I116" s="260"/>
      <c r="J116" s="260"/>
      <c r="K116" s="260"/>
      <c r="L116" s="260"/>
      <c r="M116" s="260"/>
      <c r="N116" s="260"/>
      <c r="O116" s="260"/>
      <c r="P116" s="260"/>
      <c r="Q116" s="39"/>
      <c r="R116" s="40"/>
    </row>
    <row r="117" spans="2:63" ht="30" customHeight="1">
      <c r="B117" s="25"/>
      <c r="C117" s="33" t="s">
        <v>125</v>
      </c>
      <c r="D117" s="29"/>
      <c r="E117" s="29"/>
      <c r="F117" s="259" t="s">
        <v>126</v>
      </c>
      <c r="G117" s="216"/>
      <c r="H117" s="216"/>
      <c r="I117" s="216"/>
      <c r="J117" s="216"/>
      <c r="K117" s="216"/>
      <c r="L117" s="216"/>
      <c r="M117" s="216"/>
      <c r="N117" s="216"/>
      <c r="O117" s="216"/>
      <c r="P117" s="216"/>
      <c r="Q117" s="29"/>
      <c r="R117" s="26"/>
    </row>
    <row r="118" spans="2:63" s="1" customFormat="1" ht="36.950000000000003" customHeight="1">
      <c r="B118" s="38"/>
      <c r="C118" s="72" t="s">
        <v>127</v>
      </c>
      <c r="D118" s="39"/>
      <c r="E118" s="39"/>
      <c r="F118" s="231" t="str">
        <f>F8</f>
        <v>STR - Strojní</v>
      </c>
      <c r="G118" s="261"/>
      <c r="H118" s="261"/>
      <c r="I118" s="261"/>
      <c r="J118" s="261"/>
      <c r="K118" s="261"/>
      <c r="L118" s="261"/>
      <c r="M118" s="261"/>
      <c r="N118" s="261"/>
      <c r="O118" s="261"/>
      <c r="P118" s="261"/>
      <c r="Q118" s="39"/>
      <c r="R118" s="40"/>
    </row>
    <row r="119" spans="2:63" s="1" customFormat="1" ht="6.95" customHeight="1">
      <c r="B119" s="38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40"/>
    </row>
    <row r="120" spans="2:63" s="1" customFormat="1" ht="18" customHeight="1">
      <c r="B120" s="38"/>
      <c r="C120" s="33" t="s">
        <v>25</v>
      </c>
      <c r="D120" s="39"/>
      <c r="E120" s="39"/>
      <c r="F120" s="31" t="str">
        <f>F10</f>
        <v xml:space="preserve"> </v>
      </c>
      <c r="G120" s="39"/>
      <c r="H120" s="39"/>
      <c r="I120" s="39"/>
      <c r="J120" s="39"/>
      <c r="K120" s="33" t="s">
        <v>27</v>
      </c>
      <c r="L120" s="39"/>
      <c r="M120" s="263" t="str">
        <f>IF(O10="","",O10)</f>
        <v>29. 6. 2017</v>
      </c>
      <c r="N120" s="263"/>
      <c r="O120" s="263"/>
      <c r="P120" s="263"/>
      <c r="Q120" s="39"/>
      <c r="R120" s="40"/>
    </row>
    <row r="121" spans="2:63" s="1" customFormat="1" ht="6.95" customHeight="1">
      <c r="B121" s="38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40"/>
    </row>
    <row r="122" spans="2:63" s="1" customFormat="1">
      <c r="B122" s="38"/>
      <c r="C122" s="33" t="s">
        <v>29</v>
      </c>
      <c r="D122" s="39"/>
      <c r="E122" s="39"/>
      <c r="F122" s="31" t="str">
        <f>E13</f>
        <v>AS-PO Praha</v>
      </c>
      <c r="G122" s="39"/>
      <c r="H122" s="39"/>
      <c r="I122" s="39"/>
      <c r="J122" s="39"/>
      <c r="K122" s="33" t="s">
        <v>35</v>
      </c>
      <c r="L122" s="39"/>
      <c r="M122" s="215" t="str">
        <f>E19</f>
        <v>EVČ s.r.o.</v>
      </c>
      <c r="N122" s="215"/>
      <c r="O122" s="215"/>
      <c r="P122" s="215"/>
      <c r="Q122" s="215"/>
      <c r="R122" s="40"/>
    </row>
    <row r="123" spans="2:63" s="1" customFormat="1" ht="14.45" customHeight="1">
      <c r="B123" s="38"/>
      <c r="C123" s="33" t="s">
        <v>33</v>
      </c>
      <c r="D123" s="39"/>
      <c r="E123" s="39"/>
      <c r="F123" s="31" t="str">
        <f>IF(E16="","",E16)</f>
        <v>Vyplň údaj</v>
      </c>
      <c r="G123" s="39"/>
      <c r="H123" s="39"/>
      <c r="I123" s="39"/>
      <c r="J123" s="39"/>
      <c r="K123" s="33" t="s">
        <v>37</v>
      </c>
      <c r="L123" s="39"/>
      <c r="M123" s="215" t="str">
        <f>E22</f>
        <v>EVČ s.r.o.</v>
      </c>
      <c r="N123" s="215"/>
      <c r="O123" s="215"/>
      <c r="P123" s="215"/>
      <c r="Q123" s="215"/>
      <c r="R123" s="40"/>
    </row>
    <row r="124" spans="2:63" s="1" customFormat="1" ht="10.35" customHeight="1">
      <c r="B124" s="38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40"/>
    </row>
    <row r="125" spans="2:63" s="9" customFormat="1" ht="29.25" customHeight="1">
      <c r="B125" s="160"/>
      <c r="C125" s="161" t="s">
        <v>149</v>
      </c>
      <c r="D125" s="162" t="s">
        <v>150</v>
      </c>
      <c r="E125" s="162" t="s">
        <v>60</v>
      </c>
      <c r="F125" s="276" t="s">
        <v>151</v>
      </c>
      <c r="G125" s="276"/>
      <c r="H125" s="276"/>
      <c r="I125" s="276"/>
      <c r="J125" s="162" t="s">
        <v>152</v>
      </c>
      <c r="K125" s="162" t="s">
        <v>153</v>
      </c>
      <c r="L125" s="277" t="s">
        <v>154</v>
      </c>
      <c r="M125" s="277"/>
      <c r="N125" s="276" t="s">
        <v>133</v>
      </c>
      <c r="O125" s="276"/>
      <c r="P125" s="276"/>
      <c r="Q125" s="278"/>
      <c r="R125" s="163"/>
      <c r="T125" s="83" t="s">
        <v>155</v>
      </c>
      <c r="U125" s="84" t="s">
        <v>42</v>
      </c>
      <c r="V125" s="84" t="s">
        <v>156</v>
      </c>
      <c r="W125" s="84" t="s">
        <v>157</v>
      </c>
      <c r="X125" s="84" t="s">
        <v>158</v>
      </c>
      <c r="Y125" s="84" t="s">
        <v>159</v>
      </c>
      <c r="Z125" s="84" t="s">
        <v>160</v>
      </c>
      <c r="AA125" s="85" t="s">
        <v>161</v>
      </c>
    </row>
    <row r="126" spans="2:63" s="1" customFormat="1" ht="29.25" customHeight="1">
      <c r="B126" s="38"/>
      <c r="C126" s="87" t="s">
        <v>130</v>
      </c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285">
        <f>BK126</f>
        <v>0</v>
      </c>
      <c r="O126" s="286"/>
      <c r="P126" s="286"/>
      <c r="Q126" s="286"/>
      <c r="R126" s="40"/>
      <c r="T126" s="86"/>
      <c r="U126" s="54"/>
      <c r="V126" s="54"/>
      <c r="W126" s="164">
        <f>W127+W196</f>
        <v>0</v>
      </c>
      <c r="X126" s="54"/>
      <c r="Y126" s="164">
        <f>Y127+Y196</f>
        <v>51.075626000000014</v>
      </c>
      <c r="Z126" s="54"/>
      <c r="AA126" s="165">
        <f>AA127+AA196</f>
        <v>0</v>
      </c>
      <c r="AT126" s="21" t="s">
        <v>77</v>
      </c>
      <c r="AU126" s="21" t="s">
        <v>135</v>
      </c>
      <c r="BK126" s="166">
        <f>BK127+BK196</f>
        <v>0</v>
      </c>
    </row>
    <row r="127" spans="2:63" s="10" customFormat="1" ht="37.35" customHeight="1">
      <c r="B127" s="167"/>
      <c r="C127" s="168"/>
      <c r="D127" s="169" t="s">
        <v>276</v>
      </c>
      <c r="E127" s="169"/>
      <c r="F127" s="169"/>
      <c r="G127" s="169"/>
      <c r="H127" s="169"/>
      <c r="I127" s="169"/>
      <c r="J127" s="169"/>
      <c r="K127" s="169"/>
      <c r="L127" s="169"/>
      <c r="M127" s="169"/>
      <c r="N127" s="287">
        <f>BK127</f>
        <v>0</v>
      </c>
      <c r="O127" s="273"/>
      <c r="P127" s="273"/>
      <c r="Q127" s="273"/>
      <c r="R127" s="170"/>
      <c r="T127" s="171"/>
      <c r="U127" s="168"/>
      <c r="V127" s="168"/>
      <c r="W127" s="172">
        <f>W128+W138+W143+W153+W161+W179+W187+W194</f>
        <v>0</v>
      </c>
      <c r="X127" s="168"/>
      <c r="Y127" s="172">
        <f>Y128+Y138+Y143+Y153+Y161+Y179+Y187+Y194</f>
        <v>51.075626000000014</v>
      </c>
      <c r="Z127" s="168"/>
      <c r="AA127" s="173">
        <f>AA128+AA138+AA143+AA153+AA161+AA179+AA187+AA194</f>
        <v>0</v>
      </c>
      <c r="AR127" s="174" t="s">
        <v>85</v>
      </c>
      <c r="AT127" s="175" t="s">
        <v>77</v>
      </c>
      <c r="AU127" s="175" t="s">
        <v>78</v>
      </c>
      <c r="AY127" s="174" t="s">
        <v>162</v>
      </c>
      <c r="BK127" s="176">
        <f>BK128+BK138+BK143+BK153+BK161+BK179+BK187+BK194</f>
        <v>0</v>
      </c>
    </row>
    <row r="128" spans="2:63" s="10" customFormat="1" ht="19.899999999999999" customHeight="1">
      <c r="B128" s="167"/>
      <c r="C128" s="168"/>
      <c r="D128" s="177" t="s">
        <v>138</v>
      </c>
      <c r="E128" s="177"/>
      <c r="F128" s="177"/>
      <c r="G128" s="177"/>
      <c r="H128" s="177"/>
      <c r="I128" s="177"/>
      <c r="J128" s="177"/>
      <c r="K128" s="177"/>
      <c r="L128" s="177"/>
      <c r="M128" s="177"/>
      <c r="N128" s="288">
        <f>BK128</f>
        <v>0</v>
      </c>
      <c r="O128" s="289"/>
      <c r="P128" s="289"/>
      <c r="Q128" s="289"/>
      <c r="R128" s="170"/>
      <c r="T128" s="171"/>
      <c r="U128" s="168"/>
      <c r="V128" s="168"/>
      <c r="W128" s="172">
        <f>SUM(W129:W137)</f>
        <v>0</v>
      </c>
      <c r="X128" s="168"/>
      <c r="Y128" s="172">
        <f>SUM(Y129:Y137)</f>
        <v>12.000000000000004</v>
      </c>
      <c r="Z128" s="168"/>
      <c r="AA128" s="173">
        <f>SUM(AA129:AA137)</f>
        <v>0</v>
      </c>
      <c r="AR128" s="174" t="s">
        <v>85</v>
      </c>
      <c r="AT128" s="175" t="s">
        <v>77</v>
      </c>
      <c r="AU128" s="175" t="s">
        <v>85</v>
      </c>
      <c r="AY128" s="174" t="s">
        <v>162</v>
      </c>
      <c r="BK128" s="176">
        <f>SUM(BK129:BK137)</f>
        <v>0</v>
      </c>
    </row>
    <row r="129" spans="2:65" s="1" customFormat="1" ht="22.5" customHeight="1">
      <c r="B129" s="38"/>
      <c r="C129" s="178" t="s">
        <v>85</v>
      </c>
      <c r="D129" s="178" t="s">
        <v>163</v>
      </c>
      <c r="E129" s="179" t="s">
        <v>231</v>
      </c>
      <c r="F129" s="279" t="s">
        <v>284</v>
      </c>
      <c r="G129" s="279"/>
      <c r="H129" s="279"/>
      <c r="I129" s="279"/>
      <c r="J129" s="180" t="s">
        <v>233</v>
      </c>
      <c r="K129" s="181">
        <v>236.94</v>
      </c>
      <c r="L129" s="280">
        <v>0</v>
      </c>
      <c r="M129" s="281"/>
      <c r="N129" s="282">
        <f>ROUND(L129*K129,2)</f>
        <v>0</v>
      </c>
      <c r="O129" s="282"/>
      <c r="P129" s="282"/>
      <c r="Q129" s="282"/>
      <c r="R129" s="40"/>
      <c r="T129" s="182" t="s">
        <v>23</v>
      </c>
      <c r="U129" s="47" t="s">
        <v>43</v>
      </c>
      <c r="V129" s="39"/>
      <c r="W129" s="183">
        <f>V129*K129</f>
        <v>0</v>
      </c>
      <c r="X129" s="183">
        <v>8.4409555161644306E-3</v>
      </c>
      <c r="Y129" s="183">
        <f>X129*K129</f>
        <v>2</v>
      </c>
      <c r="Z129" s="183">
        <v>0</v>
      </c>
      <c r="AA129" s="184">
        <f>Z129*K129</f>
        <v>0</v>
      </c>
      <c r="AR129" s="21" t="s">
        <v>167</v>
      </c>
      <c r="AT129" s="21" t="s">
        <v>163</v>
      </c>
      <c r="AU129" s="21" t="s">
        <v>90</v>
      </c>
      <c r="AY129" s="21" t="s">
        <v>162</v>
      </c>
      <c r="BE129" s="121">
        <f>IF(U129="základní",N129,0)</f>
        <v>0</v>
      </c>
      <c r="BF129" s="121">
        <f>IF(U129="snížená",N129,0)</f>
        <v>0</v>
      </c>
      <c r="BG129" s="121">
        <f>IF(U129="zákl. přenesená",N129,0)</f>
        <v>0</v>
      </c>
      <c r="BH129" s="121">
        <f>IF(U129="sníž. přenesená",N129,0)</f>
        <v>0</v>
      </c>
      <c r="BI129" s="121">
        <f>IF(U129="nulová",N129,0)</f>
        <v>0</v>
      </c>
      <c r="BJ129" s="21" t="s">
        <v>85</v>
      </c>
      <c r="BK129" s="121">
        <f>ROUND(L129*K129,2)</f>
        <v>0</v>
      </c>
      <c r="BL129" s="21" t="s">
        <v>167</v>
      </c>
      <c r="BM129" s="21" t="s">
        <v>90</v>
      </c>
    </row>
    <row r="130" spans="2:65" s="1" customFormat="1" ht="22.5" customHeight="1">
      <c r="B130" s="38"/>
      <c r="C130" s="178" t="s">
        <v>90</v>
      </c>
      <c r="D130" s="178" t="s">
        <v>163</v>
      </c>
      <c r="E130" s="179" t="s">
        <v>235</v>
      </c>
      <c r="F130" s="279" t="s">
        <v>236</v>
      </c>
      <c r="G130" s="279"/>
      <c r="H130" s="279"/>
      <c r="I130" s="279"/>
      <c r="J130" s="180" t="s">
        <v>233</v>
      </c>
      <c r="K130" s="181">
        <v>11846.8</v>
      </c>
      <c r="L130" s="280">
        <v>0</v>
      </c>
      <c r="M130" s="281"/>
      <c r="N130" s="282">
        <f>ROUND(L130*K130,2)</f>
        <v>0</v>
      </c>
      <c r="O130" s="282"/>
      <c r="P130" s="282"/>
      <c r="Q130" s="282"/>
      <c r="R130" s="40"/>
      <c r="T130" s="182" t="s">
        <v>23</v>
      </c>
      <c r="U130" s="47" t="s">
        <v>43</v>
      </c>
      <c r="V130" s="39"/>
      <c r="W130" s="183">
        <f>V130*K130</f>
        <v>0</v>
      </c>
      <c r="X130" s="183">
        <v>1.6882196036060399E-4</v>
      </c>
      <c r="Y130" s="183">
        <f>X130*K130</f>
        <v>2.0000000000000031</v>
      </c>
      <c r="Z130" s="183">
        <v>0</v>
      </c>
      <c r="AA130" s="184">
        <f>Z130*K130</f>
        <v>0</v>
      </c>
      <c r="AR130" s="21" t="s">
        <v>167</v>
      </c>
      <c r="AT130" s="21" t="s">
        <v>163</v>
      </c>
      <c r="AU130" s="21" t="s">
        <v>90</v>
      </c>
      <c r="AY130" s="21" t="s">
        <v>162</v>
      </c>
      <c r="BE130" s="121">
        <f>IF(U130="základní",N130,0)</f>
        <v>0</v>
      </c>
      <c r="BF130" s="121">
        <f>IF(U130="snížená",N130,0)</f>
        <v>0</v>
      </c>
      <c r="BG130" s="121">
        <f>IF(U130="zákl. přenesená",N130,0)</f>
        <v>0</v>
      </c>
      <c r="BH130" s="121">
        <f>IF(U130="sníž. přenesená",N130,0)</f>
        <v>0</v>
      </c>
      <c r="BI130" s="121">
        <f>IF(U130="nulová",N130,0)</f>
        <v>0</v>
      </c>
      <c r="BJ130" s="21" t="s">
        <v>85</v>
      </c>
      <c r="BK130" s="121">
        <f>ROUND(L130*K130,2)</f>
        <v>0</v>
      </c>
      <c r="BL130" s="21" t="s">
        <v>167</v>
      </c>
      <c r="BM130" s="21" t="s">
        <v>167</v>
      </c>
    </row>
    <row r="131" spans="2:65" s="1" customFormat="1" ht="22.5" customHeight="1">
      <c r="B131" s="38"/>
      <c r="C131" s="39"/>
      <c r="D131" s="39"/>
      <c r="E131" s="39"/>
      <c r="F131" s="283" t="s">
        <v>285</v>
      </c>
      <c r="G131" s="284"/>
      <c r="H131" s="284"/>
      <c r="I131" s="284"/>
      <c r="J131" s="39"/>
      <c r="K131" s="39"/>
      <c r="L131" s="39"/>
      <c r="M131" s="39"/>
      <c r="N131" s="39"/>
      <c r="O131" s="39"/>
      <c r="P131" s="39"/>
      <c r="Q131" s="39"/>
      <c r="R131" s="40"/>
      <c r="T131" s="153"/>
      <c r="U131" s="39"/>
      <c r="V131" s="39"/>
      <c r="W131" s="39"/>
      <c r="X131" s="39"/>
      <c r="Y131" s="39"/>
      <c r="Z131" s="39"/>
      <c r="AA131" s="81"/>
      <c r="AT131" s="21" t="s">
        <v>169</v>
      </c>
      <c r="AU131" s="21" t="s">
        <v>90</v>
      </c>
    </row>
    <row r="132" spans="2:65" s="1" customFormat="1" ht="22.5" customHeight="1">
      <c r="B132" s="38"/>
      <c r="C132" s="178" t="s">
        <v>182</v>
      </c>
      <c r="D132" s="178" t="s">
        <v>163</v>
      </c>
      <c r="E132" s="179" t="s">
        <v>286</v>
      </c>
      <c r="F132" s="279" t="s">
        <v>287</v>
      </c>
      <c r="G132" s="279"/>
      <c r="H132" s="279"/>
      <c r="I132" s="279"/>
      <c r="J132" s="180" t="s">
        <v>233</v>
      </c>
      <c r="K132" s="181">
        <v>236.94</v>
      </c>
      <c r="L132" s="280">
        <v>0</v>
      </c>
      <c r="M132" s="281"/>
      <c r="N132" s="282">
        <f>ROUND(L132*K132,2)</f>
        <v>0</v>
      </c>
      <c r="O132" s="282"/>
      <c r="P132" s="282"/>
      <c r="Q132" s="282"/>
      <c r="R132" s="40"/>
      <c r="T132" s="182" t="s">
        <v>23</v>
      </c>
      <c r="U132" s="47" t="s">
        <v>43</v>
      </c>
      <c r="V132" s="39"/>
      <c r="W132" s="183">
        <f>V132*K132</f>
        <v>0</v>
      </c>
      <c r="X132" s="183">
        <v>8.4409555161644306E-3</v>
      </c>
      <c r="Y132" s="183">
        <f>X132*K132</f>
        <v>2</v>
      </c>
      <c r="Z132" s="183">
        <v>0</v>
      </c>
      <c r="AA132" s="184">
        <f>Z132*K132</f>
        <v>0</v>
      </c>
      <c r="AR132" s="21" t="s">
        <v>167</v>
      </c>
      <c r="AT132" s="21" t="s">
        <v>163</v>
      </c>
      <c r="AU132" s="21" t="s">
        <v>90</v>
      </c>
      <c r="AY132" s="21" t="s">
        <v>162</v>
      </c>
      <c r="BE132" s="121">
        <f>IF(U132="základní",N132,0)</f>
        <v>0</v>
      </c>
      <c r="BF132" s="121">
        <f>IF(U132="snížená",N132,0)</f>
        <v>0</v>
      </c>
      <c r="BG132" s="121">
        <f>IF(U132="zákl. přenesená",N132,0)</f>
        <v>0</v>
      </c>
      <c r="BH132" s="121">
        <f>IF(U132="sníž. přenesená",N132,0)</f>
        <v>0</v>
      </c>
      <c r="BI132" s="121">
        <f>IF(U132="nulová",N132,0)</f>
        <v>0</v>
      </c>
      <c r="BJ132" s="21" t="s">
        <v>85</v>
      </c>
      <c r="BK132" s="121">
        <f>ROUND(L132*K132,2)</f>
        <v>0</v>
      </c>
      <c r="BL132" s="21" t="s">
        <v>167</v>
      </c>
      <c r="BM132" s="21" t="s">
        <v>176</v>
      </c>
    </row>
    <row r="133" spans="2:65" s="1" customFormat="1" ht="22.5" customHeight="1">
      <c r="B133" s="38"/>
      <c r="C133" s="178" t="s">
        <v>167</v>
      </c>
      <c r="D133" s="178" t="s">
        <v>163</v>
      </c>
      <c r="E133" s="179" t="s">
        <v>288</v>
      </c>
      <c r="F133" s="279" t="s">
        <v>289</v>
      </c>
      <c r="G133" s="279"/>
      <c r="H133" s="279"/>
      <c r="I133" s="279"/>
      <c r="J133" s="180" t="s">
        <v>233</v>
      </c>
      <c r="K133" s="181">
        <v>2369.4</v>
      </c>
      <c r="L133" s="280">
        <v>0</v>
      </c>
      <c r="M133" s="281"/>
      <c r="N133" s="282">
        <f>ROUND(L133*K133,2)</f>
        <v>0</v>
      </c>
      <c r="O133" s="282"/>
      <c r="P133" s="282"/>
      <c r="Q133" s="282"/>
      <c r="R133" s="40"/>
      <c r="T133" s="182" t="s">
        <v>23</v>
      </c>
      <c r="U133" s="47" t="s">
        <v>43</v>
      </c>
      <c r="V133" s="39"/>
      <c r="W133" s="183">
        <f>V133*K133</f>
        <v>0</v>
      </c>
      <c r="X133" s="183">
        <v>8.4409555161644295E-4</v>
      </c>
      <c r="Y133" s="183">
        <f>X133*K133</f>
        <v>2</v>
      </c>
      <c r="Z133" s="183">
        <v>0</v>
      </c>
      <c r="AA133" s="184">
        <f>Z133*K133</f>
        <v>0</v>
      </c>
      <c r="AR133" s="21" t="s">
        <v>167</v>
      </c>
      <c r="AT133" s="21" t="s">
        <v>163</v>
      </c>
      <c r="AU133" s="21" t="s">
        <v>90</v>
      </c>
      <c r="AY133" s="21" t="s">
        <v>162</v>
      </c>
      <c r="BE133" s="121">
        <f>IF(U133="základní",N133,0)</f>
        <v>0</v>
      </c>
      <c r="BF133" s="121">
        <f>IF(U133="snížená",N133,0)</f>
        <v>0</v>
      </c>
      <c r="BG133" s="121">
        <f>IF(U133="zákl. přenesená",N133,0)</f>
        <v>0</v>
      </c>
      <c r="BH133" s="121">
        <f>IF(U133="sníž. přenesená",N133,0)</f>
        <v>0</v>
      </c>
      <c r="BI133" s="121">
        <f>IF(U133="nulová",N133,0)</f>
        <v>0</v>
      </c>
      <c r="BJ133" s="21" t="s">
        <v>85</v>
      </c>
      <c r="BK133" s="121">
        <f>ROUND(L133*K133,2)</f>
        <v>0</v>
      </c>
      <c r="BL133" s="21" t="s">
        <v>167</v>
      </c>
      <c r="BM133" s="21" t="s">
        <v>181</v>
      </c>
    </row>
    <row r="134" spans="2:65" s="1" customFormat="1" ht="22.5" customHeight="1">
      <c r="B134" s="38"/>
      <c r="C134" s="39"/>
      <c r="D134" s="39"/>
      <c r="E134" s="39"/>
      <c r="F134" s="283" t="s">
        <v>290</v>
      </c>
      <c r="G134" s="284"/>
      <c r="H134" s="284"/>
      <c r="I134" s="284"/>
      <c r="J134" s="39"/>
      <c r="K134" s="39"/>
      <c r="L134" s="39"/>
      <c r="M134" s="39"/>
      <c r="N134" s="39"/>
      <c r="O134" s="39"/>
      <c r="P134" s="39"/>
      <c r="Q134" s="39"/>
      <c r="R134" s="40"/>
      <c r="T134" s="153"/>
      <c r="U134" s="39"/>
      <c r="V134" s="39"/>
      <c r="W134" s="39"/>
      <c r="X134" s="39"/>
      <c r="Y134" s="39"/>
      <c r="Z134" s="39"/>
      <c r="AA134" s="81"/>
      <c r="AT134" s="21" t="s">
        <v>169</v>
      </c>
      <c r="AU134" s="21" t="s">
        <v>90</v>
      </c>
    </row>
    <row r="135" spans="2:65" s="1" customFormat="1" ht="22.5" customHeight="1">
      <c r="B135" s="38"/>
      <c r="C135" s="178" t="s">
        <v>191</v>
      </c>
      <c r="D135" s="178" t="s">
        <v>163</v>
      </c>
      <c r="E135" s="179" t="s">
        <v>291</v>
      </c>
      <c r="F135" s="279" t="s">
        <v>292</v>
      </c>
      <c r="G135" s="279"/>
      <c r="H135" s="279"/>
      <c r="I135" s="279"/>
      <c r="J135" s="180" t="s">
        <v>233</v>
      </c>
      <c r="K135" s="181">
        <v>84.62</v>
      </c>
      <c r="L135" s="280">
        <v>0</v>
      </c>
      <c r="M135" s="281"/>
      <c r="N135" s="282">
        <f>ROUND(L135*K135,2)</f>
        <v>0</v>
      </c>
      <c r="O135" s="282"/>
      <c r="P135" s="282"/>
      <c r="Q135" s="282"/>
      <c r="R135" s="40"/>
      <c r="T135" s="182" t="s">
        <v>23</v>
      </c>
      <c r="U135" s="47" t="s">
        <v>43</v>
      </c>
      <c r="V135" s="39"/>
      <c r="W135" s="183">
        <f>V135*K135</f>
        <v>0</v>
      </c>
      <c r="X135" s="183">
        <v>2.3635074450484499E-2</v>
      </c>
      <c r="Y135" s="183">
        <f>X135*K135</f>
        <v>1.9999999999999984</v>
      </c>
      <c r="Z135" s="183">
        <v>0</v>
      </c>
      <c r="AA135" s="184">
        <f>Z135*K135</f>
        <v>0</v>
      </c>
      <c r="AR135" s="21" t="s">
        <v>167</v>
      </c>
      <c r="AT135" s="21" t="s">
        <v>163</v>
      </c>
      <c r="AU135" s="21" t="s">
        <v>90</v>
      </c>
      <c r="AY135" s="21" t="s">
        <v>162</v>
      </c>
      <c r="BE135" s="121">
        <f>IF(U135="základní",N135,0)</f>
        <v>0</v>
      </c>
      <c r="BF135" s="121">
        <f>IF(U135="snížená",N135,0)</f>
        <v>0</v>
      </c>
      <c r="BG135" s="121">
        <f>IF(U135="zákl. přenesená",N135,0)</f>
        <v>0</v>
      </c>
      <c r="BH135" s="121">
        <f>IF(U135="sníž. přenesená",N135,0)</f>
        <v>0</v>
      </c>
      <c r="BI135" s="121">
        <f>IF(U135="nulová",N135,0)</f>
        <v>0</v>
      </c>
      <c r="BJ135" s="21" t="s">
        <v>85</v>
      </c>
      <c r="BK135" s="121">
        <f>ROUND(L135*K135,2)</f>
        <v>0</v>
      </c>
      <c r="BL135" s="21" t="s">
        <v>167</v>
      </c>
      <c r="BM135" s="21" t="s">
        <v>186</v>
      </c>
    </row>
    <row r="136" spans="2:65" s="1" customFormat="1" ht="31.5" customHeight="1">
      <c r="B136" s="38"/>
      <c r="C136" s="178" t="s">
        <v>78</v>
      </c>
      <c r="D136" s="178" t="s">
        <v>163</v>
      </c>
      <c r="E136" s="179" t="s">
        <v>245</v>
      </c>
      <c r="F136" s="279" t="s">
        <v>293</v>
      </c>
      <c r="G136" s="279"/>
      <c r="H136" s="279"/>
      <c r="I136" s="279"/>
      <c r="J136" s="180" t="s">
        <v>233</v>
      </c>
      <c r="K136" s="181">
        <v>148.08000000000001</v>
      </c>
      <c r="L136" s="280">
        <v>0</v>
      </c>
      <c r="M136" s="281"/>
      <c r="N136" s="282">
        <f>ROUND(L136*K136,2)</f>
        <v>0</v>
      </c>
      <c r="O136" s="282"/>
      <c r="P136" s="282"/>
      <c r="Q136" s="282"/>
      <c r="R136" s="40"/>
      <c r="T136" s="182" t="s">
        <v>23</v>
      </c>
      <c r="U136" s="47" t="s">
        <v>43</v>
      </c>
      <c r="V136" s="39"/>
      <c r="W136" s="183">
        <f>V136*K136</f>
        <v>0</v>
      </c>
      <c r="X136" s="183">
        <v>0</v>
      </c>
      <c r="Y136" s="183">
        <f>X136*K136</f>
        <v>0</v>
      </c>
      <c r="Z136" s="183">
        <v>0</v>
      </c>
      <c r="AA136" s="184">
        <f>Z136*K136</f>
        <v>0</v>
      </c>
      <c r="AR136" s="21" t="s">
        <v>167</v>
      </c>
      <c r="AT136" s="21" t="s">
        <v>163</v>
      </c>
      <c r="AU136" s="21" t="s">
        <v>90</v>
      </c>
      <c r="AY136" s="21" t="s">
        <v>162</v>
      </c>
      <c r="BE136" s="121">
        <f>IF(U136="základní",N136,0)</f>
        <v>0</v>
      </c>
      <c r="BF136" s="121">
        <f>IF(U136="snížená",N136,0)</f>
        <v>0</v>
      </c>
      <c r="BG136" s="121">
        <f>IF(U136="zákl. přenesená",N136,0)</f>
        <v>0</v>
      </c>
      <c r="BH136" s="121">
        <f>IF(U136="sníž. přenesená",N136,0)</f>
        <v>0</v>
      </c>
      <c r="BI136" s="121">
        <f>IF(U136="nulová",N136,0)</f>
        <v>0</v>
      </c>
      <c r="BJ136" s="21" t="s">
        <v>85</v>
      </c>
      <c r="BK136" s="121">
        <f>ROUND(L136*K136,2)</f>
        <v>0</v>
      </c>
      <c r="BL136" s="21" t="s">
        <v>167</v>
      </c>
      <c r="BM136" s="21" t="s">
        <v>189</v>
      </c>
    </row>
    <row r="137" spans="2:65" s="1" customFormat="1" ht="22.5" customHeight="1">
      <c r="B137" s="38"/>
      <c r="C137" s="178" t="s">
        <v>176</v>
      </c>
      <c r="D137" s="178" t="s">
        <v>163</v>
      </c>
      <c r="E137" s="179" t="s">
        <v>265</v>
      </c>
      <c r="F137" s="279" t="s">
        <v>294</v>
      </c>
      <c r="G137" s="279"/>
      <c r="H137" s="279"/>
      <c r="I137" s="279"/>
      <c r="J137" s="180" t="s">
        <v>267</v>
      </c>
      <c r="K137" s="181">
        <v>520</v>
      </c>
      <c r="L137" s="280">
        <v>0</v>
      </c>
      <c r="M137" s="281"/>
      <c r="N137" s="282">
        <f>ROUND(L137*K137,2)</f>
        <v>0</v>
      </c>
      <c r="O137" s="282"/>
      <c r="P137" s="282"/>
      <c r="Q137" s="282"/>
      <c r="R137" s="40"/>
      <c r="T137" s="182" t="s">
        <v>23</v>
      </c>
      <c r="U137" s="47" t="s">
        <v>43</v>
      </c>
      <c r="V137" s="39"/>
      <c r="W137" s="183">
        <f>V137*K137</f>
        <v>0</v>
      </c>
      <c r="X137" s="183">
        <v>3.8461538461538498E-3</v>
      </c>
      <c r="Y137" s="183">
        <f>X137*K137</f>
        <v>2.0000000000000018</v>
      </c>
      <c r="Z137" s="183">
        <v>0</v>
      </c>
      <c r="AA137" s="184">
        <f>Z137*K137</f>
        <v>0</v>
      </c>
      <c r="AR137" s="21" t="s">
        <v>167</v>
      </c>
      <c r="AT137" s="21" t="s">
        <v>163</v>
      </c>
      <c r="AU137" s="21" t="s">
        <v>90</v>
      </c>
      <c r="AY137" s="21" t="s">
        <v>162</v>
      </c>
      <c r="BE137" s="121">
        <f>IF(U137="základní",N137,0)</f>
        <v>0</v>
      </c>
      <c r="BF137" s="121">
        <f>IF(U137="snížená",N137,0)</f>
        <v>0</v>
      </c>
      <c r="BG137" s="121">
        <f>IF(U137="zákl. přenesená",N137,0)</f>
        <v>0</v>
      </c>
      <c r="BH137" s="121">
        <f>IF(U137="sníž. přenesená",N137,0)</f>
        <v>0</v>
      </c>
      <c r="BI137" s="121">
        <f>IF(U137="nulová",N137,0)</f>
        <v>0</v>
      </c>
      <c r="BJ137" s="21" t="s">
        <v>85</v>
      </c>
      <c r="BK137" s="121">
        <f>ROUND(L137*K137,2)</f>
        <v>0</v>
      </c>
      <c r="BL137" s="21" t="s">
        <v>167</v>
      </c>
      <c r="BM137" s="21" t="s">
        <v>195</v>
      </c>
    </row>
    <row r="138" spans="2:65" s="10" customFormat="1" ht="29.85" customHeight="1">
      <c r="B138" s="167"/>
      <c r="C138" s="168"/>
      <c r="D138" s="177" t="s">
        <v>277</v>
      </c>
      <c r="E138" s="177"/>
      <c r="F138" s="177"/>
      <c r="G138" s="177"/>
      <c r="H138" s="177"/>
      <c r="I138" s="177"/>
      <c r="J138" s="177"/>
      <c r="K138" s="177"/>
      <c r="L138" s="177"/>
      <c r="M138" s="177"/>
      <c r="N138" s="290">
        <f>BK138</f>
        <v>0</v>
      </c>
      <c r="O138" s="291"/>
      <c r="P138" s="291"/>
      <c r="Q138" s="291"/>
      <c r="R138" s="170"/>
      <c r="T138" s="171"/>
      <c r="U138" s="168"/>
      <c r="V138" s="168"/>
      <c r="W138" s="172">
        <f>SUM(W139:W142)</f>
        <v>0</v>
      </c>
      <c r="X138" s="168"/>
      <c r="Y138" s="172">
        <f>SUM(Y139:Y142)</f>
        <v>4.0481759999999998</v>
      </c>
      <c r="Z138" s="168"/>
      <c r="AA138" s="173">
        <f>SUM(AA139:AA142)</f>
        <v>0</v>
      </c>
      <c r="AR138" s="174" t="s">
        <v>85</v>
      </c>
      <c r="AT138" s="175" t="s">
        <v>77</v>
      </c>
      <c r="AU138" s="175" t="s">
        <v>85</v>
      </c>
      <c r="AY138" s="174" t="s">
        <v>162</v>
      </c>
      <c r="BK138" s="176">
        <f>SUM(BK139:BK142)</f>
        <v>0</v>
      </c>
    </row>
    <row r="139" spans="2:65" s="1" customFormat="1" ht="31.5" customHeight="1">
      <c r="B139" s="38"/>
      <c r="C139" s="178" t="s">
        <v>200</v>
      </c>
      <c r="D139" s="178" t="s">
        <v>163</v>
      </c>
      <c r="E139" s="179" t="s">
        <v>295</v>
      </c>
      <c r="F139" s="279" t="s">
        <v>296</v>
      </c>
      <c r="G139" s="279"/>
      <c r="H139" s="279"/>
      <c r="I139" s="279"/>
      <c r="J139" s="180" t="s">
        <v>172</v>
      </c>
      <c r="K139" s="181">
        <v>4936.8</v>
      </c>
      <c r="L139" s="280">
        <v>0</v>
      </c>
      <c r="M139" s="281"/>
      <c r="N139" s="282">
        <f>ROUND(L139*K139,2)</f>
        <v>0</v>
      </c>
      <c r="O139" s="282"/>
      <c r="P139" s="282"/>
      <c r="Q139" s="282"/>
      <c r="R139" s="40"/>
      <c r="T139" s="182" t="s">
        <v>23</v>
      </c>
      <c r="U139" s="47" t="s">
        <v>43</v>
      </c>
      <c r="V139" s="39"/>
      <c r="W139" s="183">
        <f>V139*K139</f>
        <v>0</v>
      </c>
      <c r="X139" s="183">
        <v>4.0999999999999999E-4</v>
      </c>
      <c r="Y139" s="183">
        <f>X139*K139</f>
        <v>2.0240879999999999</v>
      </c>
      <c r="Z139" s="183">
        <v>0</v>
      </c>
      <c r="AA139" s="184">
        <f>Z139*K139</f>
        <v>0</v>
      </c>
      <c r="AR139" s="21" t="s">
        <v>167</v>
      </c>
      <c r="AT139" s="21" t="s">
        <v>163</v>
      </c>
      <c r="AU139" s="21" t="s">
        <v>90</v>
      </c>
      <c r="AY139" s="21" t="s">
        <v>162</v>
      </c>
      <c r="BE139" s="121">
        <f>IF(U139="základní",N139,0)</f>
        <v>0</v>
      </c>
      <c r="BF139" s="121">
        <f>IF(U139="snížená",N139,0)</f>
        <v>0</v>
      </c>
      <c r="BG139" s="121">
        <f>IF(U139="zákl. přenesená",N139,0)</f>
        <v>0</v>
      </c>
      <c r="BH139" s="121">
        <f>IF(U139="sníž. přenesená",N139,0)</f>
        <v>0</v>
      </c>
      <c r="BI139" s="121">
        <f>IF(U139="nulová",N139,0)</f>
        <v>0</v>
      </c>
      <c r="BJ139" s="21" t="s">
        <v>85</v>
      </c>
      <c r="BK139" s="121">
        <f>ROUND(L139*K139,2)</f>
        <v>0</v>
      </c>
      <c r="BL139" s="21" t="s">
        <v>167</v>
      </c>
      <c r="BM139" s="21" t="s">
        <v>177</v>
      </c>
    </row>
    <row r="140" spans="2:65" s="1" customFormat="1" ht="234" customHeight="1">
      <c r="B140" s="38"/>
      <c r="C140" s="39"/>
      <c r="D140" s="39"/>
      <c r="E140" s="39"/>
      <c r="F140" s="283" t="s">
        <v>297</v>
      </c>
      <c r="G140" s="284"/>
      <c r="H140" s="284"/>
      <c r="I140" s="284"/>
      <c r="J140" s="39"/>
      <c r="K140" s="39"/>
      <c r="L140" s="39"/>
      <c r="M140" s="39"/>
      <c r="N140" s="39"/>
      <c r="O140" s="39"/>
      <c r="P140" s="39"/>
      <c r="Q140" s="39"/>
      <c r="R140" s="40"/>
      <c r="T140" s="153"/>
      <c r="U140" s="39"/>
      <c r="V140" s="39"/>
      <c r="W140" s="39"/>
      <c r="X140" s="39"/>
      <c r="Y140" s="39"/>
      <c r="Z140" s="39"/>
      <c r="AA140" s="81"/>
      <c r="AT140" s="21" t="s">
        <v>169</v>
      </c>
      <c r="AU140" s="21" t="s">
        <v>90</v>
      </c>
    </row>
    <row r="141" spans="2:65" s="1" customFormat="1" ht="22.5" customHeight="1">
      <c r="B141" s="38"/>
      <c r="C141" s="178" t="s">
        <v>181</v>
      </c>
      <c r="D141" s="178" t="s">
        <v>163</v>
      </c>
      <c r="E141" s="179" t="s">
        <v>298</v>
      </c>
      <c r="F141" s="279" t="s">
        <v>299</v>
      </c>
      <c r="G141" s="279"/>
      <c r="H141" s="279"/>
      <c r="I141" s="279"/>
      <c r="J141" s="180" t="s">
        <v>172</v>
      </c>
      <c r="K141" s="181">
        <v>4936.8</v>
      </c>
      <c r="L141" s="280">
        <v>0</v>
      </c>
      <c r="M141" s="281"/>
      <c r="N141" s="282">
        <f>ROUND(L141*K141,2)</f>
        <v>0</v>
      </c>
      <c r="O141" s="282"/>
      <c r="P141" s="282"/>
      <c r="Q141" s="282"/>
      <c r="R141" s="40"/>
      <c r="T141" s="182" t="s">
        <v>23</v>
      </c>
      <c r="U141" s="47" t="s">
        <v>43</v>
      </c>
      <c r="V141" s="39"/>
      <c r="W141" s="183">
        <f>V141*K141</f>
        <v>0</v>
      </c>
      <c r="X141" s="183">
        <v>4.0999999999999999E-4</v>
      </c>
      <c r="Y141" s="183">
        <f>X141*K141</f>
        <v>2.0240879999999999</v>
      </c>
      <c r="Z141" s="183">
        <v>0</v>
      </c>
      <c r="AA141" s="184">
        <f>Z141*K141</f>
        <v>0</v>
      </c>
      <c r="AR141" s="21" t="s">
        <v>167</v>
      </c>
      <c r="AT141" s="21" t="s">
        <v>163</v>
      </c>
      <c r="AU141" s="21" t="s">
        <v>90</v>
      </c>
      <c r="AY141" s="21" t="s">
        <v>162</v>
      </c>
      <c r="BE141" s="121">
        <f>IF(U141="základní",N141,0)</f>
        <v>0</v>
      </c>
      <c r="BF141" s="121">
        <f>IF(U141="snížená",N141,0)</f>
        <v>0</v>
      </c>
      <c r="BG141" s="121">
        <f>IF(U141="zákl. přenesená",N141,0)</f>
        <v>0</v>
      </c>
      <c r="BH141" s="121">
        <f>IF(U141="sníž. přenesená",N141,0)</f>
        <v>0</v>
      </c>
      <c r="BI141" s="121">
        <f>IF(U141="nulová",N141,0)</f>
        <v>0</v>
      </c>
      <c r="BJ141" s="21" t="s">
        <v>85</v>
      </c>
      <c r="BK141" s="121">
        <f>ROUND(L141*K141,2)</f>
        <v>0</v>
      </c>
      <c r="BL141" s="21" t="s">
        <v>167</v>
      </c>
      <c r="BM141" s="21" t="s">
        <v>203</v>
      </c>
    </row>
    <row r="142" spans="2:65" s="1" customFormat="1" ht="234" customHeight="1">
      <c r="B142" s="38"/>
      <c r="C142" s="39"/>
      <c r="D142" s="39"/>
      <c r="E142" s="39"/>
      <c r="F142" s="283" t="s">
        <v>300</v>
      </c>
      <c r="G142" s="284"/>
      <c r="H142" s="284"/>
      <c r="I142" s="284"/>
      <c r="J142" s="39"/>
      <c r="K142" s="39"/>
      <c r="L142" s="39"/>
      <c r="M142" s="39"/>
      <c r="N142" s="39"/>
      <c r="O142" s="39"/>
      <c r="P142" s="39"/>
      <c r="Q142" s="39"/>
      <c r="R142" s="40"/>
      <c r="T142" s="153"/>
      <c r="U142" s="39"/>
      <c r="V142" s="39"/>
      <c r="W142" s="39"/>
      <c r="X142" s="39"/>
      <c r="Y142" s="39"/>
      <c r="Z142" s="39"/>
      <c r="AA142" s="81"/>
      <c r="AT142" s="21" t="s">
        <v>169</v>
      </c>
      <c r="AU142" s="21" t="s">
        <v>90</v>
      </c>
    </row>
    <row r="143" spans="2:65" s="10" customFormat="1" ht="29.85" customHeight="1">
      <c r="B143" s="167"/>
      <c r="C143" s="168"/>
      <c r="D143" s="177" t="s">
        <v>278</v>
      </c>
      <c r="E143" s="177"/>
      <c r="F143" s="177"/>
      <c r="G143" s="177"/>
      <c r="H143" s="177"/>
      <c r="I143" s="177"/>
      <c r="J143" s="177"/>
      <c r="K143" s="177"/>
      <c r="L143" s="177"/>
      <c r="M143" s="177"/>
      <c r="N143" s="288">
        <f>BK143</f>
        <v>0</v>
      </c>
      <c r="O143" s="289"/>
      <c r="P143" s="289"/>
      <c r="Q143" s="289"/>
      <c r="R143" s="170"/>
      <c r="T143" s="171"/>
      <c r="U143" s="168"/>
      <c r="V143" s="168"/>
      <c r="W143" s="172">
        <f>SUM(W144:W152)</f>
        <v>0</v>
      </c>
      <c r="X143" s="168"/>
      <c r="Y143" s="172">
        <f>SUM(Y144:Y152)</f>
        <v>7.9999999999999982</v>
      </c>
      <c r="Z143" s="168"/>
      <c r="AA143" s="173">
        <f>SUM(AA144:AA152)</f>
        <v>0</v>
      </c>
      <c r="AR143" s="174" t="s">
        <v>85</v>
      </c>
      <c r="AT143" s="175" t="s">
        <v>77</v>
      </c>
      <c r="AU143" s="175" t="s">
        <v>85</v>
      </c>
      <c r="AY143" s="174" t="s">
        <v>162</v>
      </c>
      <c r="BK143" s="176">
        <f>SUM(BK144:BK152)</f>
        <v>0</v>
      </c>
    </row>
    <row r="144" spans="2:65" s="1" customFormat="1" ht="31.5" customHeight="1">
      <c r="B144" s="38"/>
      <c r="C144" s="178" t="s">
        <v>209</v>
      </c>
      <c r="D144" s="178" t="s">
        <v>163</v>
      </c>
      <c r="E144" s="179" t="s">
        <v>301</v>
      </c>
      <c r="F144" s="279" t="s">
        <v>302</v>
      </c>
      <c r="G144" s="279"/>
      <c r="H144" s="279"/>
      <c r="I144" s="279"/>
      <c r="J144" s="180" t="s">
        <v>303</v>
      </c>
      <c r="K144" s="181">
        <v>460</v>
      </c>
      <c r="L144" s="280">
        <v>0</v>
      </c>
      <c r="M144" s="281"/>
      <c r="N144" s="282">
        <f>ROUND(L144*K144,2)</f>
        <v>0</v>
      </c>
      <c r="O144" s="282"/>
      <c r="P144" s="282"/>
      <c r="Q144" s="282"/>
      <c r="R144" s="40"/>
      <c r="T144" s="182" t="s">
        <v>23</v>
      </c>
      <c r="U144" s="47" t="s">
        <v>43</v>
      </c>
      <c r="V144" s="39"/>
      <c r="W144" s="183">
        <f>V144*K144</f>
        <v>0</v>
      </c>
      <c r="X144" s="183">
        <v>4.3478260869565201E-3</v>
      </c>
      <c r="Y144" s="183">
        <f>X144*K144</f>
        <v>1.9999999999999993</v>
      </c>
      <c r="Z144" s="183">
        <v>0</v>
      </c>
      <c r="AA144" s="184">
        <f>Z144*K144</f>
        <v>0</v>
      </c>
      <c r="AR144" s="21" t="s">
        <v>167</v>
      </c>
      <c r="AT144" s="21" t="s">
        <v>163</v>
      </c>
      <c r="AU144" s="21" t="s">
        <v>90</v>
      </c>
      <c r="AY144" s="21" t="s">
        <v>162</v>
      </c>
      <c r="BE144" s="121">
        <f>IF(U144="základní",N144,0)</f>
        <v>0</v>
      </c>
      <c r="BF144" s="121">
        <f>IF(U144="snížená",N144,0)</f>
        <v>0</v>
      </c>
      <c r="BG144" s="121">
        <f>IF(U144="zákl. přenesená",N144,0)</f>
        <v>0</v>
      </c>
      <c r="BH144" s="121">
        <f>IF(U144="sníž. přenesená",N144,0)</f>
        <v>0</v>
      </c>
      <c r="BI144" s="121">
        <f>IF(U144="nulová",N144,0)</f>
        <v>0</v>
      </c>
      <c r="BJ144" s="21" t="s">
        <v>85</v>
      </c>
      <c r="BK144" s="121">
        <f>ROUND(L144*K144,2)</f>
        <v>0</v>
      </c>
      <c r="BL144" s="21" t="s">
        <v>167</v>
      </c>
      <c r="BM144" s="21" t="s">
        <v>207</v>
      </c>
    </row>
    <row r="145" spans="2:65" s="1" customFormat="1" ht="22.5" customHeight="1">
      <c r="B145" s="38"/>
      <c r="C145" s="39"/>
      <c r="D145" s="39"/>
      <c r="E145" s="39"/>
      <c r="F145" s="283" t="s">
        <v>304</v>
      </c>
      <c r="G145" s="284"/>
      <c r="H145" s="284"/>
      <c r="I145" s="284"/>
      <c r="J145" s="39"/>
      <c r="K145" s="39"/>
      <c r="L145" s="39"/>
      <c r="M145" s="39"/>
      <c r="N145" s="39"/>
      <c r="O145" s="39"/>
      <c r="P145" s="39"/>
      <c r="Q145" s="39"/>
      <c r="R145" s="40"/>
      <c r="T145" s="153"/>
      <c r="U145" s="39"/>
      <c r="V145" s="39"/>
      <c r="W145" s="39"/>
      <c r="X145" s="39"/>
      <c r="Y145" s="39"/>
      <c r="Z145" s="39"/>
      <c r="AA145" s="81"/>
      <c r="AT145" s="21" t="s">
        <v>169</v>
      </c>
      <c r="AU145" s="21" t="s">
        <v>90</v>
      </c>
    </row>
    <row r="146" spans="2:65" s="1" customFormat="1" ht="22.5" customHeight="1">
      <c r="B146" s="38"/>
      <c r="C146" s="178" t="s">
        <v>186</v>
      </c>
      <c r="D146" s="178" t="s">
        <v>163</v>
      </c>
      <c r="E146" s="179" t="s">
        <v>305</v>
      </c>
      <c r="F146" s="279" t="s">
        <v>306</v>
      </c>
      <c r="G146" s="279"/>
      <c r="H146" s="279"/>
      <c r="I146" s="279"/>
      <c r="J146" s="180" t="s">
        <v>307</v>
      </c>
      <c r="K146" s="181">
        <v>5</v>
      </c>
      <c r="L146" s="280">
        <v>0</v>
      </c>
      <c r="M146" s="281"/>
      <c r="N146" s="282">
        <f>ROUND(L146*K146,2)</f>
        <v>0</v>
      </c>
      <c r="O146" s="282"/>
      <c r="P146" s="282"/>
      <c r="Q146" s="282"/>
      <c r="R146" s="40"/>
      <c r="T146" s="182" t="s">
        <v>23</v>
      </c>
      <c r="U146" s="47" t="s">
        <v>43</v>
      </c>
      <c r="V146" s="39"/>
      <c r="W146" s="183">
        <f>V146*K146</f>
        <v>0</v>
      </c>
      <c r="X146" s="183">
        <v>0.4</v>
      </c>
      <c r="Y146" s="183">
        <f>X146*K146</f>
        <v>2</v>
      </c>
      <c r="Z146" s="183">
        <v>0</v>
      </c>
      <c r="AA146" s="184">
        <f>Z146*K146</f>
        <v>0</v>
      </c>
      <c r="AR146" s="21" t="s">
        <v>167</v>
      </c>
      <c r="AT146" s="21" t="s">
        <v>163</v>
      </c>
      <c r="AU146" s="21" t="s">
        <v>90</v>
      </c>
      <c r="AY146" s="21" t="s">
        <v>162</v>
      </c>
      <c r="BE146" s="121">
        <f>IF(U146="základní",N146,0)</f>
        <v>0</v>
      </c>
      <c r="BF146" s="121">
        <f>IF(U146="snížená",N146,0)</f>
        <v>0</v>
      </c>
      <c r="BG146" s="121">
        <f>IF(U146="zákl. přenesená",N146,0)</f>
        <v>0</v>
      </c>
      <c r="BH146" s="121">
        <f>IF(U146="sníž. přenesená",N146,0)</f>
        <v>0</v>
      </c>
      <c r="BI146" s="121">
        <f>IF(U146="nulová",N146,0)</f>
        <v>0</v>
      </c>
      <c r="BJ146" s="21" t="s">
        <v>85</v>
      </c>
      <c r="BK146" s="121">
        <f>ROUND(L146*K146,2)</f>
        <v>0</v>
      </c>
      <c r="BL146" s="21" t="s">
        <v>167</v>
      </c>
      <c r="BM146" s="21" t="s">
        <v>212</v>
      </c>
    </row>
    <row r="147" spans="2:65" s="1" customFormat="1" ht="22.5" customHeight="1">
      <c r="B147" s="38"/>
      <c r="C147" s="39"/>
      <c r="D147" s="39"/>
      <c r="E147" s="39"/>
      <c r="F147" s="283" t="s">
        <v>304</v>
      </c>
      <c r="G147" s="284"/>
      <c r="H147" s="284"/>
      <c r="I147" s="284"/>
      <c r="J147" s="39"/>
      <c r="K147" s="39"/>
      <c r="L147" s="39"/>
      <c r="M147" s="39"/>
      <c r="N147" s="39"/>
      <c r="O147" s="39"/>
      <c r="P147" s="39"/>
      <c r="Q147" s="39"/>
      <c r="R147" s="40"/>
      <c r="T147" s="153"/>
      <c r="U147" s="39"/>
      <c r="V147" s="39"/>
      <c r="W147" s="39"/>
      <c r="X147" s="39"/>
      <c r="Y147" s="39"/>
      <c r="Z147" s="39"/>
      <c r="AA147" s="81"/>
      <c r="AT147" s="21" t="s">
        <v>169</v>
      </c>
      <c r="AU147" s="21" t="s">
        <v>90</v>
      </c>
    </row>
    <row r="148" spans="2:65" s="1" customFormat="1" ht="22.5" customHeight="1">
      <c r="B148" s="38"/>
      <c r="C148" s="178" t="s">
        <v>218</v>
      </c>
      <c r="D148" s="178" t="s">
        <v>163</v>
      </c>
      <c r="E148" s="179" t="s">
        <v>308</v>
      </c>
      <c r="F148" s="279" t="s">
        <v>309</v>
      </c>
      <c r="G148" s="279"/>
      <c r="H148" s="279"/>
      <c r="I148" s="279"/>
      <c r="J148" s="180" t="s">
        <v>307</v>
      </c>
      <c r="K148" s="181">
        <v>4</v>
      </c>
      <c r="L148" s="280">
        <v>0</v>
      </c>
      <c r="M148" s="281"/>
      <c r="N148" s="282">
        <f>ROUND(L148*K148,2)</f>
        <v>0</v>
      </c>
      <c r="O148" s="282"/>
      <c r="P148" s="282"/>
      <c r="Q148" s="282"/>
      <c r="R148" s="40"/>
      <c r="T148" s="182" t="s">
        <v>23</v>
      </c>
      <c r="U148" s="47" t="s">
        <v>43</v>
      </c>
      <c r="V148" s="39"/>
      <c r="W148" s="183">
        <f>V148*K148</f>
        <v>0</v>
      </c>
      <c r="X148" s="183">
        <v>0.5</v>
      </c>
      <c r="Y148" s="183">
        <f>X148*K148</f>
        <v>2</v>
      </c>
      <c r="Z148" s="183">
        <v>0</v>
      </c>
      <c r="AA148" s="184">
        <f>Z148*K148</f>
        <v>0</v>
      </c>
      <c r="AR148" s="21" t="s">
        <v>167</v>
      </c>
      <c r="AT148" s="21" t="s">
        <v>163</v>
      </c>
      <c r="AU148" s="21" t="s">
        <v>90</v>
      </c>
      <c r="AY148" s="21" t="s">
        <v>162</v>
      </c>
      <c r="BE148" s="121">
        <f>IF(U148="základní",N148,0)</f>
        <v>0</v>
      </c>
      <c r="BF148" s="121">
        <f>IF(U148="snížená",N148,0)</f>
        <v>0</v>
      </c>
      <c r="BG148" s="121">
        <f>IF(U148="zákl. přenesená",N148,0)</f>
        <v>0</v>
      </c>
      <c r="BH148" s="121">
        <f>IF(U148="sníž. přenesená",N148,0)</f>
        <v>0</v>
      </c>
      <c r="BI148" s="121">
        <f>IF(U148="nulová",N148,0)</f>
        <v>0</v>
      </c>
      <c r="BJ148" s="21" t="s">
        <v>85</v>
      </c>
      <c r="BK148" s="121">
        <f>ROUND(L148*K148,2)</f>
        <v>0</v>
      </c>
      <c r="BL148" s="21" t="s">
        <v>167</v>
      </c>
      <c r="BM148" s="21" t="s">
        <v>216</v>
      </c>
    </row>
    <row r="149" spans="2:65" s="1" customFormat="1" ht="22.5" customHeight="1">
      <c r="B149" s="38"/>
      <c r="C149" s="39"/>
      <c r="D149" s="39"/>
      <c r="E149" s="39"/>
      <c r="F149" s="283" t="s">
        <v>304</v>
      </c>
      <c r="G149" s="284"/>
      <c r="H149" s="284"/>
      <c r="I149" s="284"/>
      <c r="J149" s="39"/>
      <c r="K149" s="39"/>
      <c r="L149" s="39"/>
      <c r="M149" s="39"/>
      <c r="N149" s="39"/>
      <c r="O149" s="39"/>
      <c r="P149" s="39"/>
      <c r="Q149" s="39"/>
      <c r="R149" s="40"/>
      <c r="T149" s="153"/>
      <c r="U149" s="39"/>
      <c r="V149" s="39"/>
      <c r="W149" s="39"/>
      <c r="X149" s="39"/>
      <c r="Y149" s="39"/>
      <c r="Z149" s="39"/>
      <c r="AA149" s="81"/>
      <c r="AT149" s="21" t="s">
        <v>169</v>
      </c>
      <c r="AU149" s="21" t="s">
        <v>90</v>
      </c>
    </row>
    <row r="150" spans="2:65" s="1" customFormat="1" ht="31.5" customHeight="1">
      <c r="B150" s="38"/>
      <c r="C150" s="178" t="s">
        <v>189</v>
      </c>
      <c r="D150" s="178" t="s">
        <v>163</v>
      </c>
      <c r="E150" s="179" t="s">
        <v>85</v>
      </c>
      <c r="F150" s="279" t="s">
        <v>310</v>
      </c>
      <c r="G150" s="279"/>
      <c r="H150" s="279"/>
      <c r="I150" s="279"/>
      <c r="J150" s="180" t="s">
        <v>307</v>
      </c>
      <c r="K150" s="181">
        <v>2</v>
      </c>
      <c r="L150" s="280">
        <v>0</v>
      </c>
      <c r="M150" s="281"/>
      <c r="N150" s="282">
        <f>ROUND(L150*K150,2)</f>
        <v>0</v>
      </c>
      <c r="O150" s="282"/>
      <c r="P150" s="282"/>
      <c r="Q150" s="282"/>
      <c r="R150" s="40"/>
      <c r="T150" s="182" t="s">
        <v>23</v>
      </c>
      <c r="U150" s="47" t="s">
        <v>43</v>
      </c>
      <c r="V150" s="39"/>
      <c r="W150" s="183">
        <f>V150*K150</f>
        <v>0</v>
      </c>
      <c r="X150" s="183">
        <v>0</v>
      </c>
      <c r="Y150" s="183">
        <f>X150*K150</f>
        <v>0</v>
      </c>
      <c r="Z150" s="183">
        <v>0</v>
      </c>
      <c r="AA150" s="184">
        <f>Z150*K150</f>
        <v>0</v>
      </c>
      <c r="AR150" s="21" t="s">
        <v>167</v>
      </c>
      <c r="AT150" s="21" t="s">
        <v>163</v>
      </c>
      <c r="AU150" s="21" t="s">
        <v>90</v>
      </c>
      <c r="AY150" s="21" t="s">
        <v>162</v>
      </c>
      <c r="BE150" s="121">
        <f>IF(U150="základní",N150,0)</f>
        <v>0</v>
      </c>
      <c r="BF150" s="121">
        <f>IF(U150="snížená",N150,0)</f>
        <v>0</v>
      </c>
      <c r="BG150" s="121">
        <f>IF(U150="zákl. přenesená",N150,0)</f>
        <v>0</v>
      </c>
      <c r="BH150" s="121">
        <f>IF(U150="sníž. přenesená",N150,0)</f>
        <v>0</v>
      </c>
      <c r="BI150" s="121">
        <f>IF(U150="nulová",N150,0)</f>
        <v>0</v>
      </c>
      <c r="BJ150" s="21" t="s">
        <v>85</v>
      </c>
      <c r="BK150" s="121">
        <f>ROUND(L150*K150,2)</f>
        <v>0</v>
      </c>
      <c r="BL150" s="21" t="s">
        <v>167</v>
      </c>
      <c r="BM150" s="21" t="s">
        <v>221</v>
      </c>
    </row>
    <row r="151" spans="2:65" s="1" customFormat="1" ht="22.5" customHeight="1">
      <c r="B151" s="38"/>
      <c r="C151" s="39"/>
      <c r="D151" s="39"/>
      <c r="E151" s="39"/>
      <c r="F151" s="283" t="s">
        <v>311</v>
      </c>
      <c r="G151" s="284"/>
      <c r="H151" s="284"/>
      <c r="I151" s="284"/>
      <c r="J151" s="39"/>
      <c r="K151" s="39"/>
      <c r="L151" s="39"/>
      <c r="M151" s="39"/>
      <c r="N151" s="39"/>
      <c r="O151" s="39"/>
      <c r="P151" s="39"/>
      <c r="Q151" s="39"/>
      <c r="R151" s="40"/>
      <c r="T151" s="153"/>
      <c r="U151" s="39"/>
      <c r="V151" s="39"/>
      <c r="W151" s="39"/>
      <c r="X151" s="39"/>
      <c r="Y151" s="39"/>
      <c r="Z151" s="39"/>
      <c r="AA151" s="81"/>
      <c r="AT151" s="21" t="s">
        <v>169</v>
      </c>
      <c r="AU151" s="21" t="s">
        <v>90</v>
      </c>
    </row>
    <row r="152" spans="2:65" s="1" customFormat="1" ht="22.5" customHeight="1">
      <c r="B152" s="38"/>
      <c r="C152" s="178" t="s">
        <v>230</v>
      </c>
      <c r="D152" s="178" t="s">
        <v>163</v>
      </c>
      <c r="E152" s="179" t="s">
        <v>312</v>
      </c>
      <c r="F152" s="279" t="s">
        <v>313</v>
      </c>
      <c r="G152" s="279"/>
      <c r="H152" s="279"/>
      <c r="I152" s="279"/>
      <c r="J152" s="180" t="s">
        <v>233</v>
      </c>
      <c r="K152" s="181">
        <v>9.56</v>
      </c>
      <c r="L152" s="280">
        <v>0</v>
      </c>
      <c r="M152" s="281"/>
      <c r="N152" s="282">
        <f>ROUND(L152*K152,2)</f>
        <v>0</v>
      </c>
      <c r="O152" s="282"/>
      <c r="P152" s="282"/>
      <c r="Q152" s="282"/>
      <c r="R152" s="40"/>
      <c r="T152" s="182" t="s">
        <v>23</v>
      </c>
      <c r="U152" s="47" t="s">
        <v>43</v>
      </c>
      <c r="V152" s="39"/>
      <c r="W152" s="183">
        <f>V152*K152</f>
        <v>0</v>
      </c>
      <c r="X152" s="183">
        <v>0.209205020920502</v>
      </c>
      <c r="Y152" s="183">
        <f>X152*K152</f>
        <v>1.9999999999999991</v>
      </c>
      <c r="Z152" s="183">
        <v>0</v>
      </c>
      <c r="AA152" s="184">
        <f>Z152*K152</f>
        <v>0</v>
      </c>
      <c r="AR152" s="21" t="s">
        <v>167</v>
      </c>
      <c r="AT152" s="21" t="s">
        <v>163</v>
      </c>
      <c r="AU152" s="21" t="s">
        <v>90</v>
      </c>
      <c r="AY152" s="21" t="s">
        <v>162</v>
      </c>
      <c r="BE152" s="121">
        <f>IF(U152="základní",N152,0)</f>
        <v>0</v>
      </c>
      <c r="BF152" s="121">
        <f>IF(U152="snížená",N152,0)</f>
        <v>0</v>
      </c>
      <c r="BG152" s="121">
        <f>IF(U152="zákl. přenesená",N152,0)</f>
        <v>0</v>
      </c>
      <c r="BH152" s="121">
        <f>IF(U152="sníž. přenesená",N152,0)</f>
        <v>0</v>
      </c>
      <c r="BI152" s="121">
        <f>IF(U152="nulová",N152,0)</f>
        <v>0</v>
      </c>
      <c r="BJ152" s="21" t="s">
        <v>85</v>
      </c>
      <c r="BK152" s="121">
        <f>ROUND(L152*K152,2)</f>
        <v>0</v>
      </c>
      <c r="BL152" s="21" t="s">
        <v>167</v>
      </c>
      <c r="BM152" s="21" t="s">
        <v>225</v>
      </c>
    </row>
    <row r="153" spans="2:65" s="10" customFormat="1" ht="29.85" customHeight="1">
      <c r="B153" s="167"/>
      <c r="C153" s="168"/>
      <c r="D153" s="177" t="s">
        <v>279</v>
      </c>
      <c r="E153" s="177"/>
      <c r="F153" s="177"/>
      <c r="G153" s="177"/>
      <c r="H153" s="177"/>
      <c r="I153" s="177"/>
      <c r="J153" s="177"/>
      <c r="K153" s="177"/>
      <c r="L153" s="177"/>
      <c r="M153" s="177"/>
      <c r="N153" s="290">
        <f>BK153</f>
        <v>0</v>
      </c>
      <c r="O153" s="291"/>
      <c r="P153" s="291"/>
      <c r="Q153" s="291"/>
      <c r="R153" s="170"/>
      <c r="T153" s="171"/>
      <c r="U153" s="168"/>
      <c r="V153" s="168"/>
      <c r="W153" s="172">
        <f>SUM(W154:W160)</f>
        <v>0</v>
      </c>
      <c r="X153" s="168"/>
      <c r="Y153" s="172">
        <f>SUM(Y154:Y160)</f>
        <v>6.0000000000000027</v>
      </c>
      <c r="Z153" s="168"/>
      <c r="AA153" s="173">
        <f>SUM(AA154:AA160)</f>
        <v>0</v>
      </c>
      <c r="AR153" s="174" t="s">
        <v>85</v>
      </c>
      <c r="AT153" s="175" t="s">
        <v>77</v>
      </c>
      <c r="AU153" s="175" t="s">
        <v>85</v>
      </c>
      <c r="AY153" s="174" t="s">
        <v>162</v>
      </c>
      <c r="BK153" s="176">
        <f>SUM(BK154:BK160)</f>
        <v>0</v>
      </c>
    </row>
    <row r="154" spans="2:65" s="1" customFormat="1" ht="22.5" customHeight="1">
      <c r="B154" s="38"/>
      <c r="C154" s="178" t="s">
        <v>195</v>
      </c>
      <c r="D154" s="178" t="s">
        <v>163</v>
      </c>
      <c r="E154" s="179" t="s">
        <v>314</v>
      </c>
      <c r="F154" s="279" t="s">
        <v>315</v>
      </c>
      <c r="G154" s="279"/>
      <c r="H154" s="279"/>
      <c r="I154" s="279"/>
      <c r="J154" s="180" t="s">
        <v>194</v>
      </c>
      <c r="K154" s="181">
        <v>3</v>
      </c>
      <c r="L154" s="280">
        <v>0</v>
      </c>
      <c r="M154" s="281"/>
      <c r="N154" s="282">
        <f>ROUND(L154*K154,2)</f>
        <v>0</v>
      </c>
      <c r="O154" s="282"/>
      <c r="P154" s="282"/>
      <c r="Q154" s="282"/>
      <c r="R154" s="40"/>
      <c r="T154" s="182" t="s">
        <v>23</v>
      </c>
      <c r="U154" s="47" t="s">
        <v>43</v>
      </c>
      <c r="V154" s="39"/>
      <c r="W154" s="183">
        <f>V154*K154</f>
        <v>0</v>
      </c>
      <c r="X154" s="183">
        <v>0.66666666666666696</v>
      </c>
      <c r="Y154" s="183">
        <f>X154*K154</f>
        <v>2.0000000000000009</v>
      </c>
      <c r="Z154" s="183">
        <v>0</v>
      </c>
      <c r="AA154" s="184">
        <f>Z154*K154</f>
        <v>0</v>
      </c>
      <c r="AR154" s="21" t="s">
        <v>167</v>
      </c>
      <c r="AT154" s="21" t="s">
        <v>163</v>
      </c>
      <c r="AU154" s="21" t="s">
        <v>90</v>
      </c>
      <c r="AY154" s="21" t="s">
        <v>162</v>
      </c>
      <c r="BE154" s="121">
        <f>IF(U154="základní",N154,0)</f>
        <v>0</v>
      </c>
      <c r="BF154" s="121">
        <f>IF(U154="snížená",N154,0)</f>
        <v>0</v>
      </c>
      <c r="BG154" s="121">
        <f>IF(U154="zákl. přenesená",N154,0)</f>
        <v>0</v>
      </c>
      <c r="BH154" s="121">
        <f>IF(U154="sníž. přenesená",N154,0)</f>
        <v>0</v>
      </c>
      <c r="BI154" s="121">
        <f>IF(U154="nulová",N154,0)</f>
        <v>0</v>
      </c>
      <c r="BJ154" s="21" t="s">
        <v>85</v>
      </c>
      <c r="BK154" s="121">
        <f>ROUND(L154*K154,2)</f>
        <v>0</v>
      </c>
      <c r="BL154" s="21" t="s">
        <v>167</v>
      </c>
      <c r="BM154" s="21" t="s">
        <v>229</v>
      </c>
    </row>
    <row r="155" spans="2:65" s="1" customFormat="1" ht="22.5" customHeight="1">
      <c r="B155" s="38"/>
      <c r="C155" s="39"/>
      <c r="D155" s="39"/>
      <c r="E155" s="39"/>
      <c r="F155" s="283" t="s">
        <v>316</v>
      </c>
      <c r="G155" s="284"/>
      <c r="H155" s="284"/>
      <c r="I155" s="284"/>
      <c r="J155" s="39"/>
      <c r="K155" s="39"/>
      <c r="L155" s="39"/>
      <c r="M155" s="39"/>
      <c r="N155" s="39"/>
      <c r="O155" s="39"/>
      <c r="P155" s="39"/>
      <c r="Q155" s="39"/>
      <c r="R155" s="40"/>
      <c r="T155" s="153"/>
      <c r="U155" s="39"/>
      <c r="V155" s="39"/>
      <c r="W155" s="39"/>
      <c r="X155" s="39"/>
      <c r="Y155" s="39"/>
      <c r="Z155" s="39"/>
      <c r="AA155" s="81"/>
      <c r="AT155" s="21" t="s">
        <v>169</v>
      </c>
      <c r="AU155" s="21" t="s">
        <v>90</v>
      </c>
    </row>
    <row r="156" spans="2:65" s="1" customFormat="1" ht="22.5" customHeight="1">
      <c r="B156" s="38"/>
      <c r="C156" s="178" t="s">
        <v>11</v>
      </c>
      <c r="D156" s="178" t="s">
        <v>163</v>
      </c>
      <c r="E156" s="179" t="s">
        <v>317</v>
      </c>
      <c r="F156" s="279" t="s">
        <v>318</v>
      </c>
      <c r="G156" s="279"/>
      <c r="H156" s="279"/>
      <c r="I156" s="279"/>
      <c r="J156" s="180" t="s">
        <v>194</v>
      </c>
      <c r="K156" s="181">
        <v>9</v>
      </c>
      <c r="L156" s="280">
        <v>0</v>
      </c>
      <c r="M156" s="281"/>
      <c r="N156" s="282">
        <f>ROUND(L156*K156,2)</f>
        <v>0</v>
      </c>
      <c r="O156" s="282"/>
      <c r="P156" s="282"/>
      <c r="Q156" s="282"/>
      <c r="R156" s="40"/>
      <c r="T156" s="182" t="s">
        <v>23</v>
      </c>
      <c r="U156" s="47" t="s">
        <v>43</v>
      </c>
      <c r="V156" s="39"/>
      <c r="W156" s="183">
        <f>V156*K156</f>
        <v>0</v>
      </c>
      <c r="X156" s="183">
        <v>0.22222222222222199</v>
      </c>
      <c r="Y156" s="183">
        <f>X156*K156</f>
        <v>1.9999999999999978</v>
      </c>
      <c r="Z156" s="183">
        <v>0</v>
      </c>
      <c r="AA156" s="184">
        <f>Z156*K156</f>
        <v>0</v>
      </c>
      <c r="AR156" s="21" t="s">
        <v>167</v>
      </c>
      <c r="AT156" s="21" t="s">
        <v>163</v>
      </c>
      <c r="AU156" s="21" t="s">
        <v>90</v>
      </c>
      <c r="AY156" s="21" t="s">
        <v>162</v>
      </c>
      <c r="BE156" s="121">
        <f>IF(U156="základní",N156,0)</f>
        <v>0</v>
      </c>
      <c r="BF156" s="121">
        <f>IF(U156="snížená",N156,0)</f>
        <v>0</v>
      </c>
      <c r="BG156" s="121">
        <f>IF(U156="zákl. přenesená",N156,0)</f>
        <v>0</v>
      </c>
      <c r="BH156" s="121">
        <f>IF(U156="sníž. přenesená",N156,0)</f>
        <v>0</v>
      </c>
      <c r="BI156" s="121">
        <f>IF(U156="nulová",N156,0)</f>
        <v>0</v>
      </c>
      <c r="BJ156" s="21" t="s">
        <v>85</v>
      </c>
      <c r="BK156" s="121">
        <f>ROUND(L156*K156,2)</f>
        <v>0</v>
      </c>
      <c r="BL156" s="21" t="s">
        <v>167</v>
      </c>
      <c r="BM156" s="21" t="s">
        <v>234</v>
      </c>
    </row>
    <row r="157" spans="2:65" s="1" customFormat="1" ht="22.5" customHeight="1">
      <c r="B157" s="38"/>
      <c r="C157" s="39"/>
      <c r="D157" s="39"/>
      <c r="E157" s="39"/>
      <c r="F157" s="283" t="s">
        <v>316</v>
      </c>
      <c r="G157" s="284"/>
      <c r="H157" s="284"/>
      <c r="I157" s="284"/>
      <c r="J157" s="39"/>
      <c r="K157" s="39"/>
      <c r="L157" s="39"/>
      <c r="M157" s="39"/>
      <c r="N157" s="39"/>
      <c r="O157" s="39"/>
      <c r="P157" s="39"/>
      <c r="Q157" s="39"/>
      <c r="R157" s="40"/>
      <c r="T157" s="153"/>
      <c r="U157" s="39"/>
      <c r="V157" s="39"/>
      <c r="W157" s="39"/>
      <c r="X157" s="39"/>
      <c r="Y157" s="39"/>
      <c r="Z157" s="39"/>
      <c r="AA157" s="81"/>
      <c r="AT157" s="21" t="s">
        <v>169</v>
      </c>
      <c r="AU157" s="21" t="s">
        <v>90</v>
      </c>
    </row>
    <row r="158" spans="2:65" s="1" customFormat="1" ht="22.5" customHeight="1">
      <c r="B158" s="38"/>
      <c r="C158" s="178" t="s">
        <v>177</v>
      </c>
      <c r="D158" s="178" t="s">
        <v>163</v>
      </c>
      <c r="E158" s="179" t="s">
        <v>319</v>
      </c>
      <c r="F158" s="279" t="s">
        <v>320</v>
      </c>
      <c r="G158" s="279"/>
      <c r="H158" s="279"/>
      <c r="I158" s="279"/>
      <c r="J158" s="180" t="s">
        <v>194</v>
      </c>
      <c r="K158" s="181">
        <v>12</v>
      </c>
      <c r="L158" s="280">
        <v>0</v>
      </c>
      <c r="M158" s="281"/>
      <c r="N158" s="282">
        <f>ROUND(L158*K158,2)</f>
        <v>0</v>
      </c>
      <c r="O158" s="282"/>
      <c r="P158" s="282"/>
      <c r="Q158" s="282"/>
      <c r="R158" s="40"/>
      <c r="T158" s="182" t="s">
        <v>23</v>
      </c>
      <c r="U158" s="47" t="s">
        <v>43</v>
      </c>
      <c r="V158" s="39"/>
      <c r="W158" s="183">
        <f>V158*K158</f>
        <v>0</v>
      </c>
      <c r="X158" s="183">
        <v>0.16666666666666699</v>
      </c>
      <c r="Y158" s="183">
        <f>X158*K158</f>
        <v>2.000000000000004</v>
      </c>
      <c r="Z158" s="183">
        <v>0</v>
      </c>
      <c r="AA158" s="184">
        <f>Z158*K158</f>
        <v>0</v>
      </c>
      <c r="AR158" s="21" t="s">
        <v>167</v>
      </c>
      <c r="AT158" s="21" t="s">
        <v>163</v>
      </c>
      <c r="AU158" s="21" t="s">
        <v>90</v>
      </c>
      <c r="AY158" s="21" t="s">
        <v>162</v>
      </c>
      <c r="BE158" s="121">
        <f>IF(U158="základní",N158,0)</f>
        <v>0</v>
      </c>
      <c r="BF158" s="121">
        <f>IF(U158="snížená",N158,0)</f>
        <v>0</v>
      </c>
      <c r="BG158" s="121">
        <f>IF(U158="zákl. přenesená",N158,0)</f>
        <v>0</v>
      </c>
      <c r="BH158" s="121">
        <f>IF(U158="sníž. přenesená",N158,0)</f>
        <v>0</v>
      </c>
      <c r="BI158" s="121">
        <f>IF(U158="nulová",N158,0)</f>
        <v>0</v>
      </c>
      <c r="BJ158" s="21" t="s">
        <v>85</v>
      </c>
      <c r="BK158" s="121">
        <f>ROUND(L158*K158,2)</f>
        <v>0</v>
      </c>
      <c r="BL158" s="21" t="s">
        <v>167</v>
      </c>
      <c r="BM158" s="21" t="s">
        <v>237</v>
      </c>
    </row>
    <row r="159" spans="2:65" s="1" customFormat="1" ht="22.5" customHeight="1">
      <c r="B159" s="38"/>
      <c r="C159" s="39"/>
      <c r="D159" s="39"/>
      <c r="E159" s="39"/>
      <c r="F159" s="283" t="s">
        <v>316</v>
      </c>
      <c r="G159" s="284"/>
      <c r="H159" s="284"/>
      <c r="I159" s="284"/>
      <c r="J159" s="39"/>
      <c r="K159" s="39"/>
      <c r="L159" s="39"/>
      <c r="M159" s="39"/>
      <c r="N159" s="39"/>
      <c r="O159" s="39"/>
      <c r="P159" s="39"/>
      <c r="Q159" s="39"/>
      <c r="R159" s="40"/>
      <c r="T159" s="153"/>
      <c r="U159" s="39"/>
      <c r="V159" s="39"/>
      <c r="W159" s="39"/>
      <c r="X159" s="39"/>
      <c r="Y159" s="39"/>
      <c r="Z159" s="39"/>
      <c r="AA159" s="81"/>
      <c r="AT159" s="21" t="s">
        <v>169</v>
      </c>
      <c r="AU159" s="21" t="s">
        <v>90</v>
      </c>
    </row>
    <row r="160" spans="2:65" s="1" customFormat="1" ht="31.5" customHeight="1">
      <c r="B160" s="38"/>
      <c r="C160" s="178" t="s">
        <v>261</v>
      </c>
      <c r="D160" s="178" t="s">
        <v>163</v>
      </c>
      <c r="E160" s="179" t="s">
        <v>321</v>
      </c>
      <c r="F160" s="279" t="s">
        <v>322</v>
      </c>
      <c r="G160" s="279"/>
      <c r="H160" s="279"/>
      <c r="I160" s="279"/>
      <c r="J160" s="180" t="s">
        <v>233</v>
      </c>
      <c r="K160" s="181">
        <v>21.1</v>
      </c>
      <c r="L160" s="280">
        <v>0</v>
      </c>
      <c r="M160" s="281"/>
      <c r="N160" s="282">
        <f>ROUND(L160*K160,2)</f>
        <v>0</v>
      </c>
      <c r="O160" s="282"/>
      <c r="P160" s="282"/>
      <c r="Q160" s="282"/>
      <c r="R160" s="40"/>
      <c r="T160" s="182" t="s">
        <v>23</v>
      </c>
      <c r="U160" s="47" t="s">
        <v>43</v>
      </c>
      <c r="V160" s="39"/>
      <c r="W160" s="183">
        <f>V160*K160</f>
        <v>0</v>
      </c>
      <c r="X160" s="183">
        <v>0</v>
      </c>
      <c r="Y160" s="183">
        <f>X160*K160</f>
        <v>0</v>
      </c>
      <c r="Z160" s="183">
        <v>0</v>
      </c>
      <c r="AA160" s="184">
        <f>Z160*K160</f>
        <v>0</v>
      </c>
      <c r="AR160" s="21" t="s">
        <v>167</v>
      </c>
      <c r="AT160" s="21" t="s">
        <v>163</v>
      </c>
      <c r="AU160" s="21" t="s">
        <v>90</v>
      </c>
      <c r="AY160" s="21" t="s">
        <v>162</v>
      </c>
      <c r="BE160" s="121">
        <f>IF(U160="základní",N160,0)</f>
        <v>0</v>
      </c>
      <c r="BF160" s="121">
        <f>IF(U160="snížená",N160,0)</f>
        <v>0</v>
      </c>
      <c r="BG160" s="121">
        <f>IF(U160="zákl. přenesená",N160,0)</f>
        <v>0</v>
      </c>
      <c r="BH160" s="121">
        <f>IF(U160="sníž. přenesená",N160,0)</f>
        <v>0</v>
      </c>
      <c r="BI160" s="121">
        <f>IF(U160="nulová",N160,0)</f>
        <v>0</v>
      </c>
      <c r="BJ160" s="21" t="s">
        <v>85</v>
      </c>
      <c r="BK160" s="121">
        <f>ROUND(L160*K160,2)</f>
        <v>0</v>
      </c>
      <c r="BL160" s="21" t="s">
        <v>167</v>
      </c>
      <c r="BM160" s="21" t="s">
        <v>240</v>
      </c>
    </row>
    <row r="161" spans="2:65" s="10" customFormat="1" ht="29.85" customHeight="1">
      <c r="B161" s="167"/>
      <c r="C161" s="168"/>
      <c r="D161" s="177" t="s">
        <v>280</v>
      </c>
      <c r="E161" s="177"/>
      <c r="F161" s="177"/>
      <c r="G161" s="177"/>
      <c r="H161" s="177"/>
      <c r="I161" s="177"/>
      <c r="J161" s="177"/>
      <c r="K161" s="177"/>
      <c r="L161" s="177"/>
      <c r="M161" s="177"/>
      <c r="N161" s="290">
        <f>BK161</f>
        <v>0</v>
      </c>
      <c r="O161" s="291"/>
      <c r="P161" s="291"/>
      <c r="Q161" s="291"/>
      <c r="R161" s="170"/>
      <c r="T161" s="171"/>
      <c r="U161" s="168"/>
      <c r="V161" s="168"/>
      <c r="W161" s="172">
        <f>SUM(W162:W178)</f>
        <v>0</v>
      </c>
      <c r="X161" s="168"/>
      <c r="Y161" s="172">
        <f>SUM(Y162:Y178)</f>
        <v>12.000000000000004</v>
      </c>
      <c r="Z161" s="168"/>
      <c r="AA161" s="173">
        <f>SUM(AA162:AA178)</f>
        <v>0</v>
      </c>
      <c r="AR161" s="174" t="s">
        <v>85</v>
      </c>
      <c r="AT161" s="175" t="s">
        <v>77</v>
      </c>
      <c r="AU161" s="175" t="s">
        <v>85</v>
      </c>
      <c r="AY161" s="174" t="s">
        <v>162</v>
      </c>
      <c r="BK161" s="176">
        <f>SUM(BK162:BK178)</f>
        <v>0</v>
      </c>
    </row>
    <row r="162" spans="2:65" s="1" customFormat="1" ht="31.5" customHeight="1">
      <c r="B162" s="38"/>
      <c r="C162" s="178" t="s">
        <v>261</v>
      </c>
      <c r="D162" s="178" t="s">
        <v>163</v>
      </c>
      <c r="E162" s="179" t="s">
        <v>323</v>
      </c>
      <c r="F162" s="279" t="s">
        <v>324</v>
      </c>
      <c r="G162" s="279"/>
      <c r="H162" s="279"/>
      <c r="I162" s="279"/>
      <c r="J162" s="180" t="s">
        <v>303</v>
      </c>
      <c r="K162" s="181">
        <v>36</v>
      </c>
      <c r="L162" s="280">
        <v>0</v>
      </c>
      <c r="M162" s="281"/>
      <c r="N162" s="282">
        <f>ROUND(L162*K162,2)</f>
        <v>0</v>
      </c>
      <c r="O162" s="282"/>
      <c r="P162" s="282"/>
      <c r="Q162" s="282"/>
      <c r="R162" s="40"/>
      <c r="T162" s="182" t="s">
        <v>23</v>
      </c>
      <c r="U162" s="47" t="s">
        <v>43</v>
      </c>
      <c r="V162" s="39"/>
      <c r="W162" s="183">
        <f>V162*K162</f>
        <v>0</v>
      </c>
      <c r="X162" s="183">
        <v>5.5555555555555601E-2</v>
      </c>
      <c r="Y162" s="183">
        <f>X162*K162</f>
        <v>2.0000000000000018</v>
      </c>
      <c r="Z162" s="183">
        <v>0</v>
      </c>
      <c r="AA162" s="184">
        <f>Z162*K162</f>
        <v>0</v>
      </c>
      <c r="AR162" s="21" t="s">
        <v>167</v>
      </c>
      <c r="AT162" s="21" t="s">
        <v>163</v>
      </c>
      <c r="AU162" s="21" t="s">
        <v>90</v>
      </c>
      <c r="AY162" s="21" t="s">
        <v>162</v>
      </c>
      <c r="BE162" s="121">
        <f>IF(U162="základní",N162,0)</f>
        <v>0</v>
      </c>
      <c r="BF162" s="121">
        <f>IF(U162="snížená",N162,0)</f>
        <v>0</v>
      </c>
      <c r="BG162" s="121">
        <f>IF(U162="zákl. přenesená",N162,0)</f>
        <v>0</v>
      </c>
      <c r="BH162" s="121">
        <f>IF(U162="sníž. přenesená",N162,0)</f>
        <v>0</v>
      </c>
      <c r="BI162" s="121">
        <f>IF(U162="nulová",N162,0)</f>
        <v>0</v>
      </c>
      <c r="BJ162" s="21" t="s">
        <v>85</v>
      </c>
      <c r="BK162" s="121">
        <f>ROUND(L162*K162,2)</f>
        <v>0</v>
      </c>
      <c r="BL162" s="21" t="s">
        <v>167</v>
      </c>
      <c r="BM162" s="21" t="s">
        <v>244</v>
      </c>
    </row>
    <row r="163" spans="2:65" s="1" customFormat="1" ht="22.5" customHeight="1">
      <c r="B163" s="38"/>
      <c r="C163" s="39"/>
      <c r="D163" s="39"/>
      <c r="E163" s="39"/>
      <c r="F163" s="283" t="s">
        <v>304</v>
      </c>
      <c r="G163" s="284"/>
      <c r="H163" s="284"/>
      <c r="I163" s="284"/>
      <c r="J163" s="39"/>
      <c r="K163" s="39"/>
      <c r="L163" s="39"/>
      <c r="M163" s="39"/>
      <c r="N163" s="39"/>
      <c r="O163" s="39"/>
      <c r="P163" s="39"/>
      <c r="Q163" s="39"/>
      <c r="R163" s="40"/>
      <c r="T163" s="153"/>
      <c r="U163" s="39"/>
      <c r="V163" s="39"/>
      <c r="W163" s="39"/>
      <c r="X163" s="39"/>
      <c r="Y163" s="39"/>
      <c r="Z163" s="39"/>
      <c r="AA163" s="81"/>
      <c r="AT163" s="21" t="s">
        <v>169</v>
      </c>
      <c r="AU163" s="21" t="s">
        <v>90</v>
      </c>
    </row>
    <row r="164" spans="2:65" s="1" customFormat="1" ht="22.5" customHeight="1">
      <c r="B164" s="38"/>
      <c r="C164" s="178" t="s">
        <v>203</v>
      </c>
      <c r="D164" s="178" t="s">
        <v>163</v>
      </c>
      <c r="E164" s="179" t="s">
        <v>325</v>
      </c>
      <c r="F164" s="279" t="s">
        <v>326</v>
      </c>
      <c r="G164" s="279"/>
      <c r="H164" s="279"/>
      <c r="I164" s="279"/>
      <c r="J164" s="180" t="s">
        <v>194</v>
      </c>
      <c r="K164" s="181">
        <v>14</v>
      </c>
      <c r="L164" s="280">
        <v>0</v>
      </c>
      <c r="M164" s="281"/>
      <c r="N164" s="282">
        <f>ROUND(L164*K164,2)</f>
        <v>0</v>
      </c>
      <c r="O164" s="282"/>
      <c r="P164" s="282"/>
      <c r="Q164" s="282"/>
      <c r="R164" s="40"/>
      <c r="T164" s="182" t="s">
        <v>23</v>
      </c>
      <c r="U164" s="47" t="s">
        <v>43</v>
      </c>
      <c r="V164" s="39"/>
      <c r="W164" s="183">
        <f>V164*K164</f>
        <v>0</v>
      </c>
      <c r="X164" s="183">
        <v>0</v>
      </c>
      <c r="Y164" s="183">
        <f>X164*K164</f>
        <v>0</v>
      </c>
      <c r="Z164" s="183">
        <v>0</v>
      </c>
      <c r="AA164" s="184">
        <f>Z164*K164</f>
        <v>0</v>
      </c>
      <c r="AR164" s="21" t="s">
        <v>167</v>
      </c>
      <c r="AT164" s="21" t="s">
        <v>163</v>
      </c>
      <c r="AU164" s="21" t="s">
        <v>90</v>
      </c>
      <c r="AY164" s="21" t="s">
        <v>162</v>
      </c>
      <c r="BE164" s="121">
        <f>IF(U164="základní",N164,0)</f>
        <v>0</v>
      </c>
      <c r="BF164" s="121">
        <f>IF(U164="snížená",N164,0)</f>
        <v>0</v>
      </c>
      <c r="BG164" s="121">
        <f>IF(U164="zákl. přenesená",N164,0)</f>
        <v>0</v>
      </c>
      <c r="BH164" s="121">
        <f>IF(U164="sníž. přenesená",N164,0)</f>
        <v>0</v>
      </c>
      <c r="BI164" s="121">
        <f>IF(U164="nulová",N164,0)</f>
        <v>0</v>
      </c>
      <c r="BJ164" s="21" t="s">
        <v>85</v>
      </c>
      <c r="BK164" s="121">
        <f>ROUND(L164*K164,2)</f>
        <v>0</v>
      </c>
      <c r="BL164" s="21" t="s">
        <v>167</v>
      </c>
      <c r="BM164" s="21" t="s">
        <v>247</v>
      </c>
    </row>
    <row r="165" spans="2:65" s="1" customFormat="1" ht="22.5" customHeight="1">
      <c r="B165" s="38"/>
      <c r="C165" s="39"/>
      <c r="D165" s="39"/>
      <c r="E165" s="39"/>
      <c r="F165" s="283" t="s">
        <v>304</v>
      </c>
      <c r="G165" s="284"/>
      <c r="H165" s="284"/>
      <c r="I165" s="284"/>
      <c r="J165" s="39"/>
      <c r="K165" s="39"/>
      <c r="L165" s="39"/>
      <c r="M165" s="39"/>
      <c r="N165" s="39"/>
      <c r="O165" s="39"/>
      <c r="P165" s="39"/>
      <c r="Q165" s="39"/>
      <c r="R165" s="40"/>
      <c r="T165" s="153"/>
      <c r="U165" s="39"/>
      <c r="V165" s="39"/>
      <c r="W165" s="39"/>
      <c r="X165" s="39"/>
      <c r="Y165" s="39"/>
      <c r="Z165" s="39"/>
      <c r="AA165" s="81"/>
      <c r="AT165" s="21" t="s">
        <v>169</v>
      </c>
      <c r="AU165" s="21" t="s">
        <v>90</v>
      </c>
    </row>
    <row r="166" spans="2:65" s="1" customFormat="1" ht="22.5" customHeight="1">
      <c r="B166" s="38"/>
      <c r="C166" s="178" t="s">
        <v>269</v>
      </c>
      <c r="D166" s="178" t="s">
        <v>163</v>
      </c>
      <c r="E166" s="179" t="s">
        <v>327</v>
      </c>
      <c r="F166" s="279" t="s">
        <v>328</v>
      </c>
      <c r="G166" s="279"/>
      <c r="H166" s="279"/>
      <c r="I166" s="279"/>
      <c r="J166" s="180" t="s">
        <v>194</v>
      </c>
      <c r="K166" s="181">
        <v>14</v>
      </c>
      <c r="L166" s="280">
        <v>0</v>
      </c>
      <c r="M166" s="281"/>
      <c r="N166" s="282">
        <f>ROUND(L166*K166,2)</f>
        <v>0</v>
      </c>
      <c r="O166" s="282"/>
      <c r="P166" s="282"/>
      <c r="Q166" s="282"/>
      <c r="R166" s="40"/>
      <c r="T166" s="182" t="s">
        <v>23</v>
      </c>
      <c r="U166" s="47" t="s">
        <v>43</v>
      </c>
      <c r="V166" s="39"/>
      <c r="W166" s="183">
        <f>V166*K166</f>
        <v>0</v>
      </c>
      <c r="X166" s="183">
        <v>0</v>
      </c>
      <c r="Y166" s="183">
        <f>X166*K166</f>
        <v>0</v>
      </c>
      <c r="Z166" s="183">
        <v>0</v>
      </c>
      <c r="AA166" s="184">
        <f>Z166*K166</f>
        <v>0</v>
      </c>
      <c r="AR166" s="21" t="s">
        <v>167</v>
      </c>
      <c r="AT166" s="21" t="s">
        <v>163</v>
      </c>
      <c r="AU166" s="21" t="s">
        <v>90</v>
      </c>
      <c r="AY166" s="21" t="s">
        <v>162</v>
      </c>
      <c r="BE166" s="121">
        <f>IF(U166="základní",N166,0)</f>
        <v>0</v>
      </c>
      <c r="BF166" s="121">
        <f>IF(U166="snížená",N166,0)</f>
        <v>0</v>
      </c>
      <c r="BG166" s="121">
        <f>IF(U166="zákl. přenesená",N166,0)</f>
        <v>0</v>
      </c>
      <c r="BH166" s="121">
        <f>IF(U166="sníž. přenesená",N166,0)</f>
        <v>0</v>
      </c>
      <c r="BI166" s="121">
        <f>IF(U166="nulová",N166,0)</f>
        <v>0</v>
      </c>
      <c r="BJ166" s="21" t="s">
        <v>85</v>
      </c>
      <c r="BK166" s="121">
        <f>ROUND(L166*K166,2)</f>
        <v>0</v>
      </c>
      <c r="BL166" s="21" t="s">
        <v>167</v>
      </c>
      <c r="BM166" s="21" t="s">
        <v>250</v>
      </c>
    </row>
    <row r="167" spans="2:65" s="1" customFormat="1" ht="22.5" customHeight="1">
      <c r="B167" s="38"/>
      <c r="C167" s="39"/>
      <c r="D167" s="39"/>
      <c r="E167" s="39"/>
      <c r="F167" s="283" t="s">
        <v>304</v>
      </c>
      <c r="G167" s="284"/>
      <c r="H167" s="284"/>
      <c r="I167" s="284"/>
      <c r="J167" s="39"/>
      <c r="K167" s="39"/>
      <c r="L167" s="39"/>
      <c r="M167" s="39"/>
      <c r="N167" s="39"/>
      <c r="O167" s="39"/>
      <c r="P167" s="39"/>
      <c r="Q167" s="39"/>
      <c r="R167" s="40"/>
      <c r="T167" s="153"/>
      <c r="U167" s="39"/>
      <c r="V167" s="39"/>
      <c r="W167" s="39"/>
      <c r="X167" s="39"/>
      <c r="Y167" s="39"/>
      <c r="Z167" s="39"/>
      <c r="AA167" s="81"/>
      <c r="AT167" s="21" t="s">
        <v>169</v>
      </c>
      <c r="AU167" s="21" t="s">
        <v>90</v>
      </c>
    </row>
    <row r="168" spans="2:65" s="1" customFormat="1" ht="31.5" customHeight="1">
      <c r="B168" s="38"/>
      <c r="C168" s="178" t="s">
        <v>10</v>
      </c>
      <c r="D168" s="178" t="s">
        <v>163</v>
      </c>
      <c r="E168" s="179" t="s">
        <v>329</v>
      </c>
      <c r="F168" s="279" t="s">
        <v>330</v>
      </c>
      <c r="G168" s="279"/>
      <c r="H168" s="279"/>
      <c r="I168" s="279"/>
      <c r="J168" s="180" t="s">
        <v>194</v>
      </c>
      <c r="K168" s="181">
        <v>6</v>
      </c>
      <c r="L168" s="280">
        <v>0</v>
      </c>
      <c r="M168" s="281"/>
      <c r="N168" s="282">
        <f>ROUND(L168*K168,2)</f>
        <v>0</v>
      </c>
      <c r="O168" s="282"/>
      <c r="P168" s="282"/>
      <c r="Q168" s="282"/>
      <c r="R168" s="40"/>
      <c r="T168" s="182" t="s">
        <v>23</v>
      </c>
      <c r="U168" s="47" t="s">
        <v>43</v>
      </c>
      <c r="V168" s="39"/>
      <c r="W168" s="183">
        <f>V168*K168</f>
        <v>0</v>
      </c>
      <c r="X168" s="183">
        <v>0.33333333333333298</v>
      </c>
      <c r="Y168" s="183">
        <f>X168*K168</f>
        <v>1.9999999999999978</v>
      </c>
      <c r="Z168" s="183">
        <v>0</v>
      </c>
      <c r="AA168" s="184">
        <f>Z168*K168</f>
        <v>0</v>
      </c>
      <c r="AR168" s="21" t="s">
        <v>167</v>
      </c>
      <c r="AT168" s="21" t="s">
        <v>163</v>
      </c>
      <c r="AU168" s="21" t="s">
        <v>90</v>
      </c>
      <c r="AY168" s="21" t="s">
        <v>162</v>
      </c>
      <c r="BE168" s="121">
        <f>IF(U168="základní",N168,0)</f>
        <v>0</v>
      </c>
      <c r="BF168" s="121">
        <f>IF(U168="snížená",N168,0)</f>
        <v>0</v>
      </c>
      <c r="BG168" s="121">
        <f>IF(U168="zákl. přenesená",N168,0)</f>
        <v>0</v>
      </c>
      <c r="BH168" s="121">
        <f>IF(U168="sníž. přenesená",N168,0)</f>
        <v>0</v>
      </c>
      <c r="BI168" s="121">
        <f>IF(U168="nulová",N168,0)</f>
        <v>0</v>
      </c>
      <c r="BJ168" s="21" t="s">
        <v>85</v>
      </c>
      <c r="BK168" s="121">
        <f>ROUND(L168*K168,2)</f>
        <v>0</v>
      </c>
      <c r="BL168" s="21" t="s">
        <v>167</v>
      </c>
      <c r="BM168" s="21" t="s">
        <v>264</v>
      </c>
    </row>
    <row r="169" spans="2:65" s="1" customFormat="1" ht="22.5" customHeight="1">
      <c r="B169" s="38"/>
      <c r="C169" s="39"/>
      <c r="D169" s="39"/>
      <c r="E169" s="39"/>
      <c r="F169" s="283" t="s">
        <v>304</v>
      </c>
      <c r="G169" s="284"/>
      <c r="H169" s="284"/>
      <c r="I169" s="284"/>
      <c r="J169" s="39"/>
      <c r="K169" s="39"/>
      <c r="L169" s="39"/>
      <c r="M169" s="39"/>
      <c r="N169" s="39"/>
      <c r="O169" s="39"/>
      <c r="P169" s="39"/>
      <c r="Q169" s="39"/>
      <c r="R169" s="40"/>
      <c r="T169" s="153"/>
      <c r="U169" s="39"/>
      <c r="V169" s="39"/>
      <c r="W169" s="39"/>
      <c r="X169" s="39"/>
      <c r="Y169" s="39"/>
      <c r="Z169" s="39"/>
      <c r="AA169" s="81"/>
      <c r="AT169" s="21" t="s">
        <v>169</v>
      </c>
      <c r="AU169" s="21" t="s">
        <v>90</v>
      </c>
    </row>
    <row r="170" spans="2:65" s="1" customFormat="1" ht="31.5" customHeight="1">
      <c r="B170" s="38"/>
      <c r="C170" s="178" t="s">
        <v>212</v>
      </c>
      <c r="D170" s="178" t="s">
        <v>163</v>
      </c>
      <c r="E170" s="179" t="s">
        <v>331</v>
      </c>
      <c r="F170" s="279" t="s">
        <v>332</v>
      </c>
      <c r="G170" s="279"/>
      <c r="H170" s="279"/>
      <c r="I170" s="279"/>
      <c r="J170" s="180" t="s">
        <v>194</v>
      </c>
      <c r="K170" s="181">
        <v>6</v>
      </c>
      <c r="L170" s="280">
        <v>0</v>
      </c>
      <c r="M170" s="281"/>
      <c r="N170" s="282">
        <f>ROUND(L170*K170,2)</f>
        <v>0</v>
      </c>
      <c r="O170" s="282"/>
      <c r="P170" s="282"/>
      <c r="Q170" s="282"/>
      <c r="R170" s="40"/>
      <c r="T170" s="182" t="s">
        <v>23</v>
      </c>
      <c r="U170" s="47" t="s">
        <v>43</v>
      </c>
      <c r="V170" s="39"/>
      <c r="W170" s="183">
        <f>V170*K170</f>
        <v>0</v>
      </c>
      <c r="X170" s="183">
        <v>0</v>
      </c>
      <c r="Y170" s="183">
        <f>X170*K170</f>
        <v>0</v>
      </c>
      <c r="Z170" s="183">
        <v>0</v>
      </c>
      <c r="AA170" s="184">
        <f>Z170*K170</f>
        <v>0</v>
      </c>
      <c r="AR170" s="21" t="s">
        <v>167</v>
      </c>
      <c r="AT170" s="21" t="s">
        <v>163</v>
      </c>
      <c r="AU170" s="21" t="s">
        <v>90</v>
      </c>
      <c r="AY170" s="21" t="s">
        <v>162</v>
      </c>
      <c r="BE170" s="121">
        <f>IF(U170="základní",N170,0)</f>
        <v>0</v>
      </c>
      <c r="BF170" s="121">
        <f>IF(U170="snížená",N170,0)</f>
        <v>0</v>
      </c>
      <c r="BG170" s="121">
        <f>IF(U170="zákl. přenesená",N170,0)</f>
        <v>0</v>
      </c>
      <c r="BH170" s="121">
        <f>IF(U170="sníž. přenesená",N170,0)</f>
        <v>0</v>
      </c>
      <c r="BI170" s="121">
        <f>IF(U170="nulová",N170,0)</f>
        <v>0</v>
      </c>
      <c r="BJ170" s="21" t="s">
        <v>85</v>
      </c>
      <c r="BK170" s="121">
        <f>ROUND(L170*K170,2)</f>
        <v>0</v>
      </c>
      <c r="BL170" s="21" t="s">
        <v>167</v>
      </c>
      <c r="BM170" s="21" t="s">
        <v>268</v>
      </c>
    </row>
    <row r="171" spans="2:65" s="1" customFormat="1" ht="22.5" customHeight="1">
      <c r="B171" s="38"/>
      <c r="C171" s="39"/>
      <c r="D171" s="39"/>
      <c r="E171" s="39"/>
      <c r="F171" s="283" t="s">
        <v>304</v>
      </c>
      <c r="G171" s="284"/>
      <c r="H171" s="284"/>
      <c r="I171" s="284"/>
      <c r="J171" s="39"/>
      <c r="K171" s="39"/>
      <c r="L171" s="39"/>
      <c r="M171" s="39"/>
      <c r="N171" s="39"/>
      <c r="O171" s="39"/>
      <c r="P171" s="39"/>
      <c r="Q171" s="39"/>
      <c r="R171" s="40"/>
      <c r="T171" s="153"/>
      <c r="U171" s="39"/>
      <c r="V171" s="39"/>
      <c r="W171" s="39"/>
      <c r="X171" s="39"/>
      <c r="Y171" s="39"/>
      <c r="Z171" s="39"/>
      <c r="AA171" s="81"/>
      <c r="AT171" s="21" t="s">
        <v>169</v>
      </c>
      <c r="AU171" s="21" t="s">
        <v>90</v>
      </c>
    </row>
    <row r="172" spans="2:65" s="1" customFormat="1" ht="22.5" customHeight="1">
      <c r="B172" s="38"/>
      <c r="C172" s="178" t="s">
        <v>216</v>
      </c>
      <c r="D172" s="178" t="s">
        <v>163</v>
      </c>
      <c r="E172" s="179" t="s">
        <v>333</v>
      </c>
      <c r="F172" s="279" t="s">
        <v>334</v>
      </c>
      <c r="G172" s="279"/>
      <c r="H172" s="279"/>
      <c r="I172" s="279"/>
      <c r="J172" s="180" t="s">
        <v>194</v>
      </c>
      <c r="K172" s="181">
        <v>12</v>
      </c>
      <c r="L172" s="280">
        <v>0</v>
      </c>
      <c r="M172" s="281"/>
      <c r="N172" s="282">
        <f>ROUND(L172*K172,2)</f>
        <v>0</v>
      </c>
      <c r="O172" s="282"/>
      <c r="P172" s="282"/>
      <c r="Q172" s="282"/>
      <c r="R172" s="40"/>
      <c r="T172" s="182" t="s">
        <v>23</v>
      </c>
      <c r="U172" s="47" t="s">
        <v>43</v>
      </c>
      <c r="V172" s="39"/>
      <c r="W172" s="183">
        <f>V172*K172</f>
        <v>0</v>
      </c>
      <c r="X172" s="183">
        <v>0.16666666666666699</v>
      </c>
      <c r="Y172" s="183">
        <f>X172*K172</f>
        <v>2.000000000000004</v>
      </c>
      <c r="Z172" s="183">
        <v>0</v>
      </c>
      <c r="AA172" s="184">
        <f>Z172*K172</f>
        <v>0</v>
      </c>
      <c r="AR172" s="21" t="s">
        <v>167</v>
      </c>
      <c r="AT172" s="21" t="s">
        <v>163</v>
      </c>
      <c r="AU172" s="21" t="s">
        <v>90</v>
      </c>
      <c r="AY172" s="21" t="s">
        <v>162</v>
      </c>
      <c r="BE172" s="121">
        <f>IF(U172="základní",N172,0)</f>
        <v>0</v>
      </c>
      <c r="BF172" s="121">
        <f>IF(U172="snížená",N172,0)</f>
        <v>0</v>
      </c>
      <c r="BG172" s="121">
        <f>IF(U172="zákl. přenesená",N172,0)</f>
        <v>0</v>
      </c>
      <c r="BH172" s="121">
        <f>IF(U172="sníž. přenesená",N172,0)</f>
        <v>0</v>
      </c>
      <c r="BI172" s="121">
        <f>IF(U172="nulová",N172,0)</f>
        <v>0</v>
      </c>
      <c r="BJ172" s="21" t="s">
        <v>85</v>
      </c>
      <c r="BK172" s="121">
        <f>ROUND(L172*K172,2)</f>
        <v>0</v>
      </c>
      <c r="BL172" s="21" t="s">
        <v>167</v>
      </c>
      <c r="BM172" s="21" t="s">
        <v>272</v>
      </c>
    </row>
    <row r="173" spans="2:65" s="1" customFormat="1" ht="22.5" customHeight="1">
      <c r="B173" s="38"/>
      <c r="C173" s="39"/>
      <c r="D173" s="39"/>
      <c r="E173" s="39"/>
      <c r="F173" s="283" t="s">
        <v>316</v>
      </c>
      <c r="G173" s="284"/>
      <c r="H173" s="284"/>
      <c r="I173" s="284"/>
      <c r="J173" s="39"/>
      <c r="K173" s="39"/>
      <c r="L173" s="39"/>
      <c r="M173" s="39"/>
      <c r="N173" s="39"/>
      <c r="O173" s="39"/>
      <c r="P173" s="39"/>
      <c r="Q173" s="39"/>
      <c r="R173" s="40"/>
      <c r="T173" s="153"/>
      <c r="U173" s="39"/>
      <c r="V173" s="39"/>
      <c r="W173" s="39"/>
      <c r="X173" s="39"/>
      <c r="Y173" s="39"/>
      <c r="Z173" s="39"/>
      <c r="AA173" s="81"/>
      <c r="AT173" s="21" t="s">
        <v>169</v>
      </c>
      <c r="AU173" s="21" t="s">
        <v>90</v>
      </c>
    </row>
    <row r="174" spans="2:65" s="1" customFormat="1" ht="31.5" customHeight="1">
      <c r="B174" s="38"/>
      <c r="C174" s="178" t="s">
        <v>207</v>
      </c>
      <c r="D174" s="178" t="s">
        <v>163</v>
      </c>
      <c r="E174" s="179" t="s">
        <v>335</v>
      </c>
      <c r="F174" s="279" t="s">
        <v>336</v>
      </c>
      <c r="G174" s="279"/>
      <c r="H174" s="279"/>
      <c r="I174" s="279"/>
      <c r="J174" s="180" t="s">
        <v>194</v>
      </c>
      <c r="K174" s="181">
        <v>30</v>
      </c>
      <c r="L174" s="280">
        <v>0</v>
      </c>
      <c r="M174" s="281"/>
      <c r="N174" s="282">
        <f>ROUND(L174*K174,2)</f>
        <v>0</v>
      </c>
      <c r="O174" s="282"/>
      <c r="P174" s="282"/>
      <c r="Q174" s="282"/>
      <c r="R174" s="40"/>
      <c r="T174" s="182" t="s">
        <v>23</v>
      </c>
      <c r="U174" s="47" t="s">
        <v>43</v>
      </c>
      <c r="V174" s="39"/>
      <c r="W174" s="183">
        <f>V174*K174</f>
        <v>0</v>
      </c>
      <c r="X174" s="183">
        <v>6.6666666666666693E-2</v>
      </c>
      <c r="Y174" s="183">
        <f>X174*K174</f>
        <v>2.0000000000000009</v>
      </c>
      <c r="Z174" s="183">
        <v>0</v>
      </c>
      <c r="AA174" s="184">
        <f>Z174*K174</f>
        <v>0</v>
      </c>
      <c r="AR174" s="21" t="s">
        <v>167</v>
      </c>
      <c r="AT174" s="21" t="s">
        <v>163</v>
      </c>
      <c r="AU174" s="21" t="s">
        <v>90</v>
      </c>
      <c r="AY174" s="21" t="s">
        <v>162</v>
      </c>
      <c r="BE174" s="121">
        <f>IF(U174="základní",N174,0)</f>
        <v>0</v>
      </c>
      <c r="BF174" s="121">
        <f>IF(U174="snížená",N174,0)</f>
        <v>0</v>
      </c>
      <c r="BG174" s="121">
        <f>IF(U174="zákl. přenesená",N174,0)</f>
        <v>0</v>
      </c>
      <c r="BH174" s="121">
        <f>IF(U174="sníž. přenesená",N174,0)</f>
        <v>0</v>
      </c>
      <c r="BI174" s="121">
        <f>IF(U174="nulová",N174,0)</f>
        <v>0</v>
      </c>
      <c r="BJ174" s="21" t="s">
        <v>85</v>
      </c>
      <c r="BK174" s="121">
        <f>ROUND(L174*K174,2)</f>
        <v>0</v>
      </c>
      <c r="BL174" s="21" t="s">
        <v>167</v>
      </c>
      <c r="BM174" s="21" t="s">
        <v>337</v>
      </c>
    </row>
    <row r="175" spans="2:65" s="1" customFormat="1" ht="22.5" customHeight="1">
      <c r="B175" s="38"/>
      <c r="C175" s="39"/>
      <c r="D175" s="39"/>
      <c r="E175" s="39"/>
      <c r="F175" s="283" t="s">
        <v>304</v>
      </c>
      <c r="G175" s="284"/>
      <c r="H175" s="284"/>
      <c r="I175" s="284"/>
      <c r="J175" s="39"/>
      <c r="K175" s="39"/>
      <c r="L175" s="39"/>
      <c r="M175" s="39"/>
      <c r="N175" s="39"/>
      <c r="O175" s="39"/>
      <c r="P175" s="39"/>
      <c r="Q175" s="39"/>
      <c r="R175" s="40"/>
      <c r="T175" s="153"/>
      <c r="U175" s="39"/>
      <c r="V175" s="39"/>
      <c r="W175" s="39"/>
      <c r="X175" s="39"/>
      <c r="Y175" s="39"/>
      <c r="Z175" s="39"/>
      <c r="AA175" s="81"/>
      <c r="AT175" s="21" t="s">
        <v>169</v>
      </c>
      <c r="AU175" s="21" t="s">
        <v>90</v>
      </c>
    </row>
    <row r="176" spans="2:65" s="1" customFormat="1" ht="22.5" customHeight="1">
      <c r="B176" s="38"/>
      <c r="C176" s="178" t="s">
        <v>10</v>
      </c>
      <c r="D176" s="178" t="s">
        <v>163</v>
      </c>
      <c r="E176" s="179" t="s">
        <v>338</v>
      </c>
      <c r="F176" s="279" t="s">
        <v>339</v>
      </c>
      <c r="G176" s="279"/>
      <c r="H176" s="279"/>
      <c r="I176" s="279"/>
      <c r="J176" s="180" t="s">
        <v>307</v>
      </c>
      <c r="K176" s="181">
        <v>32</v>
      </c>
      <c r="L176" s="280">
        <v>0</v>
      </c>
      <c r="M176" s="281"/>
      <c r="N176" s="282">
        <f>ROUND(L176*K176,2)</f>
        <v>0</v>
      </c>
      <c r="O176" s="282"/>
      <c r="P176" s="282"/>
      <c r="Q176" s="282"/>
      <c r="R176" s="40"/>
      <c r="T176" s="182" t="s">
        <v>23</v>
      </c>
      <c r="U176" s="47" t="s">
        <v>43</v>
      </c>
      <c r="V176" s="39"/>
      <c r="W176" s="183">
        <f>V176*K176</f>
        <v>0</v>
      </c>
      <c r="X176" s="183">
        <v>6.25E-2</v>
      </c>
      <c r="Y176" s="183">
        <f>X176*K176</f>
        <v>2</v>
      </c>
      <c r="Z176" s="183">
        <v>0</v>
      </c>
      <c r="AA176" s="184">
        <f>Z176*K176</f>
        <v>0</v>
      </c>
      <c r="AR176" s="21" t="s">
        <v>167</v>
      </c>
      <c r="AT176" s="21" t="s">
        <v>163</v>
      </c>
      <c r="AU176" s="21" t="s">
        <v>90</v>
      </c>
      <c r="AY176" s="21" t="s">
        <v>162</v>
      </c>
      <c r="BE176" s="121">
        <f>IF(U176="základní",N176,0)</f>
        <v>0</v>
      </c>
      <c r="BF176" s="121">
        <f>IF(U176="snížená",N176,0)</f>
        <v>0</v>
      </c>
      <c r="BG176" s="121">
        <f>IF(U176="zákl. přenesená",N176,0)</f>
        <v>0</v>
      </c>
      <c r="BH176" s="121">
        <f>IF(U176="sníž. přenesená",N176,0)</f>
        <v>0</v>
      </c>
      <c r="BI176" s="121">
        <f>IF(U176="nulová",N176,0)</f>
        <v>0</v>
      </c>
      <c r="BJ176" s="21" t="s">
        <v>85</v>
      </c>
      <c r="BK176" s="121">
        <f>ROUND(L176*K176,2)</f>
        <v>0</v>
      </c>
      <c r="BL176" s="21" t="s">
        <v>167</v>
      </c>
      <c r="BM176" s="21" t="s">
        <v>340</v>
      </c>
    </row>
    <row r="177" spans="2:65" s="1" customFormat="1" ht="22.5" customHeight="1">
      <c r="B177" s="38"/>
      <c r="C177" s="39"/>
      <c r="D177" s="39"/>
      <c r="E177" s="39"/>
      <c r="F177" s="283" t="s">
        <v>304</v>
      </c>
      <c r="G177" s="284"/>
      <c r="H177" s="284"/>
      <c r="I177" s="284"/>
      <c r="J177" s="39"/>
      <c r="K177" s="39"/>
      <c r="L177" s="39"/>
      <c r="M177" s="39"/>
      <c r="N177" s="39"/>
      <c r="O177" s="39"/>
      <c r="P177" s="39"/>
      <c r="Q177" s="39"/>
      <c r="R177" s="40"/>
      <c r="T177" s="153"/>
      <c r="U177" s="39"/>
      <c r="V177" s="39"/>
      <c r="W177" s="39"/>
      <c r="X177" s="39"/>
      <c r="Y177" s="39"/>
      <c r="Z177" s="39"/>
      <c r="AA177" s="81"/>
      <c r="AT177" s="21" t="s">
        <v>169</v>
      </c>
      <c r="AU177" s="21" t="s">
        <v>90</v>
      </c>
    </row>
    <row r="178" spans="2:65" s="1" customFormat="1" ht="31.5" customHeight="1">
      <c r="B178" s="38"/>
      <c r="C178" s="178" t="s">
        <v>212</v>
      </c>
      <c r="D178" s="178" t="s">
        <v>163</v>
      </c>
      <c r="E178" s="179" t="s">
        <v>341</v>
      </c>
      <c r="F178" s="279" t="s">
        <v>342</v>
      </c>
      <c r="G178" s="279"/>
      <c r="H178" s="279"/>
      <c r="I178" s="279"/>
      <c r="J178" s="180" t="s">
        <v>233</v>
      </c>
      <c r="K178" s="181">
        <v>24.61</v>
      </c>
      <c r="L178" s="280">
        <v>0</v>
      </c>
      <c r="M178" s="281"/>
      <c r="N178" s="282">
        <f>ROUND(L178*K178,2)</f>
        <v>0</v>
      </c>
      <c r="O178" s="282"/>
      <c r="P178" s="282"/>
      <c r="Q178" s="282"/>
      <c r="R178" s="40"/>
      <c r="T178" s="182" t="s">
        <v>23</v>
      </c>
      <c r="U178" s="47" t="s">
        <v>43</v>
      </c>
      <c r="V178" s="39"/>
      <c r="W178" s="183">
        <f>V178*K178</f>
        <v>0</v>
      </c>
      <c r="X178" s="183">
        <v>8.1267777326290105E-2</v>
      </c>
      <c r="Y178" s="183">
        <f>X178*K178</f>
        <v>1.9999999999999996</v>
      </c>
      <c r="Z178" s="183">
        <v>0</v>
      </c>
      <c r="AA178" s="184">
        <f>Z178*K178</f>
        <v>0</v>
      </c>
      <c r="AR178" s="21" t="s">
        <v>167</v>
      </c>
      <c r="AT178" s="21" t="s">
        <v>163</v>
      </c>
      <c r="AU178" s="21" t="s">
        <v>90</v>
      </c>
      <c r="AY178" s="21" t="s">
        <v>162</v>
      </c>
      <c r="BE178" s="121">
        <f>IF(U178="základní",N178,0)</f>
        <v>0</v>
      </c>
      <c r="BF178" s="121">
        <f>IF(U178="snížená",N178,0)</f>
        <v>0</v>
      </c>
      <c r="BG178" s="121">
        <f>IF(U178="zákl. přenesená",N178,0)</f>
        <v>0</v>
      </c>
      <c r="BH178" s="121">
        <f>IF(U178="sníž. přenesená",N178,0)</f>
        <v>0</v>
      </c>
      <c r="BI178" s="121">
        <f>IF(U178="nulová",N178,0)</f>
        <v>0</v>
      </c>
      <c r="BJ178" s="21" t="s">
        <v>85</v>
      </c>
      <c r="BK178" s="121">
        <f>ROUND(L178*K178,2)</f>
        <v>0</v>
      </c>
      <c r="BL178" s="21" t="s">
        <v>167</v>
      </c>
      <c r="BM178" s="21" t="s">
        <v>343</v>
      </c>
    </row>
    <row r="179" spans="2:65" s="10" customFormat="1" ht="29.85" customHeight="1">
      <c r="B179" s="167"/>
      <c r="C179" s="168"/>
      <c r="D179" s="177" t="s">
        <v>281</v>
      </c>
      <c r="E179" s="177"/>
      <c r="F179" s="177"/>
      <c r="G179" s="177"/>
      <c r="H179" s="177"/>
      <c r="I179" s="177"/>
      <c r="J179" s="177"/>
      <c r="K179" s="177"/>
      <c r="L179" s="177"/>
      <c r="M179" s="177"/>
      <c r="N179" s="290">
        <f>BK179</f>
        <v>0</v>
      </c>
      <c r="O179" s="291"/>
      <c r="P179" s="291"/>
      <c r="Q179" s="291"/>
      <c r="R179" s="170"/>
      <c r="T179" s="171"/>
      <c r="U179" s="168"/>
      <c r="V179" s="168"/>
      <c r="W179" s="172">
        <f>SUM(W180:W186)</f>
        <v>0</v>
      </c>
      <c r="X179" s="168"/>
      <c r="Y179" s="172">
        <f>SUM(Y180:Y186)</f>
        <v>6.0274500000000009</v>
      </c>
      <c r="Z179" s="168"/>
      <c r="AA179" s="173">
        <f>SUM(AA180:AA186)</f>
        <v>0</v>
      </c>
      <c r="AR179" s="174" t="s">
        <v>85</v>
      </c>
      <c r="AT179" s="175" t="s">
        <v>77</v>
      </c>
      <c r="AU179" s="175" t="s">
        <v>85</v>
      </c>
      <c r="AY179" s="174" t="s">
        <v>162</v>
      </c>
      <c r="BK179" s="176">
        <f>SUM(BK180:BK186)</f>
        <v>0</v>
      </c>
    </row>
    <row r="180" spans="2:65" s="1" customFormat="1" ht="22.5" customHeight="1">
      <c r="B180" s="38"/>
      <c r="C180" s="178" t="s">
        <v>344</v>
      </c>
      <c r="D180" s="178" t="s">
        <v>163</v>
      </c>
      <c r="E180" s="179" t="s">
        <v>345</v>
      </c>
      <c r="F180" s="279" t="s">
        <v>346</v>
      </c>
      <c r="G180" s="279"/>
      <c r="H180" s="279"/>
      <c r="I180" s="279"/>
      <c r="J180" s="180" t="s">
        <v>303</v>
      </c>
      <c r="K180" s="181">
        <v>8815</v>
      </c>
      <c r="L180" s="280">
        <v>0</v>
      </c>
      <c r="M180" s="281"/>
      <c r="N180" s="282">
        <f>ROUND(L180*K180,2)</f>
        <v>0</v>
      </c>
      <c r="O180" s="282"/>
      <c r="P180" s="282"/>
      <c r="Q180" s="282"/>
      <c r="R180" s="40"/>
      <c r="T180" s="182" t="s">
        <v>23</v>
      </c>
      <c r="U180" s="47" t="s">
        <v>43</v>
      </c>
      <c r="V180" s="39"/>
      <c r="W180" s="183">
        <f>V180*K180</f>
        <v>0</v>
      </c>
      <c r="X180" s="183">
        <v>2.3000000000000001E-4</v>
      </c>
      <c r="Y180" s="183">
        <f>X180*K180</f>
        <v>2.02745</v>
      </c>
      <c r="Z180" s="183">
        <v>0</v>
      </c>
      <c r="AA180" s="184">
        <f>Z180*K180</f>
        <v>0</v>
      </c>
      <c r="AR180" s="21" t="s">
        <v>167</v>
      </c>
      <c r="AT180" s="21" t="s">
        <v>163</v>
      </c>
      <c r="AU180" s="21" t="s">
        <v>90</v>
      </c>
      <c r="AY180" s="21" t="s">
        <v>162</v>
      </c>
      <c r="BE180" s="121">
        <f>IF(U180="základní",N180,0)</f>
        <v>0</v>
      </c>
      <c r="BF180" s="121">
        <f>IF(U180="snížená",N180,0)</f>
        <v>0</v>
      </c>
      <c r="BG180" s="121">
        <f>IF(U180="zákl. přenesená",N180,0)</f>
        <v>0</v>
      </c>
      <c r="BH180" s="121">
        <f>IF(U180="sníž. přenesená",N180,0)</f>
        <v>0</v>
      </c>
      <c r="BI180" s="121">
        <f>IF(U180="nulová",N180,0)</f>
        <v>0</v>
      </c>
      <c r="BJ180" s="21" t="s">
        <v>85</v>
      </c>
      <c r="BK180" s="121">
        <f>ROUND(L180*K180,2)</f>
        <v>0</v>
      </c>
      <c r="BL180" s="21" t="s">
        <v>167</v>
      </c>
      <c r="BM180" s="21" t="s">
        <v>347</v>
      </c>
    </row>
    <row r="181" spans="2:65" s="1" customFormat="1" ht="234" customHeight="1">
      <c r="B181" s="38"/>
      <c r="C181" s="39"/>
      <c r="D181" s="39"/>
      <c r="E181" s="39"/>
      <c r="F181" s="283" t="s">
        <v>348</v>
      </c>
      <c r="G181" s="284"/>
      <c r="H181" s="284"/>
      <c r="I181" s="284"/>
      <c r="J181" s="39"/>
      <c r="K181" s="39"/>
      <c r="L181" s="39"/>
      <c r="M181" s="39"/>
      <c r="N181" s="39"/>
      <c r="O181" s="39"/>
      <c r="P181" s="39"/>
      <c r="Q181" s="39"/>
      <c r="R181" s="40"/>
      <c r="T181" s="153"/>
      <c r="U181" s="39"/>
      <c r="V181" s="39"/>
      <c r="W181" s="39"/>
      <c r="X181" s="39"/>
      <c r="Y181" s="39"/>
      <c r="Z181" s="39"/>
      <c r="AA181" s="81"/>
      <c r="AT181" s="21" t="s">
        <v>169</v>
      </c>
      <c r="AU181" s="21" t="s">
        <v>90</v>
      </c>
    </row>
    <row r="182" spans="2:65" s="1" customFormat="1" ht="31.5" customHeight="1">
      <c r="B182" s="38"/>
      <c r="C182" s="178" t="s">
        <v>216</v>
      </c>
      <c r="D182" s="178" t="s">
        <v>163</v>
      </c>
      <c r="E182" s="179" t="s">
        <v>349</v>
      </c>
      <c r="F182" s="279" t="s">
        <v>350</v>
      </c>
      <c r="G182" s="279"/>
      <c r="H182" s="279"/>
      <c r="I182" s="279"/>
      <c r="J182" s="180" t="s">
        <v>194</v>
      </c>
      <c r="K182" s="181">
        <v>3555</v>
      </c>
      <c r="L182" s="280">
        <v>0</v>
      </c>
      <c r="M182" s="281"/>
      <c r="N182" s="282">
        <f>ROUND(L182*K182,2)</f>
        <v>0</v>
      </c>
      <c r="O182" s="282"/>
      <c r="P182" s="282"/>
      <c r="Q182" s="282"/>
      <c r="R182" s="40"/>
      <c r="T182" s="182" t="s">
        <v>23</v>
      </c>
      <c r="U182" s="47" t="s">
        <v>43</v>
      </c>
      <c r="V182" s="39"/>
      <c r="W182" s="183">
        <f>V182*K182</f>
        <v>0</v>
      </c>
      <c r="X182" s="183">
        <v>0</v>
      </c>
      <c r="Y182" s="183">
        <f>X182*K182</f>
        <v>0</v>
      </c>
      <c r="Z182" s="183">
        <v>0</v>
      </c>
      <c r="AA182" s="184">
        <f>Z182*K182</f>
        <v>0</v>
      </c>
      <c r="AR182" s="21" t="s">
        <v>167</v>
      </c>
      <c r="AT182" s="21" t="s">
        <v>163</v>
      </c>
      <c r="AU182" s="21" t="s">
        <v>90</v>
      </c>
      <c r="AY182" s="21" t="s">
        <v>162</v>
      </c>
      <c r="BE182" s="121">
        <f>IF(U182="základní",N182,0)</f>
        <v>0</v>
      </c>
      <c r="BF182" s="121">
        <f>IF(U182="snížená",N182,0)</f>
        <v>0</v>
      </c>
      <c r="BG182" s="121">
        <f>IF(U182="zákl. přenesená",N182,0)</f>
        <v>0</v>
      </c>
      <c r="BH182" s="121">
        <f>IF(U182="sníž. přenesená",N182,0)</f>
        <v>0</v>
      </c>
      <c r="BI182" s="121">
        <f>IF(U182="nulová",N182,0)</f>
        <v>0</v>
      </c>
      <c r="BJ182" s="21" t="s">
        <v>85</v>
      </c>
      <c r="BK182" s="121">
        <f>ROUND(L182*K182,2)</f>
        <v>0</v>
      </c>
      <c r="BL182" s="21" t="s">
        <v>167</v>
      </c>
      <c r="BM182" s="21" t="s">
        <v>351</v>
      </c>
    </row>
    <row r="183" spans="2:65" s="1" customFormat="1" ht="30" customHeight="1">
      <c r="B183" s="38"/>
      <c r="C183" s="39"/>
      <c r="D183" s="39"/>
      <c r="E183" s="39"/>
      <c r="F183" s="283" t="s">
        <v>352</v>
      </c>
      <c r="G183" s="284"/>
      <c r="H183" s="284"/>
      <c r="I183" s="284"/>
      <c r="J183" s="39"/>
      <c r="K183" s="39"/>
      <c r="L183" s="39"/>
      <c r="M183" s="39"/>
      <c r="N183" s="39"/>
      <c r="O183" s="39"/>
      <c r="P183" s="39"/>
      <c r="Q183" s="39"/>
      <c r="R183" s="40"/>
      <c r="T183" s="153"/>
      <c r="U183" s="39"/>
      <c r="V183" s="39"/>
      <c r="W183" s="39"/>
      <c r="X183" s="39"/>
      <c r="Y183" s="39"/>
      <c r="Z183" s="39"/>
      <c r="AA183" s="81"/>
      <c r="AT183" s="21" t="s">
        <v>169</v>
      </c>
      <c r="AU183" s="21" t="s">
        <v>90</v>
      </c>
    </row>
    <row r="184" spans="2:65" s="1" customFormat="1" ht="31.5" customHeight="1">
      <c r="B184" s="38"/>
      <c r="C184" s="178" t="s">
        <v>216</v>
      </c>
      <c r="D184" s="178" t="s">
        <v>163</v>
      </c>
      <c r="E184" s="179" t="s">
        <v>349</v>
      </c>
      <c r="F184" s="279" t="s">
        <v>350</v>
      </c>
      <c r="G184" s="279"/>
      <c r="H184" s="279"/>
      <c r="I184" s="279"/>
      <c r="J184" s="180" t="s">
        <v>194</v>
      </c>
      <c r="K184" s="181">
        <v>3555</v>
      </c>
      <c r="L184" s="280">
        <v>0</v>
      </c>
      <c r="M184" s="281"/>
      <c r="N184" s="282">
        <f>ROUND(L184*K184,2)</f>
        <v>0</v>
      </c>
      <c r="O184" s="282"/>
      <c r="P184" s="282"/>
      <c r="Q184" s="282"/>
      <c r="R184" s="40"/>
      <c r="T184" s="182" t="s">
        <v>23</v>
      </c>
      <c r="U184" s="47" t="s">
        <v>43</v>
      </c>
      <c r="V184" s="39"/>
      <c r="W184" s="183">
        <f>V184*K184</f>
        <v>0</v>
      </c>
      <c r="X184" s="183">
        <v>0</v>
      </c>
      <c r="Y184" s="183">
        <f>X184*K184</f>
        <v>0</v>
      </c>
      <c r="Z184" s="183">
        <v>0</v>
      </c>
      <c r="AA184" s="184">
        <f>Z184*K184</f>
        <v>0</v>
      </c>
      <c r="AR184" s="21" t="s">
        <v>167</v>
      </c>
      <c r="AT184" s="21" t="s">
        <v>163</v>
      </c>
      <c r="AU184" s="21" t="s">
        <v>90</v>
      </c>
      <c r="AY184" s="21" t="s">
        <v>162</v>
      </c>
      <c r="BE184" s="121">
        <f>IF(U184="základní",N184,0)</f>
        <v>0</v>
      </c>
      <c r="BF184" s="121">
        <f>IF(U184="snížená",N184,0)</f>
        <v>0</v>
      </c>
      <c r="BG184" s="121">
        <f>IF(U184="zákl. přenesená",N184,0)</f>
        <v>0</v>
      </c>
      <c r="BH184" s="121">
        <f>IF(U184="sníž. přenesená",N184,0)</f>
        <v>0</v>
      </c>
      <c r="BI184" s="121">
        <f>IF(U184="nulová",N184,0)</f>
        <v>0</v>
      </c>
      <c r="BJ184" s="21" t="s">
        <v>85</v>
      </c>
      <c r="BK184" s="121">
        <f>ROUND(L184*K184,2)</f>
        <v>0</v>
      </c>
      <c r="BL184" s="21" t="s">
        <v>167</v>
      </c>
      <c r="BM184" s="21" t="s">
        <v>353</v>
      </c>
    </row>
    <row r="185" spans="2:65" s="1" customFormat="1" ht="30" customHeight="1">
      <c r="B185" s="38"/>
      <c r="C185" s="39"/>
      <c r="D185" s="39"/>
      <c r="E185" s="39"/>
      <c r="F185" s="283" t="s">
        <v>352</v>
      </c>
      <c r="G185" s="284"/>
      <c r="H185" s="284"/>
      <c r="I185" s="284"/>
      <c r="J185" s="39"/>
      <c r="K185" s="39"/>
      <c r="L185" s="39"/>
      <c r="M185" s="39"/>
      <c r="N185" s="39"/>
      <c r="O185" s="39"/>
      <c r="P185" s="39"/>
      <c r="Q185" s="39"/>
      <c r="R185" s="40"/>
      <c r="T185" s="153"/>
      <c r="U185" s="39"/>
      <c r="V185" s="39"/>
      <c r="W185" s="39"/>
      <c r="X185" s="39"/>
      <c r="Y185" s="39"/>
      <c r="Z185" s="39"/>
      <c r="AA185" s="81"/>
      <c r="AT185" s="21" t="s">
        <v>169</v>
      </c>
      <c r="AU185" s="21" t="s">
        <v>90</v>
      </c>
    </row>
    <row r="186" spans="2:65" s="1" customFormat="1" ht="31.5" customHeight="1">
      <c r="B186" s="38"/>
      <c r="C186" s="178" t="s">
        <v>354</v>
      </c>
      <c r="D186" s="178" t="s">
        <v>163</v>
      </c>
      <c r="E186" s="179" t="s">
        <v>355</v>
      </c>
      <c r="F186" s="279" t="s">
        <v>356</v>
      </c>
      <c r="G186" s="279"/>
      <c r="H186" s="279"/>
      <c r="I186" s="279"/>
      <c r="J186" s="180" t="s">
        <v>233</v>
      </c>
      <c r="K186" s="181">
        <v>215</v>
      </c>
      <c r="L186" s="280">
        <v>0</v>
      </c>
      <c r="M186" s="281"/>
      <c r="N186" s="282">
        <f>ROUND(L186*K186,2)</f>
        <v>0</v>
      </c>
      <c r="O186" s="282"/>
      <c r="P186" s="282"/>
      <c r="Q186" s="282"/>
      <c r="R186" s="40"/>
      <c r="T186" s="182" t="s">
        <v>23</v>
      </c>
      <c r="U186" s="47" t="s">
        <v>43</v>
      </c>
      <c r="V186" s="39"/>
      <c r="W186" s="183">
        <f>V186*K186</f>
        <v>0</v>
      </c>
      <c r="X186" s="183">
        <v>1.8604651162790701E-2</v>
      </c>
      <c r="Y186" s="183">
        <f>X186*K186</f>
        <v>4.0000000000000009</v>
      </c>
      <c r="Z186" s="183">
        <v>0</v>
      </c>
      <c r="AA186" s="184">
        <f>Z186*K186</f>
        <v>0</v>
      </c>
      <c r="AR186" s="21" t="s">
        <v>167</v>
      </c>
      <c r="AT186" s="21" t="s">
        <v>163</v>
      </c>
      <c r="AU186" s="21" t="s">
        <v>90</v>
      </c>
      <c r="AY186" s="21" t="s">
        <v>162</v>
      </c>
      <c r="BE186" s="121">
        <f>IF(U186="základní",N186,0)</f>
        <v>0</v>
      </c>
      <c r="BF186" s="121">
        <f>IF(U186="snížená",N186,0)</f>
        <v>0</v>
      </c>
      <c r="BG186" s="121">
        <f>IF(U186="zákl. přenesená",N186,0)</f>
        <v>0</v>
      </c>
      <c r="BH186" s="121">
        <f>IF(U186="sníž. přenesená",N186,0)</f>
        <v>0</v>
      </c>
      <c r="BI186" s="121">
        <f>IF(U186="nulová",N186,0)</f>
        <v>0</v>
      </c>
      <c r="BJ186" s="21" t="s">
        <v>85</v>
      </c>
      <c r="BK186" s="121">
        <f>ROUND(L186*K186,2)</f>
        <v>0</v>
      </c>
      <c r="BL186" s="21" t="s">
        <v>167</v>
      </c>
      <c r="BM186" s="21" t="s">
        <v>357</v>
      </c>
    </row>
    <row r="187" spans="2:65" s="10" customFormat="1" ht="29.85" customHeight="1">
      <c r="B187" s="167"/>
      <c r="C187" s="168"/>
      <c r="D187" s="177" t="s">
        <v>282</v>
      </c>
      <c r="E187" s="177"/>
      <c r="F187" s="177"/>
      <c r="G187" s="177"/>
      <c r="H187" s="177"/>
      <c r="I187" s="177"/>
      <c r="J187" s="177"/>
      <c r="K187" s="177"/>
      <c r="L187" s="177"/>
      <c r="M187" s="177"/>
      <c r="N187" s="290">
        <f>BK187</f>
        <v>0</v>
      </c>
      <c r="O187" s="291"/>
      <c r="P187" s="291"/>
      <c r="Q187" s="291"/>
      <c r="R187" s="170"/>
      <c r="T187" s="171"/>
      <c r="U187" s="168"/>
      <c r="V187" s="168"/>
      <c r="W187" s="172">
        <f>SUM(W188:W193)</f>
        <v>0</v>
      </c>
      <c r="X187" s="168"/>
      <c r="Y187" s="172">
        <f>SUM(Y188:Y193)</f>
        <v>2.9999999999999973</v>
      </c>
      <c r="Z187" s="168"/>
      <c r="AA187" s="173">
        <f>SUM(AA188:AA193)</f>
        <v>0</v>
      </c>
      <c r="AR187" s="174" t="s">
        <v>85</v>
      </c>
      <c r="AT187" s="175" t="s">
        <v>77</v>
      </c>
      <c r="AU187" s="175" t="s">
        <v>85</v>
      </c>
      <c r="AY187" s="174" t="s">
        <v>162</v>
      </c>
      <c r="BK187" s="176">
        <f>SUM(BK188:BK193)</f>
        <v>0</v>
      </c>
    </row>
    <row r="188" spans="2:65" s="1" customFormat="1" ht="31.5" customHeight="1">
      <c r="B188" s="38"/>
      <c r="C188" s="178" t="s">
        <v>221</v>
      </c>
      <c r="D188" s="178" t="s">
        <v>163</v>
      </c>
      <c r="E188" s="179" t="s">
        <v>358</v>
      </c>
      <c r="F188" s="279" t="s">
        <v>359</v>
      </c>
      <c r="G188" s="279"/>
      <c r="H188" s="279"/>
      <c r="I188" s="279"/>
      <c r="J188" s="180" t="s">
        <v>194</v>
      </c>
      <c r="K188" s="181">
        <v>180</v>
      </c>
      <c r="L188" s="280">
        <v>0</v>
      </c>
      <c r="M188" s="281"/>
      <c r="N188" s="282">
        <f>ROUND(L188*K188,2)</f>
        <v>0</v>
      </c>
      <c r="O188" s="282"/>
      <c r="P188" s="282"/>
      <c r="Q188" s="282"/>
      <c r="R188" s="40"/>
      <c r="T188" s="182" t="s">
        <v>23</v>
      </c>
      <c r="U188" s="47" t="s">
        <v>43</v>
      </c>
      <c r="V188" s="39"/>
      <c r="W188" s="183">
        <f>V188*K188</f>
        <v>0</v>
      </c>
      <c r="X188" s="183">
        <v>1.1111111111111099E-2</v>
      </c>
      <c r="Y188" s="183">
        <f>X188*K188</f>
        <v>1.9999999999999978</v>
      </c>
      <c r="Z188" s="183">
        <v>0</v>
      </c>
      <c r="AA188" s="184">
        <f>Z188*K188</f>
        <v>0</v>
      </c>
      <c r="AR188" s="21" t="s">
        <v>167</v>
      </c>
      <c r="AT188" s="21" t="s">
        <v>163</v>
      </c>
      <c r="AU188" s="21" t="s">
        <v>90</v>
      </c>
      <c r="AY188" s="21" t="s">
        <v>162</v>
      </c>
      <c r="BE188" s="121">
        <f>IF(U188="základní",N188,0)</f>
        <v>0</v>
      </c>
      <c r="BF188" s="121">
        <f>IF(U188="snížená",N188,0)</f>
        <v>0</v>
      </c>
      <c r="BG188" s="121">
        <f>IF(U188="zákl. přenesená",N188,0)</f>
        <v>0</v>
      </c>
      <c r="BH188" s="121">
        <f>IF(U188="sníž. přenesená",N188,0)</f>
        <v>0</v>
      </c>
      <c r="BI188" s="121">
        <f>IF(U188="nulová",N188,0)</f>
        <v>0</v>
      </c>
      <c r="BJ188" s="21" t="s">
        <v>85</v>
      </c>
      <c r="BK188" s="121">
        <f>ROUND(L188*K188,2)</f>
        <v>0</v>
      </c>
      <c r="BL188" s="21" t="s">
        <v>167</v>
      </c>
      <c r="BM188" s="21" t="s">
        <v>360</v>
      </c>
    </row>
    <row r="189" spans="2:65" s="1" customFormat="1" ht="30" customHeight="1">
      <c r="B189" s="38"/>
      <c r="C189" s="39"/>
      <c r="D189" s="39"/>
      <c r="E189" s="39"/>
      <c r="F189" s="283" t="s">
        <v>352</v>
      </c>
      <c r="G189" s="284"/>
      <c r="H189" s="284"/>
      <c r="I189" s="284"/>
      <c r="J189" s="39"/>
      <c r="K189" s="39"/>
      <c r="L189" s="39"/>
      <c r="M189" s="39"/>
      <c r="N189" s="39"/>
      <c r="O189" s="39"/>
      <c r="P189" s="39"/>
      <c r="Q189" s="39"/>
      <c r="R189" s="40"/>
      <c r="T189" s="153"/>
      <c r="U189" s="39"/>
      <c r="V189" s="39"/>
      <c r="W189" s="39"/>
      <c r="X189" s="39"/>
      <c r="Y189" s="39"/>
      <c r="Z189" s="39"/>
      <c r="AA189" s="81"/>
      <c r="AT189" s="21" t="s">
        <v>169</v>
      </c>
      <c r="AU189" s="21" t="s">
        <v>90</v>
      </c>
    </row>
    <row r="190" spans="2:65" s="1" customFormat="1" ht="22.5" customHeight="1">
      <c r="B190" s="38"/>
      <c r="C190" s="178" t="s">
        <v>361</v>
      </c>
      <c r="D190" s="178" t="s">
        <v>163</v>
      </c>
      <c r="E190" s="179" t="s">
        <v>362</v>
      </c>
      <c r="F190" s="279" t="s">
        <v>363</v>
      </c>
      <c r="G190" s="279"/>
      <c r="H190" s="279"/>
      <c r="I190" s="279"/>
      <c r="J190" s="180" t="s">
        <v>194</v>
      </c>
      <c r="K190" s="181">
        <v>46</v>
      </c>
      <c r="L190" s="280">
        <v>0</v>
      </c>
      <c r="M190" s="281"/>
      <c r="N190" s="282">
        <f>ROUND(L190*K190,2)</f>
        <v>0</v>
      </c>
      <c r="O190" s="282"/>
      <c r="P190" s="282"/>
      <c r="Q190" s="282"/>
      <c r="R190" s="40"/>
      <c r="T190" s="182" t="s">
        <v>23</v>
      </c>
      <c r="U190" s="47" t="s">
        <v>43</v>
      </c>
      <c r="V190" s="39"/>
      <c r="W190" s="183">
        <f>V190*K190</f>
        <v>0</v>
      </c>
      <c r="X190" s="183">
        <v>2.1739130434782601E-2</v>
      </c>
      <c r="Y190" s="183">
        <f>X190*K190</f>
        <v>0.99999999999999967</v>
      </c>
      <c r="Z190" s="183">
        <v>0</v>
      </c>
      <c r="AA190" s="184">
        <f>Z190*K190</f>
        <v>0</v>
      </c>
      <c r="AR190" s="21" t="s">
        <v>167</v>
      </c>
      <c r="AT190" s="21" t="s">
        <v>163</v>
      </c>
      <c r="AU190" s="21" t="s">
        <v>90</v>
      </c>
      <c r="AY190" s="21" t="s">
        <v>162</v>
      </c>
      <c r="BE190" s="121">
        <f>IF(U190="základní",N190,0)</f>
        <v>0</v>
      </c>
      <c r="BF190" s="121">
        <f>IF(U190="snížená",N190,0)</f>
        <v>0</v>
      </c>
      <c r="BG190" s="121">
        <f>IF(U190="zákl. přenesená",N190,0)</f>
        <v>0</v>
      </c>
      <c r="BH190" s="121">
        <f>IF(U190="sníž. přenesená",N190,0)</f>
        <v>0</v>
      </c>
      <c r="BI190" s="121">
        <f>IF(U190="nulová",N190,0)</f>
        <v>0</v>
      </c>
      <c r="BJ190" s="21" t="s">
        <v>85</v>
      </c>
      <c r="BK190" s="121">
        <f>ROUND(L190*K190,2)</f>
        <v>0</v>
      </c>
      <c r="BL190" s="21" t="s">
        <v>167</v>
      </c>
      <c r="BM190" s="21" t="s">
        <v>364</v>
      </c>
    </row>
    <row r="191" spans="2:65" s="1" customFormat="1" ht="30" customHeight="1">
      <c r="B191" s="38"/>
      <c r="C191" s="39"/>
      <c r="D191" s="39"/>
      <c r="E191" s="39"/>
      <c r="F191" s="283" t="s">
        <v>352</v>
      </c>
      <c r="G191" s="284"/>
      <c r="H191" s="284"/>
      <c r="I191" s="284"/>
      <c r="J191" s="39"/>
      <c r="K191" s="39"/>
      <c r="L191" s="39"/>
      <c r="M191" s="39"/>
      <c r="N191" s="39"/>
      <c r="O191" s="39"/>
      <c r="P191" s="39"/>
      <c r="Q191" s="39"/>
      <c r="R191" s="40"/>
      <c r="T191" s="153"/>
      <c r="U191" s="39"/>
      <c r="V191" s="39"/>
      <c r="W191" s="39"/>
      <c r="X191" s="39"/>
      <c r="Y191" s="39"/>
      <c r="Z191" s="39"/>
      <c r="AA191" s="81"/>
      <c r="AT191" s="21" t="s">
        <v>169</v>
      </c>
      <c r="AU191" s="21" t="s">
        <v>90</v>
      </c>
    </row>
    <row r="192" spans="2:65" s="1" customFormat="1" ht="22.5" customHeight="1">
      <c r="B192" s="38"/>
      <c r="C192" s="178" t="s">
        <v>225</v>
      </c>
      <c r="D192" s="178" t="s">
        <v>163</v>
      </c>
      <c r="E192" s="179" t="s">
        <v>365</v>
      </c>
      <c r="F192" s="279" t="s">
        <v>366</v>
      </c>
      <c r="G192" s="279"/>
      <c r="H192" s="279"/>
      <c r="I192" s="279"/>
      <c r="J192" s="180" t="s">
        <v>194</v>
      </c>
      <c r="K192" s="181">
        <v>224</v>
      </c>
      <c r="L192" s="280">
        <v>0</v>
      </c>
      <c r="M192" s="281"/>
      <c r="N192" s="282">
        <f>ROUND(L192*K192,2)</f>
        <v>0</v>
      </c>
      <c r="O192" s="282"/>
      <c r="P192" s="282"/>
      <c r="Q192" s="282"/>
      <c r="R192" s="40"/>
      <c r="T192" s="182" t="s">
        <v>23</v>
      </c>
      <c r="U192" s="47" t="s">
        <v>43</v>
      </c>
      <c r="V192" s="39"/>
      <c r="W192" s="183">
        <f>V192*K192</f>
        <v>0</v>
      </c>
      <c r="X192" s="183">
        <v>0</v>
      </c>
      <c r="Y192" s="183">
        <f>X192*K192</f>
        <v>0</v>
      </c>
      <c r="Z192" s="183">
        <v>0</v>
      </c>
      <c r="AA192" s="184">
        <f>Z192*K192</f>
        <v>0</v>
      </c>
      <c r="AR192" s="21" t="s">
        <v>167</v>
      </c>
      <c r="AT192" s="21" t="s">
        <v>163</v>
      </c>
      <c r="AU192" s="21" t="s">
        <v>90</v>
      </c>
      <c r="AY192" s="21" t="s">
        <v>162</v>
      </c>
      <c r="BE192" s="121">
        <f>IF(U192="základní",N192,0)</f>
        <v>0</v>
      </c>
      <c r="BF192" s="121">
        <f>IF(U192="snížená",N192,0)</f>
        <v>0</v>
      </c>
      <c r="BG192" s="121">
        <f>IF(U192="zákl. přenesená",N192,0)</f>
        <v>0</v>
      </c>
      <c r="BH192" s="121">
        <f>IF(U192="sníž. přenesená",N192,0)</f>
        <v>0</v>
      </c>
      <c r="BI192" s="121">
        <f>IF(U192="nulová",N192,0)</f>
        <v>0</v>
      </c>
      <c r="BJ192" s="21" t="s">
        <v>85</v>
      </c>
      <c r="BK192" s="121">
        <f>ROUND(L192*K192,2)</f>
        <v>0</v>
      </c>
      <c r="BL192" s="21" t="s">
        <v>167</v>
      </c>
      <c r="BM192" s="21" t="s">
        <v>367</v>
      </c>
    </row>
    <row r="193" spans="2:65" s="1" customFormat="1" ht="31.5" customHeight="1">
      <c r="B193" s="38"/>
      <c r="C193" s="178" t="s">
        <v>368</v>
      </c>
      <c r="D193" s="178" t="s">
        <v>163</v>
      </c>
      <c r="E193" s="179" t="s">
        <v>369</v>
      </c>
      <c r="F193" s="279" t="s">
        <v>370</v>
      </c>
      <c r="G193" s="279"/>
      <c r="H193" s="279"/>
      <c r="I193" s="279"/>
      <c r="J193" s="180" t="s">
        <v>233</v>
      </c>
      <c r="K193" s="181">
        <v>4.33</v>
      </c>
      <c r="L193" s="280">
        <v>0</v>
      </c>
      <c r="M193" s="281"/>
      <c r="N193" s="282">
        <f>ROUND(L193*K193,2)</f>
        <v>0</v>
      </c>
      <c r="O193" s="282"/>
      <c r="P193" s="282"/>
      <c r="Q193" s="282"/>
      <c r="R193" s="40"/>
      <c r="T193" s="182" t="s">
        <v>23</v>
      </c>
      <c r="U193" s="47" t="s">
        <v>43</v>
      </c>
      <c r="V193" s="39"/>
      <c r="W193" s="183">
        <f>V193*K193</f>
        <v>0</v>
      </c>
      <c r="X193" s="183">
        <v>0</v>
      </c>
      <c r="Y193" s="183">
        <f>X193*K193</f>
        <v>0</v>
      </c>
      <c r="Z193" s="183">
        <v>0</v>
      </c>
      <c r="AA193" s="184">
        <f>Z193*K193</f>
        <v>0</v>
      </c>
      <c r="AR193" s="21" t="s">
        <v>167</v>
      </c>
      <c r="AT193" s="21" t="s">
        <v>163</v>
      </c>
      <c r="AU193" s="21" t="s">
        <v>90</v>
      </c>
      <c r="AY193" s="21" t="s">
        <v>162</v>
      </c>
      <c r="BE193" s="121">
        <f>IF(U193="základní",N193,0)</f>
        <v>0</v>
      </c>
      <c r="BF193" s="121">
        <f>IF(U193="snížená",N193,0)</f>
        <v>0</v>
      </c>
      <c r="BG193" s="121">
        <f>IF(U193="zákl. přenesená",N193,0)</f>
        <v>0</v>
      </c>
      <c r="BH193" s="121">
        <f>IF(U193="sníž. přenesená",N193,0)</f>
        <v>0</v>
      </c>
      <c r="BI193" s="121">
        <f>IF(U193="nulová",N193,0)</f>
        <v>0</v>
      </c>
      <c r="BJ193" s="21" t="s">
        <v>85</v>
      </c>
      <c r="BK193" s="121">
        <f>ROUND(L193*K193,2)</f>
        <v>0</v>
      </c>
      <c r="BL193" s="21" t="s">
        <v>167</v>
      </c>
      <c r="BM193" s="21" t="s">
        <v>371</v>
      </c>
    </row>
    <row r="194" spans="2:65" s="10" customFormat="1" ht="29.85" customHeight="1">
      <c r="B194" s="167"/>
      <c r="C194" s="168"/>
      <c r="D194" s="177" t="s">
        <v>283</v>
      </c>
      <c r="E194" s="177"/>
      <c r="F194" s="177"/>
      <c r="G194" s="177"/>
      <c r="H194" s="177"/>
      <c r="I194" s="177"/>
      <c r="J194" s="177"/>
      <c r="K194" s="177"/>
      <c r="L194" s="177"/>
      <c r="M194" s="177"/>
      <c r="N194" s="290">
        <f>BK194</f>
        <v>0</v>
      </c>
      <c r="O194" s="291"/>
      <c r="P194" s="291"/>
      <c r="Q194" s="291"/>
      <c r="R194" s="170"/>
      <c r="T194" s="171"/>
      <c r="U194" s="168"/>
      <c r="V194" s="168"/>
      <c r="W194" s="172">
        <f>W195</f>
        <v>0</v>
      </c>
      <c r="X194" s="168"/>
      <c r="Y194" s="172">
        <f>Y195</f>
        <v>0</v>
      </c>
      <c r="Z194" s="168"/>
      <c r="AA194" s="173">
        <f>AA195</f>
        <v>0</v>
      </c>
      <c r="AR194" s="174" t="s">
        <v>85</v>
      </c>
      <c r="AT194" s="175" t="s">
        <v>77</v>
      </c>
      <c r="AU194" s="175" t="s">
        <v>85</v>
      </c>
      <c r="AY194" s="174" t="s">
        <v>162</v>
      </c>
      <c r="BK194" s="176">
        <f>BK195</f>
        <v>0</v>
      </c>
    </row>
    <row r="195" spans="2:65" s="1" customFormat="1" ht="22.5" customHeight="1">
      <c r="B195" s="38"/>
      <c r="C195" s="178" t="s">
        <v>229</v>
      </c>
      <c r="D195" s="178" t="s">
        <v>163</v>
      </c>
      <c r="E195" s="179" t="s">
        <v>372</v>
      </c>
      <c r="F195" s="279" t="s">
        <v>373</v>
      </c>
      <c r="G195" s="279"/>
      <c r="H195" s="279"/>
      <c r="I195" s="279"/>
      <c r="J195" s="180" t="s">
        <v>233</v>
      </c>
      <c r="K195" s="181">
        <v>80.7</v>
      </c>
      <c r="L195" s="280">
        <v>0</v>
      </c>
      <c r="M195" s="281"/>
      <c r="N195" s="282">
        <f>ROUND(L195*K195,2)</f>
        <v>0</v>
      </c>
      <c r="O195" s="282"/>
      <c r="P195" s="282"/>
      <c r="Q195" s="282"/>
      <c r="R195" s="40"/>
      <c r="T195" s="182" t="s">
        <v>23</v>
      </c>
      <c r="U195" s="47" t="s">
        <v>43</v>
      </c>
      <c r="V195" s="39"/>
      <c r="W195" s="183">
        <f>V195*K195</f>
        <v>0</v>
      </c>
      <c r="X195" s="183">
        <v>0</v>
      </c>
      <c r="Y195" s="183">
        <f>X195*K195</f>
        <v>0</v>
      </c>
      <c r="Z195" s="183">
        <v>0</v>
      </c>
      <c r="AA195" s="184">
        <f>Z195*K195</f>
        <v>0</v>
      </c>
      <c r="AR195" s="21" t="s">
        <v>167</v>
      </c>
      <c r="AT195" s="21" t="s">
        <v>163</v>
      </c>
      <c r="AU195" s="21" t="s">
        <v>90</v>
      </c>
      <c r="AY195" s="21" t="s">
        <v>162</v>
      </c>
      <c r="BE195" s="121">
        <f>IF(U195="základní",N195,0)</f>
        <v>0</v>
      </c>
      <c r="BF195" s="121">
        <f>IF(U195="snížená",N195,0)</f>
        <v>0</v>
      </c>
      <c r="BG195" s="121">
        <f>IF(U195="zákl. přenesená",N195,0)</f>
        <v>0</v>
      </c>
      <c r="BH195" s="121">
        <f>IF(U195="sníž. přenesená",N195,0)</f>
        <v>0</v>
      </c>
      <c r="BI195" s="121">
        <f>IF(U195="nulová",N195,0)</f>
        <v>0</v>
      </c>
      <c r="BJ195" s="21" t="s">
        <v>85</v>
      </c>
      <c r="BK195" s="121">
        <f>ROUND(L195*K195,2)</f>
        <v>0</v>
      </c>
      <c r="BL195" s="21" t="s">
        <v>167</v>
      </c>
      <c r="BM195" s="21" t="s">
        <v>374</v>
      </c>
    </row>
    <row r="196" spans="2:65" s="1" customFormat="1" ht="49.9" customHeight="1">
      <c r="B196" s="38"/>
      <c r="C196" s="39"/>
      <c r="D196" s="169" t="s">
        <v>273</v>
      </c>
      <c r="E196" s="39"/>
      <c r="F196" s="39"/>
      <c r="G196" s="39"/>
      <c r="H196" s="39"/>
      <c r="I196" s="39"/>
      <c r="J196" s="39"/>
      <c r="K196" s="39"/>
      <c r="L196" s="39"/>
      <c r="M196" s="39"/>
      <c r="N196" s="292">
        <f>BK196</f>
        <v>0</v>
      </c>
      <c r="O196" s="293"/>
      <c r="P196" s="293"/>
      <c r="Q196" s="293"/>
      <c r="R196" s="40"/>
      <c r="T196" s="158"/>
      <c r="U196" s="59"/>
      <c r="V196" s="59"/>
      <c r="W196" s="59"/>
      <c r="X196" s="59"/>
      <c r="Y196" s="59"/>
      <c r="Z196" s="59"/>
      <c r="AA196" s="61"/>
      <c r="AT196" s="21" t="s">
        <v>77</v>
      </c>
      <c r="AU196" s="21" t="s">
        <v>78</v>
      </c>
      <c r="AY196" s="21" t="s">
        <v>274</v>
      </c>
      <c r="BK196" s="121">
        <v>0</v>
      </c>
    </row>
    <row r="197" spans="2:65" s="1" customFormat="1" ht="6.95" customHeight="1">
      <c r="B197" s="62"/>
      <c r="C197" s="63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4"/>
    </row>
  </sheetData>
  <sheetProtection password="CC35" sheet="1" objects="1" scenarios="1" formatCells="0" formatColumns="0" formatRows="0" sort="0" autoFilter="0"/>
  <mergeCells count="217">
    <mergeCell ref="N196:Q196"/>
    <mergeCell ref="H1:K1"/>
    <mergeCell ref="S2:AC2"/>
    <mergeCell ref="N126:Q126"/>
    <mergeCell ref="N127:Q127"/>
    <mergeCell ref="N128:Q128"/>
    <mergeCell ref="N138:Q138"/>
    <mergeCell ref="N143:Q143"/>
    <mergeCell ref="N153:Q153"/>
    <mergeCell ref="N161:Q161"/>
    <mergeCell ref="N179:Q179"/>
    <mergeCell ref="N187:Q187"/>
    <mergeCell ref="F191:I191"/>
    <mergeCell ref="F192:I192"/>
    <mergeCell ref="L192:M192"/>
    <mergeCell ref="N192:Q192"/>
    <mergeCell ref="F193:I193"/>
    <mergeCell ref="L193:M193"/>
    <mergeCell ref="N193:Q193"/>
    <mergeCell ref="F195:I195"/>
    <mergeCell ref="L195:M195"/>
    <mergeCell ref="N195:Q195"/>
    <mergeCell ref="N194:Q194"/>
    <mergeCell ref="F186:I186"/>
    <mergeCell ref="L186:M186"/>
    <mergeCell ref="N186:Q186"/>
    <mergeCell ref="F188:I188"/>
    <mergeCell ref="L188:M188"/>
    <mergeCell ref="N188:Q188"/>
    <mergeCell ref="F189:I189"/>
    <mergeCell ref="F190:I190"/>
    <mergeCell ref="L190:M190"/>
    <mergeCell ref="N190:Q190"/>
    <mergeCell ref="F181:I181"/>
    <mergeCell ref="F182:I182"/>
    <mergeCell ref="L182:M182"/>
    <mergeCell ref="N182:Q182"/>
    <mergeCell ref="F183:I183"/>
    <mergeCell ref="F184:I184"/>
    <mergeCell ref="L184:M184"/>
    <mergeCell ref="N184:Q184"/>
    <mergeCell ref="F185:I185"/>
    <mergeCell ref="F175:I175"/>
    <mergeCell ref="F176:I176"/>
    <mergeCell ref="L176:M176"/>
    <mergeCell ref="N176:Q176"/>
    <mergeCell ref="F177:I177"/>
    <mergeCell ref="F178:I178"/>
    <mergeCell ref="L178:M178"/>
    <mergeCell ref="N178:Q178"/>
    <mergeCell ref="F180:I180"/>
    <mergeCell ref="L180:M180"/>
    <mergeCell ref="N180:Q180"/>
    <mergeCell ref="F170:I170"/>
    <mergeCell ref="L170:M170"/>
    <mergeCell ref="N170:Q170"/>
    <mergeCell ref="F171:I171"/>
    <mergeCell ref="F172:I172"/>
    <mergeCell ref="L172:M172"/>
    <mergeCell ref="N172:Q172"/>
    <mergeCell ref="F173:I173"/>
    <mergeCell ref="F174:I174"/>
    <mergeCell ref="L174:M174"/>
    <mergeCell ref="N174:Q174"/>
    <mergeCell ref="F165:I165"/>
    <mergeCell ref="F166:I166"/>
    <mergeCell ref="L166:M166"/>
    <mergeCell ref="N166:Q166"/>
    <mergeCell ref="F167:I167"/>
    <mergeCell ref="F168:I168"/>
    <mergeCell ref="L168:M168"/>
    <mergeCell ref="N168:Q168"/>
    <mergeCell ref="F169:I169"/>
    <mergeCell ref="F159:I159"/>
    <mergeCell ref="F160:I160"/>
    <mergeCell ref="L160:M160"/>
    <mergeCell ref="N160:Q160"/>
    <mergeCell ref="F162:I162"/>
    <mergeCell ref="L162:M162"/>
    <mergeCell ref="N162:Q162"/>
    <mergeCell ref="F163:I163"/>
    <mergeCell ref="F164:I164"/>
    <mergeCell ref="L164:M164"/>
    <mergeCell ref="N164:Q164"/>
    <mergeCell ref="F154:I154"/>
    <mergeCell ref="L154:M154"/>
    <mergeCell ref="N154:Q154"/>
    <mergeCell ref="F155:I155"/>
    <mergeCell ref="F156:I156"/>
    <mergeCell ref="L156:M156"/>
    <mergeCell ref="N156:Q156"/>
    <mergeCell ref="F157:I157"/>
    <mergeCell ref="F158:I158"/>
    <mergeCell ref="L158:M158"/>
    <mergeCell ref="N158:Q158"/>
    <mergeCell ref="F148:I148"/>
    <mergeCell ref="L148:M148"/>
    <mergeCell ref="N148:Q148"/>
    <mergeCell ref="F149:I149"/>
    <mergeCell ref="F150:I150"/>
    <mergeCell ref="L150:M150"/>
    <mergeCell ref="N150:Q150"/>
    <mergeCell ref="F151:I151"/>
    <mergeCell ref="F152:I152"/>
    <mergeCell ref="L152:M152"/>
    <mergeCell ref="N152:Q152"/>
    <mergeCell ref="F142:I142"/>
    <mergeCell ref="F144:I144"/>
    <mergeCell ref="L144:M144"/>
    <mergeCell ref="N144:Q144"/>
    <mergeCell ref="F145:I145"/>
    <mergeCell ref="F146:I146"/>
    <mergeCell ref="L146:M146"/>
    <mergeCell ref="N146:Q146"/>
    <mergeCell ref="F147:I147"/>
    <mergeCell ref="F137:I137"/>
    <mergeCell ref="L137:M137"/>
    <mergeCell ref="N137:Q137"/>
    <mergeCell ref="F139:I139"/>
    <mergeCell ref="L139:M139"/>
    <mergeCell ref="N139:Q139"/>
    <mergeCell ref="F140:I140"/>
    <mergeCell ref="F141:I141"/>
    <mergeCell ref="L141:M141"/>
    <mergeCell ref="N141:Q141"/>
    <mergeCell ref="F133:I133"/>
    <mergeCell ref="L133:M133"/>
    <mergeCell ref="N133:Q133"/>
    <mergeCell ref="F134:I134"/>
    <mergeCell ref="F135:I135"/>
    <mergeCell ref="L135:M135"/>
    <mergeCell ref="N135:Q135"/>
    <mergeCell ref="F136:I136"/>
    <mergeCell ref="L136:M136"/>
    <mergeCell ref="N136:Q136"/>
    <mergeCell ref="F129:I129"/>
    <mergeCell ref="L129:M129"/>
    <mergeCell ref="N129:Q129"/>
    <mergeCell ref="F130:I130"/>
    <mergeCell ref="L130:M130"/>
    <mergeCell ref="N130:Q130"/>
    <mergeCell ref="F131:I131"/>
    <mergeCell ref="F132:I132"/>
    <mergeCell ref="L132:M132"/>
    <mergeCell ref="N132:Q132"/>
    <mergeCell ref="F116:P116"/>
    <mergeCell ref="F117:P117"/>
    <mergeCell ref="F118:P118"/>
    <mergeCell ref="M120:P120"/>
    <mergeCell ref="M122:Q122"/>
    <mergeCell ref="M123:Q123"/>
    <mergeCell ref="F125:I125"/>
    <mergeCell ref="L125:M125"/>
    <mergeCell ref="N125:Q125"/>
    <mergeCell ref="D103:H103"/>
    <mergeCell ref="N103:Q103"/>
    <mergeCell ref="D104:H104"/>
    <mergeCell ref="N104:Q104"/>
    <mergeCell ref="D105:H105"/>
    <mergeCell ref="N105:Q105"/>
    <mergeCell ref="N106:Q106"/>
    <mergeCell ref="L108:Q108"/>
    <mergeCell ref="C114:Q114"/>
    <mergeCell ref="N95:Q95"/>
    <mergeCell ref="N96:Q96"/>
    <mergeCell ref="N97:Q97"/>
    <mergeCell ref="N98:Q98"/>
    <mergeCell ref="N100:Q100"/>
    <mergeCell ref="D101:H101"/>
    <mergeCell ref="N101:Q101"/>
    <mergeCell ref="D102:H102"/>
    <mergeCell ref="N102:Q102"/>
    <mergeCell ref="M85:Q85"/>
    <mergeCell ref="C87:G87"/>
    <mergeCell ref="N87:Q87"/>
    <mergeCell ref="N89:Q89"/>
    <mergeCell ref="N90:Q90"/>
    <mergeCell ref="N91:Q91"/>
    <mergeCell ref="N92:Q92"/>
    <mergeCell ref="N93:Q93"/>
    <mergeCell ref="N94:Q94"/>
    <mergeCell ref="H37:J37"/>
    <mergeCell ref="M37:P37"/>
    <mergeCell ref="L39:P39"/>
    <mergeCell ref="C76:Q76"/>
    <mergeCell ref="F78:P78"/>
    <mergeCell ref="F79:P79"/>
    <mergeCell ref="F80:P80"/>
    <mergeCell ref="M82:P82"/>
    <mergeCell ref="M84:Q84"/>
    <mergeCell ref="M31:P31"/>
    <mergeCell ref="H33:J33"/>
    <mergeCell ref="M33:P33"/>
    <mergeCell ref="H34:J34"/>
    <mergeCell ref="M34:P34"/>
    <mergeCell ref="H35:J35"/>
    <mergeCell ref="M35:P35"/>
    <mergeCell ref="H36:J36"/>
    <mergeCell ref="M36:P36"/>
    <mergeCell ref="E16:L16"/>
    <mergeCell ref="O16:P16"/>
    <mergeCell ref="O18:P18"/>
    <mergeCell ref="O19:P19"/>
    <mergeCell ref="O21:P21"/>
    <mergeCell ref="O22:P22"/>
    <mergeCell ref="E25:L25"/>
    <mergeCell ref="M28:P28"/>
    <mergeCell ref="M29:P29"/>
    <mergeCell ref="C2:Q2"/>
    <mergeCell ref="C4:Q4"/>
    <mergeCell ref="F6:P6"/>
    <mergeCell ref="F7:P7"/>
    <mergeCell ref="F8:P8"/>
    <mergeCell ref="O10:P10"/>
    <mergeCell ref="O12:P12"/>
    <mergeCell ref="O13:P13"/>
    <mergeCell ref="O15:P15"/>
  </mergeCells>
  <hyperlinks>
    <hyperlink ref="F1:G1" location="C2" display="1) Krycí list rozpočtu"/>
    <hyperlink ref="H1:K1" location="C87" display="2) Rekapitulace rozpočtu"/>
    <hyperlink ref="L1" location="C125" display="3) Rozpočet"/>
    <hyperlink ref="S1:T1" location="'Rekapitulace stavby'!C2" display="Rekapitulace stavby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N148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29"/>
      <c r="B1" s="15"/>
      <c r="C1" s="15"/>
      <c r="D1" s="16" t="s">
        <v>1</v>
      </c>
      <c r="E1" s="15"/>
      <c r="F1" s="17" t="s">
        <v>119</v>
      </c>
      <c r="G1" s="17"/>
      <c r="H1" s="294" t="s">
        <v>120</v>
      </c>
      <c r="I1" s="294"/>
      <c r="J1" s="294"/>
      <c r="K1" s="294"/>
      <c r="L1" s="17" t="s">
        <v>121</v>
      </c>
      <c r="M1" s="15"/>
      <c r="N1" s="15"/>
      <c r="O1" s="16" t="s">
        <v>122</v>
      </c>
      <c r="P1" s="15"/>
      <c r="Q1" s="15"/>
      <c r="R1" s="15"/>
      <c r="S1" s="17" t="s">
        <v>123</v>
      </c>
      <c r="T1" s="17"/>
      <c r="U1" s="129"/>
      <c r="V1" s="129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</row>
    <row r="2" spans="1:66" ht="36.950000000000003" customHeight="1">
      <c r="C2" s="209" t="s">
        <v>7</v>
      </c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S2" s="257" t="s">
        <v>8</v>
      </c>
      <c r="T2" s="258"/>
      <c r="U2" s="258"/>
      <c r="V2" s="258"/>
      <c r="W2" s="258"/>
      <c r="X2" s="258"/>
      <c r="Y2" s="258"/>
      <c r="Z2" s="258"/>
      <c r="AA2" s="258"/>
      <c r="AB2" s="258"/>
      <c r="AC2" s="258"/>
      <c r="AT2" s="21" t="s">
        <v>97</v>
      </c>
    </row>
    <row r="3" spans="1:66" ht="6.95" customHeight="1">
      <c r="B3" s="22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/>
      <c r="AT3" s="21" t="s">
        <v>90</v>
      </c>
    </row>
    <row r="4" spans="1:66" ht="36.950000000000003" customHeight="1">
      <c r="B4" s="25"/>
      <c r="C4" s="211" t="s">
        <v>124</v>
      </c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6"/>
      <c r="T4" s="27" t="s">
        <v>13</v>
      </c>
      <c r="AT4" s="21" t="s">
        <v>6</v>
      </c>
    </row>
    <row r="5" spans="1:66" ht="6.95" customHeight="1">
      <c r="B5" s="25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6"/>
    </row>
    <row r="6" spans="1:66" ht="25.35" customHeight="1">
      <c r="B6" s="25"/>
      <c r="C6" s="29"/>
      <c r="D6" s="33" t="s">
        <v>20</v>
      </c>
      <c r="E6" s="29"/>
      <c r="F6" s="259" t="str">
        <f>'Rekapitulace stavby'!K6</f>
        <v>Ohlášení o odstranění stavby plynové kotelny vč komínu, nadzemních rozvodů ÚT a TV ve  vojenském areálu Bechyně</v>
      </c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9"/>
      <c r="R6" s="26"/>
    </row>
    <row r="7" spans="1:66" ht="25.35" customHeight="1">
      <c r="B7" s="25"/>
      <c r="C7" s="29"/>
      <c r="D7" s="33" t="s">
        <v>125</v>
      </c>
      <c r="E7" s="29"/>
      <c r="F7" s="259" t="s">
        <v>126</v>
      </c>
      <c r="G7" s="216"/>
      <c r="H7" s="216"/>
      <c r="I7" s="216"/>
      <c r="J7" s="216"/>
      <c r="K7" s="216"/>
      <c r="L7" s="216"/>
      <c r="M7" s="216"/>
      <c r="N7" s="216"/>
      <c r="O7" s="216"/>
      <c r="P7" s="216"/>
      <c r="Q7" s="29"/>
      <c r="R7" s="26"/>
    </row>
    <row r="8" spans="1:66" s="1" customFormat="1" ht="32.85" customHeight="1">
      <c r="B8" s="38"/>
      <c r="C8" s="39"/>
      <c r="D8" s="32" t="s">
        <v>127</v>
      </c>
      <c r="E8" s="39"/>
      <c r="F8" s="217" t="s">
        <v>375</v>
      </c>
      <c r="G8" s="261"/>
      <c r="H8" s="261"/>
      <c r="I8" s="261"/>
      <c r="J8" s="261"/>
      <c r="K8" s="261"/>
      <c r="L8" s="261"/>
      <c r="M8" s="261"/>
      <c r="N8" s="261"/>
      <c r="O8" s="261"/>
      <c r="P8" s="261"/>
      <c r="Q8" s="39"/>
      <c r="R8" s="40"/>
    </row>
    <row r="9" spans="1:66" s="1" customFormat="1" ht="14.45" customHeight="1">
      <c r="B9" s="38"/>
      <c r="C9" s="39"/>
      <c r="D9" s="33" t="s">
        <v>22</v>
      </c>
      <c r="E9" s="39"/>
      <c r="F9" s="31" t="s">
        <v>23</v>
      </c>
      <c r="G9" s="39"/>
      <c r="H9" s="39"/>
      <c r="I9" s="39"/>
      <c r="J9" s="39"/>
      <c r="K9" s="39"/>
      <c r="L9" s="39"/>
      <c r="M9" s="33" t="s">
        <v>24</v>
      </c>
      <c r="N9" s="39"/>
      <c r="O9" s="31" t="s">
        <v>23</v>
      </c>
      <c r="P9" s="39"/>
      <c r="Q9" s="39"/>
      <c r="R9" s="40"/>
    </row>
    <row r="10" spans="1:66" s="1" customFormat="1" ht="14.45" customHeight="1">
      <c r="B10" s="38"/>
      <c r="C10" s="39"/>
      <c r="D10" s="33" t="s">
        <v>25</v>
      </c>
      <c r="E10" s="39"/>
      <c r="F10" s="31" t="s">
        <v>129</v>
      </c>
      <c r="G10" s="39"/>
      <c r="H10" s="39"/>
      <c r="I10" s="39"/>
      <c r="J10" s="39"/>
      <c r="K10" s="39"/>
      <c r="L10" s="39"/>
      <c r="M10" s="33" t="s">
        <v>27</v>
      </c>
      <c r="N10" s="39"/>
      <c r="O10" s="262" t="str">
        <f>'Rekapitulace stavby'!AN8</f>
        <v>29. 6. 2017</v>
      </c>
      <c r="P10" s="263"/>
      <c r="Q10" s="39"/>
      <c r="R10" s="40"/>
    </row>
    <row r="11" spans="1:66" s="1" customFormat="1" ht="10.9" customHeight="1">
      <c r="B11" s="38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40"/>
    </row>
    <row r="12" spans="1:66" s="1" customFormat="1" ht="14.45" customHeight="1">
      <c r="B12" s="38"/>
      <c r="C12" s="39"/>
      <c r="D12" s="33" t="s">
        <v>29</v>
      </c>
      <c r="E12" s="39"/>
      <c r="F12" s="39"/>
      <c r="G12" s="39"/>
      <c r="H12" s="39"/>
      <c r="I12" s="39"/>
      <c r="J12" s="39"/>
      <c r="K12" s="39"/>
      <c r="L12" s="39"/>
      <c r="M12" s="33" t="s">
        <v>30</v>
      </c>
      <c r="N12" s="39"/>
      <c r="O12" s="215" t="str">
        <f>IF('Rekapitulace stavby'!AN10="","",'Rekapitulace stavby'!AN10)</f>
        <v/>
      </c>
      <c r="P12" s="215"/>
      <c r="Q12" s="39"/>
      <c r="R12" s="40"/>
    </row>
    <row r="13" spans="1:66" s="1" customFormat="1" ht="18" customHeight="1">
      <c r="B13" s="38"/>
      <c r="C13" s="39"/>
      <c r="D13" s="39"/>
      <c r="E13" s="31" t="str">
        <f>IF('Rekapitulace stavby'!E11="","",'Rekapitulace stavby'!E11)</f>
        <v>AS-PO Praha</v>
      </c>
      <c r="F13" s="39"/>
      <c r="G13" s="39"/>
      <c r="H13" s="39"/>
      <c r="I13" s="39"/>
      <c r="J13" s="39"/>
      <c r="K13" s="39"/>
      <c r="L13" s="39"/>
      <c r="M13" s="33" t="s">
        <v>32</v>
      </c>
      <c r="N13" s="39"/>
      <c r="O13" s="215" t="str">
        <f>IF('Rekapitulace stavby'!AN11="","",'Rekapitulace stavby'!AN11)</f>
        <v/>
      </c>
      <c r="P13" s="215"/>
      <c r="Q13" s="39"/>
      <c r="R13" s="40"/>
    </row>
    <row r="14" spans="1:66" s="1" customFormat="1" ht="6.95" customHeight="1">
      <c r="B14" s="38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40"/>
    </row>
    <row r="15" spans="1:66" s="1" customFormat="1" ht="14.45" customHeight="1">
      <c r="B15" s="38"/>
      <c r="C15" s="39"/>
      <c r="D15" s="33" t="s">
        <v>33</v>
      </c>
      <c r="E15" s="39"/>
      <c r="F15" s="39"/>
      <c r="G15" s="39"/>
      <c r="H15" s="39"/>
      <c r="I15" s="39"/>
      <c r="J15" s="39"/>
      <c r="K15" s="39"/>
      <c r="L15" s="39"/>
      <c r="M15" s="33" t="s">
        <v>30</v>
      </c>
      <c r="N15" s="39"/>
      <c r="O15" s="264" t="str">
        <f>IF('Rekapitulace stavby'!AN13="","",'Rekapitulace stavby'!AN13)</f>
        <v>Vyplň údaj</v>
      </c>
      <c r="P15" s="215"/>
      <c r="Q15" s="39"/>
      <c r="R15" s="40"/>
    </row>
    <row r="16" spans="1:66" s="1" customFormat="1" ht="18" customHeight="1">
      <c r="B16" s="38"/>
      <c r="C16" s="39"/>
      <c r="D16" s="39"/>
      <c r="E16" s="264" t="str">
        <f>IF('Rekapitulace stavby'!E14="","",'Rekapitulace stavby'!E14)</f>
        <v>Vyplň údaj</v>
      </c>
      <c r="F16" s="265"/>
      <c r="G16" s="265"/>
      <c r="H16" s="265"/>
      <c r="I16" s="265"/>
      <c r="J16" s="265"/>
      <c r="K16" s="265"/>
      <c r="L16" s="265"/>
      <c r="M16" s="33" t="s">
        <v>32</v>
      </c>
      <c r="N16" s="39"/>
      <c r="O16" s="264" t="str">
        <f>IF('Rekapitulace stavby'!AN14="","",'Rekapitulace stavby'!AN14)</f>
        <v>Vyplň údaj</v>
      </c>
      <c r="P16" s="215"/>
      <c r="Q16" s="39"/>
      <c r="R16" s="40"/>
    </row>
    <row r="17" spans="2:18" s="1" customFormat="1" ht="6.95" customHeight="1">
      <c r="B17" s="38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40"/>
    </row>
    <row r="18" spans="2:18" s="1" customFormat="1" ht="14.45" customHeight="1">
      <c r="B18" s="38"/>
      <c r="C18" s="39"/>
      <c r="D18" s="33" t="s">
        <v>35</v>
      </c>
      <c r="E18" s="39"/>
      <c r="F18" s="39"/>
      <c r="G18" s="39"/>
      <c r="H18" s="39"/>
      <c r="I18" s="39"/>
      <c r="J18" s="39"/>
      <c r="K18" s="39"/>
      <c r="L18" s="39"/>
      <c r="M18" s="33" t="s">
        <v>30</v>
      </c>
      <c r="N18" s="39"/>
      <c r="O18" s="215" t="str">
        <f>IF('Rekapitulace stavby'!AN16="","",'Rekapitulace stavby'!AN16)</f>
        <v/>
      </c>
      <c r="P18" s="215"/>
      <c r="Q18" s="39"/>
      <c r="R18" s="40"/>
    </row>
    <row r="19" spans="2:18" s="1" customFormat="1" ht="18" customHeight="1">
      <c r="B19" s="38"/>
      <c r="C19" s="39"/>
      <c r="D19" s="39"/>
      <c r="E19" s="31" t="str">
        <f>IF('Rekapitulace stavby'!E17="","",'Rekapitulace stavby'!E17)</f>
        <v>EVČ s.r.o.</v>
      </c>
      <c r="F19" s="39"/>
      <c r="G19" s="39"/>
      <c r="H19" s="39"/>
      <c r="I19" s="39"/>
      <c r="J19" s="39"/>
      <c r="K19" s="39"/>
      <c r="L19" s="39"/>
      <c r="M19" s="33" t="s">
        <v>32</v>
      </c>
      <c r="N19" s="39"/>
      <c r="O19" s="215" t="str">
        <f>IF('Rekapitulace stavby'!AN17="","",'Rekapitulace stavby'!AN17)</f>
        <v/>
      </c>
      <c r="P19" s="215"/>
      <c r="Q19" s="39"/>
      <c r="R19" s="40"/>
    </row>
    <row r="20" spans="2:18" s="1" customFormat="1" ht="6.95" customHeight="1">
      <c r="B20" s="38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40"/>
    </row>
    <row r="21" spans="2:18" s="1" customFormat="1" ht="14.45" customHeight="1">
      <c r="B21" s="38"/>
      <c r="C21" s="39"/>
      <c r="D21" s="33" t="s">
        <v>37</v>
      </c>
      <c r="E21" s="39"/>
      <c r="F21" s="39"/>
      <c r="G21" s="39"/>
      <c r="H21" s="39"/>
      <c r="I21" s="39"/>
      <c r="J21" s="39"/>
      <c r="K21" s="39"/>
      <c r="L21" s="39"/>
      <c r="M21" s="33" t="s">
        <v>30</v>
      </c>
      <c r="N21" s="39"/>
      <c r="O21" s="215" t="str">
        <f>IF('Rekapitulace stavby'!AN19="","",'Rekapitulace stavby'!AN19)</f>
        <v/>
      </c>
      <c r="P21" s="215"/>
      <c r="Q21" s="39"/>
      <c r="R21" s="40"/>
    </row>
    <row r="22" spans="2:18" s="1" customFormat="1" ht="18" customHeight="1">
      <c r="B22" s="38"/>
      <c r="C22" s="39"/>
      <c r="D22" s="39"/>
      <c r="E22" s="31" t="str">
        <f>IF('Rekapitulace stavby'!E20="","",'Rekapitulace stavby'!E20)</f>
        <v>EVČ s.r.o.</v>
      </c>
      <c r="F22" s="39"/>
      <c r="G22" s="39"/>
      <c r="H22" s="39"/>
      <c r="I22" s="39"/>
      <c r="J22" s="39"/>
      <c r="K22" s="39"/>
      <c r="L22" s="39"/>
      <c r="M22" s="33" t="s">
        <v>32</v>
      </c>
      <c r="N22" s="39"/>
      <c r="O22" s="215" t="str">
        <f>IF('Rekapitulace stavby'!AN20="","",'Rekapitulace stavby'!AN20)</f>
        <v/>
      </c>
      <c r="P22" s="215"/>
      <c r="Q22" s="39"/>
      <c r="R22" s="40"/>
    </row>
    <row r="23" spans="2:18" s="1" customFormat="1" ht="6.95" customHeight="1">
      <c r="B23" s="38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40"/>
    </row>
    <row r="24" spans="2:18" s="1" customFormat="1" ht="14.45" customHeight="1">
      <c r="B24" s="38"/>
      <c r="C24" s="39"/>
      <c r="D24" s="33" t="s">
        <v>38</v>
      </c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40"/>
    </row>
    <row r="25" spans="2:18" s="1" customFormat="1" ht="22.5" customHeight="1">
      <c r="B25" s="38"/>
      <c r="C25" s="39"/>
      <c r="D25" s="39"/>
      <c r="E25" s="220" t="s">
        <v>23</v>
      </c>
      <c r="F25" s="220"/>
      <c r="G25" s="220"/>
      <c r="H25" s="220"/>
      <c r="I25" s="220"/>
      <c r="J25" s="220"/>
      <c r="K25" s="220"/>
      <c r="L25" s="220"/>
      <c r="M25" s="39"/>
      <c r="N25" s="39"/>
      <c r="O25" s="39"/>
      <c r="P25" s="39"/>
      <c r="Q25" s="39"/>
      <c r="R25" s="40"/>
    </row>
    <row r="26" spans="2:18" s="1" customFormat="1" ht="6.95" customHeight="1">
      <c r="B26" s="38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40"/>
    </row>
    <row r="27" spans="2:18" s="1" customFormat="1" ht="6.95" customHeight="1">
      <c r="B27" s="38"/>
      <c r="C27" s="39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39"/>
      <c r="R27" s="40"/>
    </row>
    <row r="28" spans="2:18" s="1" customFormat="1" ht="14.45" customHeight="1">
      <c r="B28" s="38"/>
      <c r="C28" s="39"/>
      <c r="D28" s="130" t="s">
        <v>130</v>
      </c>
      <c r="E28" s="39"/>
      <c r="F28" s="39"/>
      <c r="G28" s="39"/>
      <c r="H28" s="39"/>
      <c r="I28" s="39"/>
      <c r="J28" s="39"/>
      <c r="K28" s="39"/>
      <c r="L28" s="39"/>
      <c r="M28" s="221">
        <f>N89</f>
        <v>0</v>
      </c>
      <c r="N28" s="221"/>
      <c r="O28" s="221"/>
      <c r="P28" s="221"/>
      <c r="Q28" s="39"/>
      <c r="R28" s="40"/>
    </row>
    <row r="29" spans="2:18" s="1" customFormat="1" ht="14.45" customHeight="1">
      <c r="B29" s="38"/>
      <c r="C29" s="39"/>
      <c r="D29" s="37" t="s">
        <v>111</v>
      </c>
      <c r="E29" s="39"/>
      <c r="F29" s="39"/>
      <c r="G29" s="39"/>
      <c r="H29" s="39"/>
      <c r="I29" s="39"/>
      <c r="J29" s="39"/>
      <c r="K29" s="39"/>
      <c r="L29" s="39"/>
      <c r="M29" s="221">
        <f>N95</f>
        <v>0</v>
      </c>
      <c r="N29" s="221"/>
      <c r="O29" s="221"/>
      <c r="P29" s="221"/>
      <c r="Q29" s="39"/>
      <c r="R29" s="40"/>
    </row>
    <row r="30" spans="2:18" s="1" customFormat="1" ht="6.95" customHeight="1">
      <c r="B30" s="38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40"/>
    </row>
    <row r="31" spans="2:18" s="1" customFormat="1" ht="25.35" customHeight="1">
      <c r="B31" s="38"/>
      <c r="C31" s="39"/>
      <c r="D31" s="131" t="s">
        <v>41</v>
      </c>
      <c r="E31" s="39"/>
      <c r="F31" s="39"/>
      <c r="G31" s="39"/>
      <c r="H31" s="39"/>
      <c r="I31" s="39"/>
      <c r="J31" s="39"/>
      <c r="K31" s="39"/>
      <c r="L31" s="39"/>
      <c r="M31" s="266">
        <f>ROUND(M28+M29,2)</f>
        <v>0</v>
      </c>
      <c r="N31" s="261"/>
      <c r="O31" s="261"/>
      <c r="P31" s="261"/>
      <c r="Q31" s="39"/>
      <c r="R31" s="40"/>
    </row>
    <row r="32" spans="2:18" s="1" customFormat="1" ht="6.95" customHeight="1">
      <c r="B32" s="38"/>
      <c r="C32" s="39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39"/>
      <c r="R32" s="40"/>
    </row>
    <row r="33" spans="2:18" s="1" customFormat="1" ht="14.45" customHeight="1">
      <c r="B33" s="38"/>
      <c r="C33" s="39"/>
      <c r="D33" s="45" t="s">
        <v>42</v>
      </c>
      <c r="E33" s="45" t="s">
        <v>43</v>
      </c>
      <c r="F33" s="46">
        <v>0.21</v>
      </c>
      <c r="G33" s="132" t="s">
        <v>44</v>
      </c>
      <c r="H33" s="267">
        <f>(SUM(BE95:BE102)+SUM(BE121:BE146))</f>
        <v>0</v>
      </c>
      <c r="I33" s="261"/>
      <c r="J33" s="261"/>
      <c r="K33" s="39"/>
      <c r="L33" s="39"/>
      <c r="M33" s="267">
        <f>ROUND((SUM(BE95:BE102)+SUM(BE121:BE146)), 2)*F33</f>
        <v>0</v>
      </c>
      <c r="N33" s="261"/>
      <c r="O33" s="261"/>
      <c r="P33" s="261"/>
      <c r="Q33" s="39"/>
      <c r="R33" s="40"/>
    </row>
    <row r="34" spans="2:18" s="1" customFormat="1" ht="14.45" customHeight="1">
      <c r="B34" s="38"/>
      <c r="C34" s="39"/>
      <c r="D34" s="39"/>
      <c r="E34" s="45" t="s">
        <v>45</v>
      </c>
      <c r="F34" s="46">
        <v>0.15</v>
      </c>
      <c r="G34" s="132" t="s">
        <v>44</v>
      </c>
      <c r="H34" s="267">
        <f>(SUM(BF95:BF102)+SUM(BF121:BF146))</f>
        <v>0</v>
      </c>
      <c r="I34" s="261"/>
      <c r="J34" s="261"/>
      <c r="K34" s="39"/>
      <c r="L34" s="39"/>
      <c r="M34" s="267">
        <f>ROUND((SUM(BF95:BF102)+SUM(BF121:BF146)), 2)*F34</f>
        <v>0</v>
      </c>
      <c r="N34" s="261"/>
      <c r="O34" s="261"/>
      <c r="P34" s="261"/>
      <c r="Q34" s="39"/>
      <c r="R34" s="40"/>
    </row>
    <row r="35" spans="2:18" s="1" customFormat="1" ht="14.45" hidden="1" customHeight="1">
      <c r="B35" s="38"/>
      <c r="C35" s="39"/>
      <c r="D35" s="39"/>
      <c r="E35" s="45" t="s">
        <v>46</v>
      </c>
      <c r="F35" s="46">
        <v>0.21</v>
      </c>
      <c r="G35" s="132" t="s">
        <v>44</v>
      </c>
      <c r="H35" s="267">
        <f>(SUM(BG95:BG102)+SUM(BG121:BG146))</f>
        <v>0</v>
      </c>
      <c r="I35" s="261"/>
      <c r="J35" s="261"/>
      <c r="K35" s="39"/>
      <c r="L35" s="39"/>
      <c r="M35" s="267">
        <v>0</v>
      </c>
      <c r="N35" s="261"/>
      <c r="O35" s="261"/>
      <c r="P35" s="261"/>
      <c r="Q35" s="39"/>
      <c r="R35" s="40"/>
    </row>
    <row r="36" spans="2:18" s="1" customFormat="1" ht="14.45" hidden="1" customHeight="1">
      <c r="B36" s="38"/>
      <c r="C36" s="39"/>
      <c r="D36" s="39"/>
      <c r="E36" s="45" t="s">
        <v>47</v>
      </c>
      <c r="F36" s="46">
        <v>0.15</v>
      </c>
      <c r="G36" s="132" t="s">
        <v>44</v>
      </c>
      <c r="H36" s="267">
        <f>(SUM(BH95:BH102)+SUM(BH121:BH146))</f>
        <v>0</v>
      </c>
      <c r="I36" s="261"/>
      <c r="J36" s="261"/>
      <c r="K36" s="39"/>
      <c r="L36" s="39"/>
      <c r="M36" s="267">
        <v>0</v>
      </c>
      <c r="N36" s="261"/>
      <c r="O36" s="261"/>
      <c r="P36" s="261"/>
      <c r="Q36" s="39"/>
      <c r="R36" s="40"/>
    </row>
    <row r="37" spans="2:18" s="1" customFormat="1" ht="14.45" hidden="1" customHeight="1">
      <c r="B37" s="38"/>
      <c r="C37" s="39"/>
      <c r="D37" s="39"/>
      <c r="E37" s="45" t="s">
        <v>48</v>
      </c>
      <c r="F37" s="46">
        <v>0</v>
      </c>
      <c r="G37" s="132" t="s">
        <v>44</v>
      </c>
      <c r="H37" s="267">
        <f>(SUM(BI95:BI102)+SUM(BI121:BI146))</f>
        <v>0</v>
      </c>
      <c r="I37" s="261"/>
      <c r="J37" s="261"/>
      <c r="K37" s="39"/>
      <c r="L37" s="39"/>
      <c r="M37" s="267">
        <v>0</v>
      </c>
      <c r="N37" s="261"/>
      <c r="O37" s="261"/>
      <c r="P37" s="261"/>
      <c r="Q37" s="39"/>
      <c r="R37" s="40"/>
    </row>
    <row r="38" spans="2:18" s="1" customFormat="1" ht="6.95" customHeight="1">
      <c r="B38" s="38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40"/>
    </row>
    <row r="39" spans="2:18" s="1" customFormat="1" ht="25.35" customHeight="1">
      <c r="B39" s="38"/>
      <c r="C39" s="128"/>
      <c r="D39" s="133" t="s">
        <v>49</v>
      </c>
      <c r="E39" s="82"/>
      <c r="F39" s="82"/>
      <c r="G39" s="134" t="s">
        <v>50</v>
      </c>
      <c r="H39" s="135" t="s">
        <v>51</v>
      </c>
      <c r="I39" s="82"/>
      <c r="J39" s="82"/>
      <c r="K39" s="82"/>
      <c r="L39" s="268">
        <f>SUM(M31:M37)</f>
        <v>0</v>
      </c>
      <c r="M39" s="268"/>
      <c r="N39" s="268"/>
      <c r="O39" s="268"/>
      <c r="P39" s="269"/>
      <c r="Q39" s="128"/>
      <c r="R39" s="40"/>
    </row>
    <row r="40" spans="2:18" s="1" customFormat="1" ht="14.45" customHeight="1">
      <c r="B40" s="38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40"/>
    </row>
    <row r="41" spans="2:18" s="1" customFormat="1" ht="14.45" customHeight="1">
      <c r="B41" s="38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40"/>
    </row>
    <row r="42" spans="2:18" ht="13.5">
      <c r="B42" s="25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6"/>
    </row>
    <row r="43" spans="2:18" ht="13.5">
      <c r="B43" s="25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6"/>
    </row>
    <row r="44" spans="2:18" ht="13.5">
      <c r="B44" s="25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6"/>
    </row>
    <row r="45" spans="2:18" ht="13.5">
      <c r="B45" s="25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6"/>
    </row>
    <row r="46" spans="2:18" ht="13.5">
      <c r="B46" s="25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6"/>
    </row>
    <row r="47" spans="2:18" ht="13.5">
      <c r="B47" s="25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6"/>
    </row>
    <row r="48" spans="2:18" ht="13.5">
      <c r="B48" s="25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6"/>
    </row>
    <row r="49" spans="2:18" ht="13.5">
      <c r="B49" s="25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6"/>
    </row>
    <row r="50" spans="2:18" s="1" customFormat="1">
      <c r="B50" s="38"/>
      <c r="C50" s="39"/>
      <c r="D50" s="53" t="s">
        <v>52</v>
      </c>
      <c r="E50" s="54"/>
      <c r="F50" s="54"/>
      <c r="G50" s="54"/>
      <c r="H50" s="55"/>
      <c r="I50" s="39"/>
      <c r="J50" s="53" t="s">
        <v>53</v>
      </c>
      <c r="K50" s="54"/>
      <c r="L50" s="54"/>
      <c r="M50" s="54"/>
      <c r="N50" s="54"/>
      <c r="O50" s="54"/>
      <c r="P50" s="55"/>
      <c r="Q50" s="39"/>
      <c r="R50" s="40"/>
    </row>
    <row r="51" spans="2:18" ht="13.5">
      <c r="B51" s="25"/>
      <c r="C51" s="29"/>
      <c r="D51" s="56"/>
      <c r="E51" s="29"/>
      <c r="F51" s="29"/>
      <c r="G51" s="29"/>
      <c r="H51" s="57"/>
      <c r="I51" s="29"/>
      <c r="J51" s="56"/>
      <c r="K51" s="29"/>
      <c r="L51" s="29"/>
      <c r="M51" s="29"/>
      <c r="N51" s="29"/>
      <c r="O51" s="29"/>
      <c r="P51" s="57"/>
      <c r="Q51" s="29"/>
      <c r="R51" s="26"/>
    </row>
    <row r="52" spans="2:18" ht="13.5">
      <c r="B52" s="25"/>
      <c r="C52" s="29"/>
      <c r="D52" s="56"/>
      <c r="E52" s="29"/>
      <c r="F52" s="29"/>
      <c r="G52" s="29"/>
      <c r="H52" s="57"/>
      <c r="I52" s="29"/>
      <c r="J52" s="56"/>
      <c r="K52" s="29"/>
      <c r="L52" s="29"/>
      <c r="M52" s="29"/>
      <c r="N52" s="29"/>
      <c r="O52" s="29"/>
      <c r="P52" s="57"/>
      <c r="Q52" s="29"/>
      <c r="R52" s="26"/>
    </row>
    <row r="53" spans="2:18" ht="13.5">
      <c r="B53" s="25"/>
      <c r="C53" s="29"/>
      <c r="D53" s="56"/>
      <c r="E53" s="29"/>
      <c r="F53" s="29"/>
      <c r="G53" s="29"/>
      <c r="H53" s="57"/>
      <c r="I53" s="29"/>
      <c r="J53" s="56"/>
      <c r="K53" s="29"/>
      <c r="L53" s="29"/>
      <c r="M53" s="29"/>
      <c r="N53" s="29"/>
      <c r="O53" s="29"/>
      <c r="P53" s="57"/>
      <c r="Q53" s="29"/>
      <c r="R53" s="26"/>
    </row>
    <row r="54" spans="2:18" ht="13.5">
      <c r="B54" s="25"/>
      <c r="C54" s="29"/>
      <c r="D54" s="56"/>
      <c r="E54" s="29"/>
      <c r="F54" s="29"/>
      <c r="G54" s="29"/>
      <c r="H54" s="57"/>
      <c r="I54" s="29"/>
      <c r="J54" s="56"/>
      <c r="K54" s="29"/>
      <c r="L54" s="29"/>
      <c r="M54" s="29"/>
      <c r="N54" s="29"/>
      <c r="O54" s="29"/>
      <c r="P54" s="57"/>
      <c r="Q54" s="29"/>
      <c r="R54" s="26"/>
    </row>
    <row r="55" spans="2:18" ht="13.5">
      <c r="B55" s="25"/>
      <c r="C55" s="29"/>
      <c r="D55" s="56"/>
      <c r="E55" s="29"/>
      <c r="F55" s="29"/>
      <c r="G55" s="29"/>
      <c r="H55" s="57"/>
      <c r="I55" s="29"/>
      <c r="J55" s="56"/>
      <c r="K55" s="29"/>
      <c r="L55" s="29"/>
      <c r="M55" s="29"/>
      <c r="N55" s="29"/>
      <c r="O55" s="29"/>
      <c r="P55" s="57"/>
      <c r="Q55" s="29"/>
      <c r="R55" s="26"/>
    </row>
    <row r="56" spans="2:18" ht="13.5">
      <c r="B56" s="25"/>
      <c r="C56" s="29"/>
      <c r="D56" s="56"/>
      <c r="E56" s="29"/>
      <c r="F56" s="29"/>
      <c r="G56" s="29"/>
      <c r="H56" s="57"/>
      <c r="I56" s="29"/>
      <c r="J56" s="56"/>
      <c r="K56" s="29"/>
      <c r="L56" s="29"/>
      <c r="M56" s="29"/>
      <c r="N56" s="29"/>
      <c r="O56" s="29"/>
      <c r="P56" s="57"/>
      <c r="Q56" s="29"/>
      <c r="R56" s="26"/>
    </row>
    <row r="57" spans="2:18" ht="13.5">
      <c r="B57" s="25"/>
      <c r="C57" s="29"/>
      <c r="D57" s="56"/>
      <c r="E57" s="29"/>
      <c r="F57" s="29"/>
      <c r="G57" s="29"/>
      <c r="H57" s="57"/>
      <c r="I57" s="29"/>
      <c r="J57" s="56"/>
      <c r="K57" s="29"/>
      <c r="L57" s="29"/>
      <c r="M57" s="29"/>
      <c r="N57" s="29"/>
      <c r="O57" s="29"/>
      <c r="P57" s="57"/>
      <c r="Q57" s="29"/>
      <c r="R57" s="26"/>
    </row>
    <row r="58" spans="2:18" ht="13.5">
      <c r="B58" s="25"/>
      <c r="C58" s="29"/>
      <c r="D58" s="56"/>
      <c r="E58" s="29"/>
      <c r="F58" s="29"/>
      <c r="G58" s="29"/>
      <c r="H58" s="57"/>
      <c r="I58" s="29"/>
      <c r="J58" s="56"/>
      <c r="K58" s="29"/>
      <c r="L58" s="29"/>
      <c r="M58" s="29"/>
      <c r="N58" s="29"/>
      <c r="O58" s="29"/>
      <c r="P58" s="57"/>
      <c r="Q58" s="29"/>
      <c r="R58" s="26"/>
    </row>
    <row r="59" spans="2:18" s="1" customFormat="1">
      <c r="B59" s="38"/>
      <c r="C59" s="39"/>
      <c r="D59" s="58" t="s">
        <v>54</v>
      </c>
      <c r="E59" s="59"/>
      <c r="F59" s="59"/>
      <c r="G59" s="60" t="s">
        <v>55</v>
      </c>
      <c r="H59" s="61"/>
      <c r="I59" s="39"/>
      <c r="J59" s="58" t="s">
        <v>54</v>
      </c>
      <c r="K59" s="59"/>
      <c r="L59" s="59"/>
      <c r="M59" s="59"/>
      <c r="N59" s="60" t="s">
        <v>55</v>
      </c>
      <c r="O59" s="59"/>
      <c r="P59" s="61"/>
      <c r="Q59" s="39"/>
      <c r="R59" s="40"/>
    </row>
    <row r="60" spans="2:18" ht="13.5">
      <c r="B60" s="25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6"/>
    </row>
    <row r="61" spans="2:18" s="1" customFormat="1">
      <c r="B61" s="38"/>
      <c r="C61" s="39"/>
      <c r="D61" s="53" t="s">
        <v>56</v>
      </c>
      <c r="E61" s="54"/>
      <c r="F61" s="54"/>
      <c r="G61" s="54"/>
      <c r="H61" s="55"/>
      <c r="I61" s="39"/>
      <c r="J61" s="53" t="s">
        <v>57</v>
      </c>
      <c r="K61" s="54"/>
      <c r="L61" s="54"/>
      <c r="M61" s="54"/>
      <c r="N61" s="54"/>
      <c r="O61" s="54"/>
      <c r="P61" s="55"/>
      <c r="Q61" s="39"/>
      <c r="R61" s="40"/>
    </row>
    <row r="62" spans="2:18" ht="13.5">
      <c r="B62" s="25"/>
      <c r="C62" s="29"/>
      <c r="D62" s="56"/>
      <c r="E62" s="29"/>
      <c r="F62" s="29"/>
      <c r="G62" s="29"/>
      <c r="H62" s="57"/>
      <c r="I62" s="29"/>
      <c r="J62" s="56"/>
      <c r="K62" s="29"/>
      <c r="L62" s="29"/>
      <c r="M62" s="29"/>
      <c r="N62" s="29"/>
      <c r="O62" s="29"/>
      <c r="P62" s="57"/>
      <c r="Q62" s="29"/>
      <c r="R62" s="26"/>
    </row>
    <row r="63" spans="2:18" ht="13.5">
      <c r="B63" s="25"/>
      <c r="C63" s="29"/>
      <c r="D63" s="56"/>
      <c r="E63" s="29"/>
      <c r="F63" s="29"/>
      <c r="G63" s="29"/>
      <c r="H63" s="57"/>
      <c r="I63" s="29"/>
      <c r="J63" s="56"/>
      <c r="K63" s="29"/>
      <c r="L63" s="29"/>
      <c r="M63" s="29"/>
      <c r="N63" s="29"/>
      <c r="O63" s="29"/>
      <c r="P63" s="57"/>
      <c r="Q63" s="29"/>
      <c r="R63" s="26"/>
    </row>
    <row r="64" spans="2:18" ht="13.5">
      <c r="B64" s="25"/>
      <c r="C64" s="29"/>
      <c r="D64" s="56"/>
      <c r="E64" s="29"/>
      <c r="F64" s="29"/>
      <c r="G64" s="29"/>
      <c r="H64" s="57"/>
      <c r="I64" s="29"/>
      <c r="J64" s="56"/>
      <c r="K64" s="29"/>
      <c r="L64" s="29"/>
      <c r="M64" s="29"/>
      <c r="N64" s="29"/>
      <c r="O64" s="29"/>
      <c r="P64" s="57"/>
      <c r="Q64" s="29"/>
      <c r="R64" s="26"/>
    </row>
    <row r="65" spans="2:21" ht="13.5">
      <c r="B65" s="25"/>
      <c r="C65" s="29"/>
      <c r="D65" s="56"/>
      <c r="E65" s="29"/>
      <c r="F65" s="29"/>
      <c r="G65" s="29"/>
      <c r="H65" s="57"/>
      <c r="I65" s="29"/>
      <c r="J65" s="56"/>
      <c r="K65" s="29"/>
      <c r="L65" s="29"/>
      <c r="M65" s="29"/>
      <c r="N65" s="29"/>
      <c r="O65" s="29"/>
      <c r="P65" s="57"/>
      <c r="Q65" s="29"/>
      <c r="R65" s="26"/>
    </row>
    <row r="66" spans="2:21" ht="13.5">
      <c r="B66" s="25"/>
      <c r="C66" s="29"/>
      <c r="D66" s="56"/>
      <c r="E66" s="29"/>
      <c r="F66" s="29"/>
      <c r="G66" s="29"/>
      <c r="H66" s="57"/>
      <c r="I66" s="29"/>
      <c r="J66" s="56"/>
      <c r="K66" s="29"/>
      <c r="L66" s="29"/>
      <c r="M66" s="29"/>
      <c r="N66" s="29"/>
      <c r="O66" s="29"/>
      <c r="P66" s="57"/>
      <c r="Q66" s="29"/>
      <c r="R66" s="26"/>
    </row>
    <row r="67" spans="2:21" ht="13.5">
      <c r="B67" s="25"/>
      <c r="C67" s="29"/>
      <c r="D67" s="56"/>
      <c r="E67" s="29"/>
      <c r="F67" s="29"/>
      <c r="G67" s="29"/>
      <c r="H67" s="57"/>
      <c r="I67" s="29"/>
      <c r="J67" s="56"/>
      <c r="K67" s="29"/>
      <c r="L67" s="29"/>
      <c r="M67" s="29"/>
      <c r="N67" s="29"/>
      <c r="O67" s="29"/>
      <c r="P67" s="57"/>
      <c r="Q67" s="29"/>
      <c r="R67" s="26"/>
    </row>
    <row r="68" spans="2:21" ht="13.5">
      <c r="B68" s="25"/>
      <c r="C68" s="29"/>
      <c r="D68" s="56"/>
      <c r="E68" s="29"/>
      <c r="F68" s="29"/>
      <c r="G68" s="29"/>
      <c r="H68" s="57"/>
      <c r="I68" s="29"/>
      <c r="J68" s="56"/>
      <c r="K68" s="29"/>
      <c r="L68" s="29"/>
      <c r="M68" s="29"/>
      <c r="N68" s="29"/>
      <c r="O68" s="29"/>
      <c r="P68" s="57"/>
      <c r="Q68" s="29"/>
      <c r="R68" s="26"/>
    </row>
    <row r="69" spans="2:21" ht="13.5">
      <c r="B69" s="25"/>
      <c r="C69" s="29"/>
      <c r="D69" s="56"/>
      <c r="E69" s="29"/>
      <c r="F69" s="29"/>
      <c r="G69" s="29"/>
      <c r="H69" s="57"/>
      <c r="I69" s="29"/>
      <c r="J69" s="56"/>
      <c r="K69" s="29"/>
      <c r="L69" s="29"/>
      <c r="M69" s="29"/>
      <c r="N69" s="29"/>
      <c r="O69" s="29"/>
      <c r="P69" s="57"/>
      <c r="Q69" s="29"/>
      <c r="R69" s="26"/>
    </row>
    <row r="70" spans="2:21" s="1" customFormat="1">
      <c r="B70" s="38"/>
      <c r="C70" s="39"/>
      <c r="D70" s="58" t="s">
        <v>54</v>
      </c>
      <c r="E70" s="59"/>
      <c r="F70" s="59"/>
      <c r="G70" s="60" t="s">
        <v>55</v>
      </c>
      <c r="H70" s="61"/>
      <c r="I70" s="39"/>
      <c r="J70" s="58" t="s">
        <v>54</v>
      </c>
      <c r="K70" s="59"/>
      <c r="L70" s="59"/>
      <c r="M70" s="59"/>
      <c r="N70" s="60" t="s">
        <v>55</v>
      </c>
      <c r="O70" s="59"/>
      <c r="P70" s="61"/>
      <c r="Q70" s="39"/>
      <c r="R70" s="40"/>
    </row>
    <row r="71" spans="2:21" s="1" customFormat="1" ht="14.45" customHeight="1">
      <c r="B71" s="62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4"/>
    </row>
    <row r="75" spans="2:21" s="1" customFormat="1" ht="6.95" customHeight="1">
      <c r="B75" s="136"/>
      <c r="C75" s="137"/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7"/>
      <c r="O75" s="137"/>
      <c r="P75" s="137"/>
      <c r="Q75" s="137"/>
      <c r="R75" s="138"/>
    </row>
    <row r="76" spans="2:21" s="1" customFormat="1" ht="36.950000000000003" customHeight="1">
      <c r="B76" s="38"/>
      <c r="C76" s="211" t="s">
        <v>131</v>
      </c>
      <c r="D76" s="212"/>
      <c r="E76" s="212"/>
      <c r="F76" s="212"/>
      <c r="G76" s="212"/>
      <c r="H76" s="212"/>
      <c r="I76" s="212"/>
      <c r="J76" s="212"/>
      <c r="K76" s="212"/>
      <c r="L76" s="212"/>
      <c r="M76" s="212"/>
      <c r="N76" s="212"/>
      <c r="O76" s="212"/>
      <c r="P76" s="212"/>
      <c r="Q76" s="212"/>
      <c r="R76" s="40"/>
      <c r="T76" s="139"/>
      <c r="U76" s="139"/>
    </row>
    <row r="77" spans="2:21" s="1" customFormat="1" ht="6.95" customHeight="1">
      <c r="B77" s="38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40"/>
      <c r="T77" s="139"/>
      <c r="U77" s="139"/>
    </row>
    <row r="78" spans="2:21" s="1" customFormat="1" ht="30" customHeight="1">
      <c r="B78" s="38"/>
      <c r="C78" s="33" t="s">
        <v>20</v>
      </c>
      <c r="D78" s="39"/>
      <c r="E78" s="39"/>
      <c r="F78" s="259" t="str">
        <f>F6</f>
        <v>Ohlášení o odstranění stavby plynové kotelny vč komínu, nadzemních rozvodů ÚT a TV ve  vojenském areálu Bechyně</v>
      </c>
      <c r="G78" s="260"/>
      <c r="H78" s="260"/>
      <c r="I78" s="260"/>
      <c r="J78" s="260"/>
      <c r="K78" s="260"/>
      <c r="L78" s="260"/>
      <c r="M78" s="260"/>
      <c r="N78" s="260"/>
      <c r="O78" s="260"/>
      <c r="P78" s="260"/>
      <c r="Q78" s="39"/>
      <c r="R78" s="40"/>
      <c r="T78" s="139"/>
      <c r="U78" s="139"/>
    </row>
    <row r="79" spans="2:21" ht="30" customHeight="1">
      <c r="B79" s="25"/>
      <c r="C79" s="33" t="s">
        <v>125</v>
      </c>
      <c r="D79" s="29"/>
      <c r="E79" s="29"/>
      <c r="F79" s="259" t="s">
        <v>126</v>
      </c>
      <c r="G79" s="216"/>
      <c r="H79" s="216"/>
      <c r="I79" s="216"/>
      <c r="J79" s="216"/>
      <c r="K79" s="216"/>
      <c r="L79" s="216"/>
      <c r="M79" s="216"/>
      <c r="N79" s="216"/>
      <c r="O79" s="216"/>
      <c r="P79" s="216"/>
      <c r="Q79" s="29"/>
      <c r="R79" s="26"/>
      <c r="T79" s="140"/>
      <c r="U79" s="140"/>
    </row>
    <row r="80" spans="2:21" s="1" customFormat="1" ht="36.950000000000003" customHeight="1">
      <c r="B80" s="38"/>
      <c r="C80" s="72" t="s">
        <v>127</v>
      </c>
      <c r="D80" s="39"/>
      <c r="E80" s="39"/>
      <c r="F80" s="231" t="str">
        <f>F8</f>
        <v>EL,MaR - Elektroinstalace a M+R</v>
      </c>
      <c r="G80" s="261"/>
      <c r="H80" s="261"/>
      <c r="I80" s="261"/>
      <c r="J80" s="261"/>
      <c r="K80" s="261"/>
      <c r="L80" s="261"/>
      <c r="M80" s="261"/>
      <c r="N80" s="261"/>
      <c r="O80" s="261"/>
      <c r="P80" s="261"/>
      <c r="Q80" s="39"/>
      <c r="R80" s="40"/>
      <c r="T80" s="139"/>
      <c r="U80" s="139"/>
    </row>
    <row r="81" spans="2:65" s="1" customFormat="1" ht="6.95" customHeight="1">
      <c r="B81" s="38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40"/>
      <c r="T81" s="139"/>
      <c r="U81" s="139"/>
    </row>
    <row r="82" spans="2:65" s="1" customFormat="1" ht="18" customHeight="1">
      <c r="B82" s="38"/>
      <c r="C82" s="33" t="s">
        <v>25</v>
      </c>
      <c r="D82" s="39"/>
      <c r="E82" s="39"/>
      <c r="F82" s="31" t="str">
        <f>F10</f>
        <v xml:space="preserve"> </v>
      </c>
      <c r="G82" s="39"/>
      <c r="H82" s="39"/>
      <c r="I82" s="39"/>
      <c r="J82" s="39"/>
      <c r="K82" s="33" t="s">
        <v>27</v>
      </c>
      <c r="L82" s="39"/>
      <c r="M82" s="263" t="str">
        <f>IF(O10="","",O10)</f>
        <v>29. 6. 2017</v>
      </c>
      <c r="N82" s="263"/>
      <c r="O82" s="263"/>
      <c r="P82" s="263"/>
      <c r="Q82" s="39"/>
      <c r="R82" s="40"/>
      <c r="T82" s="139"/>
      <c r="U82" s="139"/>
    </row>
    <row r="83" spans="2:65" s="1" customFormat="1" ht="6.95" customHeight="1"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40"/>
      <c r="T83" s="139"/>
      <c r="U83" s="139"/>
    </row>
    <row r="84" spans="2:65" s="1" customFormat="1">
      <c r="B84" s="38"/>
      <c r="C84" s="33" t="s">
        <v>29</v>
      </c>
      <c r="D84" s="39"/>
      <c r="E84" s="39"/>
      <c r="F84" s="31" t="str">
        <f>E13</f>
        <v>AS-PO Praha</v>
      </c>
      <c r="G84" s="39"/>
      <c r="H84" s="39"/>
      <c r="I84" s="39"/>
      <c r="J84" s="39"/>
      <c r="K84" s="33" t="s">
        <v>35</v>
      </c>
      <c r="L84" s="39"/>
      <c r="M84" s="215" t="str">
        <f>E19</f>
        <v>EVČ s.r.o.</v>
      </c>
      <c r="N84" s="215"/>
      <c r="O84" s="215"/>
      <c r="P84" s="215"/>
      <c r="Q84" s="215"/>
      <c r="R84" s="40"/>
      <c r="T84" s="139"/>
      <c r="U84" s="139"/>
    </row>
    <row r="85" spans="2:65" s="1" customFormat="1" ht="14.45" customHeight="1">
      <c r="B85" s="38"/>
      <c r="C85" s="33" t="s">
        <v>33</v>
      </c>
      <c r="D85" s="39"/>
      <c r="E85" s="39"/>
      <c r="F85" s="31" t="str">
        <f>IF(E16="","",E16)</f>
        <v>Vyplň údaj</v>
      </c>
      <c r="G85" s="39"/>
      <c r="H85" s="39"/>
      <c r="I85" s="39"/>
      <c r="J85" s="39"/>
      <c r="K85" s="33" t="s">
        <v>37</v>
      </c>
      <c r="L85" s="39"/>
      <c r="M85" s="215" t="str">
        <f>E22</f>
        <v>EVČ s.r.o.</v>
      </c>
      <c r="N85" s="215"/>
      <c r="O85" s="215"/>
      <c r="P85" s="215"/>
      <c r="Q85" s="215"/>
      <c r="R85" s="40"/>
      <c r="T85" s="139"/>
      <c r="U85" s="139"/>
    </row>
    <row r="86" spans="2:65" s="1" customFormat="1" ht="10.35" customHeight="1"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40"/>
      <c r="T86" s="139"/>
      <c r="U86" s="139"/>
    </row>
    <row r="87" spans="2:65" s="1" customFormat="1" ht="29.25" customHeight="1">
      <c r="B87" s="38"/>
      <c r="C87" s="270" t="s">
        <v>132</v>
      </c>
      <c r="D87" s="271"/>
      <c r="E87" s="271"/>
      <c r="F87" s="271"/>
      <c r="G87" s="271"/>
      <c r="H87" s="128"/>
      <c r="I87" s="128"/>
      <c r="J87" s="128"/>
      <c r="K87" s="128"/>
      <c r="L87" s="128"/>
      <c r="M87" s="128"/>
      <c r="N87" s="270" t="s">
        <v>133</v>
      </c>
      <c r="O87" s="271"/>
      <c r="P87" s="271"/>
      <c r="Q87" s="271"/>
      <c r="R87" s="40"/>
      <c r="T87" s="139"/>
      <c r="U87" s="139"/>
    </row>
    <row r="88" spans="2:65" s="1" customFormat="1" ht="10.35" customHeight="1"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40"/>
      <c r="T88" s="139"/>
      <c r="U88" s="139"/>
    </row>
    <row r="89" spans="2:65" s="1" customFormat="1" ht="29.25" customHeight="1">
      <c r="B89" s="38"/>
      <c r="C89" s="141" t="s">
        <v>134</v>
      </c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255">
        <f>N121</f>
        <v>0</v>
      </c>
      <c r="O89" s="272"/>
      <c r="P89" s="272"/>
      <c r="Q89" s="272"/>
      <c r="R89" s="40"/>
      <c r="T89" s="139"/>
      <c r="U89" s="139"/>
      <c r="AU89" s="21" t="s">
        <v>135</v>
      </c>
    </row>
    <row r="90" spans="2:65" s="7" customFormat="1" ht="24.95" customHeight="1">
      <c r="B90" s="142"/>
      <c r="C90" s="143"/>
      <c r="D90" s="144" t="s">
        <v>376</v>
      </c>
      <c r="E90" s="143"/>
      <c r="F90" s="143"/>
      <c r="G90" s="143"/>
      <c r="H90" s="143"/>
      <c r="I90" s="143"/>
      <c r="J90" s="143"/>
      <c r="K90" s="143"/>
      <c r="L90" s="143"/>
      <c r="M90" s="143"/>
      <c r="N90" s="273">
        <f>N122</f>
        <v>0</v>
      </c>
      <c r="O90" s="274"/>
      <c r="P90" s="274"/>
      <c r="Q90" s="274"/>
      <c r="R90" s="145"/>
      <c r="T90" s="146"/>
      <c r="U90" s="146"/>
    </row>
    <row r="91" spans="2:65" s="8" customFormat="1" ht="19.899999999999999" customHeight="1">
      <c r="B91" s="147"/>
      <c r="C91" s="106"/>
      <c r="D91" s="117" t="s">
        <v>377</v>
      </c>
      <c r="E91" s="106"/>
      <c r="F91" s="106"/>
      <c r="G91" s="106"/>
      <c r="H91" s="106"/>
      <c r="I91" s="106"/>
      <c r="J91" s="106"/>
      <c r="K91" s="106"/>
      <c r="L91" s="106"/>
      <c r="M91" s="106"/>
      <c r="N91" s="248">
        <f>N123</f>
        <v>0</v>
      </c>
      <c r="O91" s="249"/>
      <c r="P91" s="249"/>
      <c r="Q91" s="249"/>
      <c r="R91" s="148"/>
      <c r="T91" s="149"/>
      <c r="U91" s="149"/>
    </row>
    <row r="92" spans="2:65" s="8" customFormat="1" ht="19.899999999999999" customHeight="1">
      <c r="B92" s="147"/>
      <c r="C92" s="106"/>
      <c r="D92" s="117" t="s">
        <v>378</v>
      </c>
      <c r="E92" s="106"/>
      <c r="F92" s="106"/>
      <c r="G92" s="106"/>
      <c r="H92" s="106"/>
      <c r="I92" s="106"/>
      <c r="J92" s="106"/>
      <c r="K92" s="106"/>
      <c r="L92" s="106"/>
      <c r="M92" s="106"/>
      <c r="N92" s="248">
        <f>N129</f>
        <v>0</v>
      </c>
      <c r="O92" s="249"/>
      <c r="P92" s="249"/>
      <c r="Q92" s="249"/>
      <c r="R92" s="148"/>
      <c r="T92" s="149"/>
      <c r="U92" s="149"/>
    </row>
    <row r="93" spans="2:65" s="8" customFormat="1" ht="19.899999999999999" customHeight="1">
      <c r="B93" s="147"/>
      <c r="C93" s="106"/>
      <c r="D93" s="117" t="s">
        <v>379</v>
      </c>
      <c r="E93" s="106"/>
      <c r="F93" s="106"/>
      <c r="G93" s="106"/>
      <c r="H93" s="106"/>
      <c r="I93" s="106"/>
      <c r="J93" s="106"/>
      <c r="K93" s="106"/>
      <c r="L93" s="106"/>
      <c r="M93" s="106"/>
      <c r="N93" s="248">
        <f>N131</f>
        <v>0</v>
      </c>
      <c r="O93" s="249"/>
      <c r="P93" s="249"/>
      <c r="Q93" s="249"/>
      <c r="R93" s="148"/>
      <c r="T93" s="149"/>
      <c r="U93" s="149"/>
    </row>
    <row r="94" spans="2:65" s="1" customFormat="1" ht="21.75" customHeight="1">
      <c r="B94" s="38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40"/>
      <c r="T94" s="139"/>
      <c r="U94" s="139"/>
    </row>
    <row r="95" spans="2:65" s="1" customFormat="1" ht="29.25" customHeight="1">
      <c r="B95" s="38"/>
      <c r="C95" s="141" t="s">
        <v>140</v>
      </c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272">
        <f>ROUND(N96+N97+N98+N99+N100+N101,2)</f>
        <v>0</v>
      </c>
      <c r="O95" s="275"/>
      <c r="P95" s="275"/>
      <c r="Q95" s="275"/>
      <c r="R95" s="40"/>
      <c r="T95" s="150"/>
      <c r="U95" s="151" t="s">
        <v>42</v>
      </c>
    </row>
    <row r="96" spans="2:65" s="1" customFormat="1" ht="18" customHeight="1">
      <c r="B96" s="38"/>
      <c r="C96" s="39"/>
      <c r="D96" s="252" t="s">
        <v>141</v>
      </c>
      <c r="E96" s="253"/>
      <c r="F96" s="253"/>
      <c r="G96" s="253"/>
      <c r="H96" s="253"/>
      <c r="I96" s="39"/>
      <c r="J96" s="39"/>
      <c r="K96" s="39"/>
      <c r="L96" s="39"/>
      <c r="M96" s="39"/>
      <c r="N96" s="251">
        <f>ROUND(N89*T96,2)</f>
        <v>0</v>
      </c>
      <c r="O96" s="248"/>
      <c r="P96" s="248"/>
      <c r="Q96" s="248"/>
      <c r="R96" s="40"/>
      <c r="S96" s="152"/>
      <c r="T96" s="153"/>
      <c r="U96" s="154" t="s">
        <v>43</v>
      </c>
      <c r="V96" s="155"/>
      <c r="W96" s="155"/>
      <c r="X96" s="155"/>
      <c r="Y96" s="155"/>
      <c r="Z96" s="155"/>
      <c r="AA96" s="155"/>
      <c r="AB96" s="155"/>
      <c r="AC96" s="155"/>
      <c r="AD96" s="155"/>
      <c r="AE96" s="155"/>
      <c r="AF96" s="155"/>
      <c r="AG96" s="155"/>
      <c r="AH96" s="155"/>
      <c r="AI96" s="155"/>
      <c r="AJ96" s="155"/>
      <c r="AK96" s="155"/>
      <c r="AL96" s="155"/>
      <c r="AM96" s="155"/>
      <c r="AN96" s="155"/>
      <c r="AO96" s="155"/>
      <c r="AP96" s="155"/>
      <c r="AQ96" s="155"/>
      <c r="AR96" s="155"/>
      <c r="AS96" s="155"/>
      <c r="AT96" s="155"/>
      <c r="AU96" s="155"/>
      <c r="AV96" s="155"/>
      <c r="AW96" s="155"/>
      <c r="AX96" s="155"/>
      <c r="AY96" s="156" t="s">
        <v>98</v>
      </c>
      <c r="AZ96" s="155"/>
      <c r="BA96" s="155"/>
      <c r="BB96" s="155"/>
      <c r="BC96" s="155"/>
      <c r="BD96" s="155"/>
      <c r="BE96" s="157">
        <f t="shared" ref="BE96:BE101" si="0">IF(U96="základní",N96,0)</f>
        <v>0</v>
      </c>
      <c r="BF96" s="157">
        <f t="shared" ref="BF96:BF101" si="1">IF(U96="snížená",N96,0)</f>
        <v>0</v>
      </c>
      <c r="BG96" s="157">
        <f t="shared" ref="BG96:BG101" si="2">IF(U96="zákl. přenesená",N96,0)</f>
        <v>0</v>
      </c>
      <c r="BH96" s="157">
        <f t="shared" ref="BH96:BH101" si="3">IF(U96="sníž. přenesená",N96,0)</f>
        <v>0</v>
      </c>
      <c r="BI96" s="157">
        <f t="shared" ref="BI96:BI101" si="4">IF(U96="nulová",N96,0)</f>
        <v>0</v>
      </c>
      <c r="BJ96" s="156" t="s">
        <v>85</v>
      </c>
      <c r="BK96" s="155"/>
      <c r="BL96" s="155"/>
      <c r="BM96" s="155"/>
    </row>
    <row r="97" spans="2:65" s="1" customFormat="1" ht="18" customHeight="1">
      <c r="B97" s="38"/>
      <c r="C97" s="39"/>
      <c r="D97" s="252" t="s">
        <v>142</v>
      </c>
      <c r="E97" s="253"/>
      <c r="F97" s="253"/>
      <c r="G97" s="253"/>
      <c r="H97" s="253"/>
      <c r="I97" s="39"/>
      <c r="J97" s="39"/>
      <c r="K97" s="39"/>
      <c r="L97" s="39"/>
      <c r="M97" s="39"/>
      <c r="N97" s="251">
        <f>ROUND(N89*T97,2)</f>
        <v>0</v>
      </c>
      <c r="O97" s="248"/>
      <c r="P97" s="248"/>
      <c r="Q97" s="248"/>
      <c r="R97" s="40"/>
      <c r="S97" s="152"/>
      <c r="T97" s="153"/>
      <c r="U97" s="154" t="s">
        <v>43</v>
      </c>
      <c r="V97" s="155"/>
      <c r="W97" s="155"/>
      <c r="X97" s="155"/>
      <c r="Y97" s="155"/>
      <c r="Z97" s="155"/>
      <c r="AA97" s="155"/>
      <c r="AB97" s="155"/>
      <c r="AC97" s="155"/>
      <c r="AD97" s="155"/>
      <c r="AE97" s="155"/>
      <c r="AF97" s="155"/>
      <c r="AG97" s="155"/>
      <c r="AH97" s="155"/>
      <c r="AI97" s="155"/>
      <c r="AJ97" s="155"/>
      <c r="AK97" s="155"/>
      <c r="AL97" s="155"/>
      <c r="AM97" s="155"/>
      <c r="AN97" s="155"/>
      <c r="AO97" s="155"/>
      <c r="AP97" s="155"/>
      <c r="AQ97" s="155"/>
      <c r="AR97" s="155"/>
      <c r="AS97" s="155"/>
      <c r="AT97" s="155"/>
      <c r="AU97" s="155"/>
      <c r="AV97" s="155"/>
      <c r="AW97" s="155"/>
      <c r="AX97" s="155"/>
      <c r="AY97" s="156" t="s">
        <v>98</v>
      </c>
      <c r="AZ97" s="155"/>
      <c r="BA97" s="155"/>
      <c r="BB97" s="155"/>
      <c r="BC97" s="155"/>
      <c r="BD97" s="155"/>
      <c r="BE97" s="157">
        <f t="shared" si="0"/>
        <v>0</v>
      </c>
      <c r="BF97" s="157">
        <f t="shared" si="1"/>
        <v>0</v>
      </c>
      <c r="BG97" s="157">
        <f t="shared" si="2"/>
        <v>0</v>
      </c>
      <c r="BH97" s="157">
        <f t="shared" si="3"/>
        <v>0</v>
      </c>
      <c r="BI97" s="157">
        <f t="shared" si="4"/>
        <v>0</v>
      </c>
      <c r="BJ97" s="156" t="s">
        <v>85</v>
      </c>
      <c r="BK97" s="155"/>
      <c r="BL97" s="155"/>
      <c r="BM97" s="155"/>
    </row>
    <row r="98" spans="2:65" s="1" customFormat="1" ht="18" customHeight="1">
      <c r="B98" s="38"/>
      <c r="C98" s="39"/>
      <c r="D98" s="252" t="s">
        <v>143</v>
      </c>
      <c r="E98" s="253"/>
      <c r="F98" s="253"/>
      <c r="G98" s="253"/>
      <c r="H98" s="253"/>
      <c r="I98" s="39"/>
      <c r="J98" s="39"/>
      <c r="K98" s="39"/>
      <c r="L98" s="39"/>
      <c r="M98" s="39"/>
      <c r="N98" s="251">
        <f>ROUND(N89*T98,2)</f>
        <v>0</v>
      </c>
      <c r="O98" s="248"/>
      <c r="P98" s="248"/>
      <c r="Q98" s="248"/>
      <c r="R98" s="40"/>
      <c r="S98" s="152"/>
      <c r="T98" s="153"/>
      <c r="U98" s="154" t="s">
        <v>43</v>
      </c>
      <c r="V98" s="155"/>
      <c r="W98" s="155"/>
      <c r="X98" s="155"/>
      <c r="Y98" s="155"/>
      <c r="Z98" s="155"/>
      <c r="AA98" s="155"/>
      <c r="AB98" s="155"/>
      <c r="AC98" s="155"/>
      <c r="AD98" s="155"/>
      <c r="AE98" s="155"/>
      <c r="AF98" s="155"/>
      <c r="AG98" s="155"/>
      <c r="AH98" s="155"/>
      <c r="AI98" s="155"/>
      <c r="AJ98" s="155"/>
      <c r="AK98" s="155"/>
      <c r="AL98" s="155"/>
      <c r="AM98" s="155"/>
      <c r="AN98" s="155"/>
      <c r="AO98" s="155"/>
      <c r="AP98" s="155"/>
      <c r="AQ98" s="155"/>
      <c r="AR98" s="155"/>
      <c r="AS98" s="155"/>
      <c r="AT98" s="155"/>
      <c r="AU98" s="155"/>
      <c r="AV98" s="155"/>
      <c r="AW98" s="155"/>
      <c r="AX98" s="155"/>
      <c r="AY98" s="156" t="s">
        <v>98</v>
      </c>
      <c r="AZ98" s="155"/>
      <c r="BA98" s="155"/>
      <c r="BB98" s="155"/>
      <c r="BC98" s="155"/>
      <c r="BD98" s="155"/>
      <c r="BE98" s="157">
        <f t="shared" si="0"/>
        <v>0</v>
      </c>
      <c r="BF98" s="157">
        <f t="shared" si="1"/>
        <v>0</v>
      </c>
      <c r="BG98" s="157">
        <f t="shared" si="2"/>
        <v>0</v>
      </c>
      <c r="BH98" s="157">
        <f t="shared" si="3"/>
        <v>0</v>
      </c>
      <c r="BI98" s="157">
        <f t="shared" si="4"/>
        <v>0</v>
      </c>
      <c r="BJ98" s="156" t="s">
        <v>85</v>
      </c>
      <c r="BK98" s="155"/>
      <c r="BL98" s="155"/>
      <c r="BM98" s="155"/>
    </row>
    <row r="99" spans="2:65" s="1" customFormat="1" ht="18" customHeight="1">
      <c r="B99" s="38"/>
      <c r="C99" s="39"/>
      <c r="D99" s="252" t="s">
        <v>144</v>
      </c>
      <c r="E99" s="253"/>
      <c r="F99" s="253"/>
      <c r="G99" s="253"/>
      <c r="H99" s="253"/>
      <c r="I99" s="39"/>
      <c r="J99" s="39"/>
      <c r="K99" s="39"/>
      <c r="L99" s="39"/>
      <c r="M99" s="39"/>
      <c r="N99" s="251">
        <f>ROUND(N89*T99,2)</f>
        <v>0</v>
      </c>
      <c r="O99" s="248"/>
      <c r="P99" s="248"/>
      <c r="Q99" s="248"/>
      <c r="R99" s="40"/>
      <c r="S99" s="152"/>
      <c r="T99" s="153"/>
      <c r="U99" s="154" t="s">
        <v>43</v>
      </c>
      <c r="V99" s="155"/>
      <c r="W99" s="155"/>
      <c r="X99" s="155"/>
      <c r="Y99" s="155"/>
      <c r="Z99" s="155"/>
      <c r="AA99" s="155"/>
      <c r="AB99" s="155"/>
      <c r="AC99" s="155"/>
      <c r="AD99" s="155"/>
      <c r="AE99" s="155"/>
      <c r="AF99" s="155"/>
      <c r="AG99" s="155"/>
      <c r="AH99" s="155"/>
      <c r="AI99" s="155"/>
      <c r="AJ99" s="155"/>
      <c r="AK99" s="155"/>
      <c r="AL99" s="155"/>
      <c r="AM99" s="155"/>
      <c r="AN99" s="155"/>
      <c r="AO99" s="155"/>
      <c r="AP99" s="155"/>
      <c r="AQ99" s="155"/>
      <c r="AR99" s="155"/>
      <c r="AS99" s="155"/>
      <c r="AT99" s="155"/>
      <c r="AU99" s="155"/>
      <c r="AV99" s="155"/>
      <c r="AW99" s="155"/>
      <c r="AX99" s="155"/>
      <c r="AY99" s="156" t="s">
        <v>98</v>
      </c>
      <c r="AZ99" s="155"/>
      <c r="BA99" s="155"/>
      <c r="BB99" s="155"/>
      <c r="BC99" s="155"/>
      <c r="BD99" s="155"/>
      <c r="BE99" s="157">
        <f t="shared" si="0"/>
        <v>0</v>
      </c>
      <c r="BF99" s="157">
        <f t="shared" si="1"/>
        <v>0</v>
      </c>
      <c r="BG99" s="157">
        <f t="shared" si="2"/>
        <v>0</v>
      </c>
      <c r="BH99" s="157">
        <f t="shared" si="3"/>
        <v>0</v>
      </c>
      <c r="BI99" s="157">
        <f t="shared" si="4"/>
        <v>0</v>
      </c>
      <c r="BJ99" s="156" t="s">
        <v>85</v>
      </c>
      <c r="BK99" s="155"/>
      <c r="BL99" s="155"/>
      <c r="BM99" s="155"/>
    </row>
    <row r="100" spans="2:65" s="1" customFormat="1" ht="18" customHeight="1">
      <c r="B100" s="38"/>
      <c r="C100" s="39"/>
      <c r="D100" s="252" t="s">
        <v>145</v>
      </c>
      <c r="E100" s="253"/>
      <c r="F100" s="253"/>
      <c r="G100" s="253"/>
      <c r="H100" s="253"/>
      <c r="I100" s="39"/>
      <c r="J100" s="39"/>
      <c r="K100" s="39"/>
      <c r="L100" s="39"/>
      <c r="M100" s="39"/>
      <c r="N100" s="251">
        <f>ROUND(N89*T100,2)</f>
        <v>0</v>
      </c>
      <c r="O100" s="248"/>
      <c r="P100" s="248"/>
      <c r="Q100" s="248"/>
      <c r="R100" s="40"/>
      <c r="S100" s="152"/>
      <c r="T100" s="153"/>
      <c r="U100" s="154" t="s">
        <v>43</v>
      </c>
      <c r="V100" s="155"/>
      <c r="W100" s="155"/>
      <c r="X100" s="155"/>
      <c r="Y100" s="155"/>
      <c r="Z100" s="155"/>
      <c r="AA100" s="155"/>
      <c r="AB100" s="155"/>
      <c r="AC100" s="155"/>
      <c r="AD100" s="155"/>
      <c r="AE100" s="155"/>
      <c r="AF100" s="155"/>
      <c r="AG100" s="155"/>
      <c r="AH100" s="155"/>
      <c r="AI100" s="155"/>
      <c r="AJ100" s="155"/>
      <c r="AK100" s="155"/>
      <c r="AL100" s="155"/>
      <c r="AM100" s="155"/>
      <c r="AN100" s="155"/>
      <c r="AO100" s="155"/>
      <c r="AP100" s="155"/>
      <c r="AQ100" s="155"/>
      <c r="AR100" s="155"/>
      <c r="AS100" s="155"/>
      <c r="AT100" s="155"/>
      <c r="AU100" s="155"/>
      <c r="AV100" s="155"/>
      <c r="AW100" s="155"/>
      <c r="AX100" s="155"/>
      <c r="AY100" s="156" t="s">
        <v>98</v>
      </c>
      <c r="AZ100" s="155"/>
      <c r="BA100" s="155"/>
      <c r="BB100" s="155"/>
      <c r="BC100" s="155"/>
      <c r="BD100" s="155"/>
      <c r="BE100" s="157">
        <f t="shared" si="0"/>
        <v>0</v>
      </c>
      <c r="BF100" s="157">
        <f t="shared" si="1"/>
        <v>0</v>
      </c>
      <c r="BG100" s="157">
        <f t="shared" si="2"/>
        <v>0</v>
      </c>
      <c r="BH100" s="157">
        <f t="shared" si="3"/>
        <v>0</v>
      </c>
      <c r="BI100" s="157">
        <f t="shared" si="4"/>
        <v>0</v>
      </c>
      <c r="BJ100" s="156" t="s">
        <v>85</v>
      </c>
      <c r="BK100" s="155"/>
      <c r="BL100" s="155"/>
      <c r="BM100" s="155"/>
    </row>
    <row r="101" spans="2:65" s="1" customFormat="1" ht="18" customHeight="1">
      <c r="B101" s="38"/>
      <c r="C101" s="39"/>
      <c r="D101" s="117" t="s">
        <v>146</v>
      </c>
      <c r="E101" s="39"/>
      <c r="F101" s="39"/>
      <c r="G101" s="39"/>
      <c r="H101" s="39"/>
      <c r="I101" s="39"/>
      <c r="J101" s="39"/>
      <c r="K101" s="39"/>
      <c r="L101" s="39"/>
      <c r="M101" s="39"/>
      <c r="N101" s="251">
        <f>ROUND(N89*T101,2)</f>
        <v>0</v>
      </c>
      <c r="O101" s="248"/>
      <c r="P101" s="248"/>
      <c r="Q101" s="248"/>
      <c r="R101" s="40"/>
      <c r="S101" s="152"/>
      <c r="T101" s="158"/>
      <c r="U101" s="159" t="s">
        <v>43</v>
      </c>
      <c r="V101" s="155"/>
      <c r="W101" s="155"/>
      <c r="X101" s="155"/>
      <c r="Y101" s="155"/>
      <c r="Z101" s="155"/>
      <c r="AA101" s="155"/>
      <c r="AB101" s="155"/>
      <c r="AC101" s="155"/>
      <c r="AD101" s="155"/>
      <c r="AE101" s="155"/>
      <c r="AF101" s="155"/>
      <c r="AG101" s="155"/>
      <c r="AH101" s="155"/>
      <c r="AI101" s="155"/>
      <c r="AJ101" s="155"/>
      <c r="AK101" s="155"/>
      <c r="AL101" s="155"/>
      <c r="AM101" s="155"/>
      <c r="AN101" s="155"/>
      <c r="AO101" s="155"/>
      <c r="AP101" s="155"/>
      <c r="AQ101" s="155"/>
      <c r="AR101" s="155"/>
      <c r="AS101" s="155"/>
      <c r="AT101" s="155"/>
      <c r="AU101" s="155"/>
      <c r="AV101" s="155"/>
      <c r="AW101" s="155"/>
      <c r="AX101" s="155"/>
      <c r="AY101" s="156" t="s">
        <v>147</v>
      </c>
      <c r="AZ101" s="155"/>
      <c r="BA101" s="155"/>
      <c r="BB101" s="155"/>
      <c r="BC101" s="155"/>
      <c r="BD101" s="155"/>
      <c r="BE101" s="157">
        <f t="shared" si="0"/>
        <v>0</v>
      </c>
      <c r="BF101" s="157">
        <f t="shared" si="1"/>
        <v>0</v>
      </c>
      <c r="BG101" s="157">
        <f t="shared" si="2"/>
        <v>0</v>
      </c>
      <c r="BH101" s="157">
        <f t="shared" si="3"/>
        <v>0</v>
      </c>
      <c r="BI101" s="157">
        <f t="shared" si="4"/>
        <v>0</v>
      </c>
      <c r="BJ101" s="156" t="s">
        <v>85</v>
      </c>
      <c r="BK101" s="155"/>
      <c r="BL101" s="155"/>
      <c r="BM101" s="155"/>
    </row>
    <row r="102" spans="2:65" s="1" customFormat="1" ht="13.5">
      <c r="B102" s="38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40"/>
      <c r="T102" s="139"/>
      <c r="U102" s="139"/>
    </row>
    <row r="103" spans="2:65" s="1" customFormat="1" ht="29.25" customHeight="1">
      <c r="B103" s="38"/>
      <c r="C103" s="127" t="s">
        <v>118</v>
      </c>
      <c r="D103" s="128"/>
      <c r="E103" s="128"/>
      <c r="F103" s="128"/>
      <c r="G103" s="128"/>
      <c r="H103" s="128"/>
      <c r="I103" s="128"/>
      <c r="J103" s="128"/>
      <c r="K103" s="128"/>
      <c r="L103" s="256">
        <f>ROUND(SUM(N89+N95),2)</f>
        <v>0</v>
      </c>
      <c r="M103" s="256"/>
      <c r="N103" s="256"/>
      <c r="O103" s="256"/>
      <c r="P103" s="256"/>
      <c r="Q103" s="256"/>
      <c r="R103" s="40"/>
      <c r="T103" s="139"/>
      <c r="U103" s="139"/>
    </row>
    <row r="104" spans="2:65" s="1" customFormat="1" ht="6.95" customHeight="1">
      <c r="B104" s="62"/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4"/>
      <c r="T104" s="139"/>
      <c r="U104" s="139"/>
    </row>
    <row r="108" spans="2:65" s="1" customFormat="1" ht="6.95" customHeight="1">
      <c r="B108" s="65"/>
      <c r="C108" s="66"/>
      <c r="D108" s="66"/>
      <c r="E108" s="66"/>
      <c r="F108" s="66"/>
      <c r="G108" s="66"/>
      <c r="H108" s="66"/>
      <c r="I108" s="66"/>
      <c r="J108" s="66"/>
      <c r="K108" s="66"/>
      <c r="L108" s="66"/>
      <c r="M108" s="66"/>
      <c r="N108" s="66"/>
      <c r="O108" s="66"/>
      <c r="P108" s="66"/>
      <c r="Q108" s="66"/>
      <c r="R108" s="67"/>
    </row>
    <row r="109" spans="2:65" s="1" customFormat="1" ht="36.950000000000003" customHeight="1">
      <c r="B109" s="38"/>
      <c r="C109" s="211" t="s">
        <v>148</v>
      </c>
      <c r="D109" s="261"/>
      <c r="E109" s="261"/>
      <c r="F109" s="261"/>
      <c r="G109" s="261"/>
      <c r="H109" s="261"/>
      <c r="I109" s="261"/>
      <c r="J109" s="261"/>
      <c r="K109" s="261"/>
      <c r="L109" s="261"/>
      <c r="M109" s="261"/>
      <c r="N109" s="261"/>
      <c r="O109" s="261"/>
      <c r="P109" s="261"/>
      <c r="Q109" s="261"/>
      <c r="R109" s="40"/>
    </row>
    <row r="110" spans="2:65" s="1" customFormat="1" ht="6.95" customHeight="1">
      <c r="B110" s="38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40"/>
    </row>
    <row r="111" spans="2:65" s="1" customFormat="1" ht="30" customHeight="1">
      <c r="B111" s="38"/>
      <c r="C111" s="33" t="s">
        <v>20</v>
      </c>
      <c r="D111" s="39"/>
      <c r="E111" s="39"/>
      <c r="F111" s="259" t="str">
        <f>F6</f>
        <v>Ohlášení o odstranění stavby plynové kotelny vč komínu, nadzemních rozvodů ÚT a TV ve  vojenském areálu Bechyně</v>
      </c>
      <c r="G111" s="260"/>
      <c r="H111" s="260"/>
      <c r="I111" s="260"/>
      <c r="J111" s="260"/>
      <c r="K111" s="260"/>
      <c r="L111" s="260"/>
      <c r="M111" s="260"/>
      <c r="N111" s="260"/>
      <c r="O111" s="260"/>
      <c r="P111" s="260"/>
      <c r="Q111" s="39"/>
      <c r="R111" s="40"/>
    </row>
    <row r="112" spans="2:65" ht="30" customHeight="1">
      <c r="B112" s="25"/>
      <c r="C112" s="33" t="s">
        <v>125</v>
      </c>
      <c r="D112" s="29"/>
      <c r="E112" s="29"/>
      <c r="F112" s="259" t="s">
        <v>126</v>
      </c>
      <c r="G112" s="216"/>
      <c r="H112" s="216"/>
      <c r="I112" s="216"/>
      <c r="J112" s="216"/>
      <c r="K112" s="216"/>
      <c r="L112" s="216"/>
      <c r="M112" s="216"/>
      <c r="N112" s="216"/>
      <c r="O112" s="216"/>
      <c r="P112" s="216"/>
      <c r="Q112" s="29"/>
      <c r="R112" s="26"/>
    </row>
    <row r="113" spans="2:65" s="1" customFormat="1" ht="36.950000000000003" customHeight="1">
      <c r="B113" s="38"/>
      <c r="C113" s="72" t="s">
        <v>127</v>
      </c>
      <c r="D113" s="39"/>
      <c r="E113" s="39"/>
      <c r="F113" s="231" t="str">
        <f>F8</f>
        <v>EL,MaR - Elektroinstalace a M+R</v>
      </c>
      <c r="G113" s="261"/>
      <c r="H113" s="261"/>
      <c r="I113" s="261"/>
      <c r="J113" s="261"/>
      <c r="K113" s="261"/>
      <c r="L113" s="261"/>
      <c r="M113" s="261"/>
      <c r="N113" s="261"/>
      <c r="O113" s="261"/>
      <c r="P113" s="261"/>
      <c r="Q113" s="39"/>
      <c r="R113" s="40"/>
    </row>
    <row r="114" spans="2:65" s="1" customFormat="1" ht="6.95" customHeight="1">
      <c r="B114" s="38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40"/>
    </row>
    <row r="115" spans="2:65" s="1" customFormat="1" ht="18" customHeight="1">
      <c r="B115" s="38"/>
      <c r="C115" s="33" t="s">
        <v>25</v>
      </c>
      <c r="D115" s="39"/>
      <c r="E115" s="39"/>
      <c r="F115" s="31" t="str">
        <f>F10</f>
        <v xml:space="preserve"> </v>
      </c>
      <c r="G115" s="39"/>
      <c r="H115" s="39"/>
      <c r="I115" s="39"/>
      <c r="J115" s="39"/>
      <c r="K115" s="33" t="s">
        <v>27</v>
      </c>
      <c r="L115" s="39"/>
      <c r="M115" s="263" t="str">
        <f>IF(O10="","",O10)</f>
        <v>29. 6. 2017</v>
      </c>
      <c r="N115" s="263"/>
      <c r="O115" s="263"/>
      <c r="P115" s="263"/>
      <c r="Q115" s="39"/>
      <c r="R115" s="40"/>
    </row>
    <row r="116" spans="2:65" s="1" customFormat="1" ht="6.95" customHeight="1">
      <c r="B116" s="38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40"/>
    </row>
    <row r="117" spans="2:65" s="1" customFormat="1">
      <c r="B117" s="38"/>
      <c r="C117" s="33" t="s">
        <v>29</v>
      </c>
      <c r="D117" s="39"/>
      <c r="E117" s="39"/>
      <c r="F117" s="31" t="str">
        <f>E13</f>
        <v>AS-PO Praha</v>
      </c>
      <c r="G117" s="39"/>
      <c r="H117" s="39"/>
      <c r="I117" s="39"/>
      <c r="J117" s="39"/>
      <c r="K117" s="33" t="s">
        <v>35</v>
      </c>
      <c r="L117" s="39"/>
      <c r="M117" s="215" t="str">
        <f>E19</f>
        <v>EVČ s.r.o.</v>
      </c>
      <c r="N117" s="215"/>
      <c r="O117" s="215"/>
      <c r="P117" s="215"/>
      <c r="Q117" s="215"/>
      <c r="R117" s="40"/>
    </row>
    <row r="118" spans="2:65" s="1" customFormat="1" ht="14.45" customHeight="1">
      <c r="B118" s="38"/>
      <c r="C118" s="33" t="s">
        <v>33</v>
      </c>
      <c r="D118" s="39"/>
      <c r="E118" s="39"/>
      <c r="F118" s="31" t="str">
        <f>IF(E16="","",E16)</f>
        <v>Vyplň údaj</v>
      </c>
      <c r="G118" s="39"/>
      <c r="H118" s="39"/>
      <c r="I118" s="39"/>
      <c r="J118" s="39"/>
      <c r="K118" s="33" t="s">
        <v>37</v>
      </c>
      <c r="L118" s="39"/>
      <c r="M118" s="215" t="str">
        <f>E22</f>
        <v>EVČ s.r.o.</v>
      </c>
      <c r="N118" s="215"/>
      <c r="O118" s="215"/>
      <c r="P118" s="215"/>
      <c r="Q118" s="215"/>
      <c r="R118" s="40"/>
    </row>
    <row r="119" spans="2:65" s="1" customFormat="1" ht="10.35" customHeight="1">
      <c r="B119" s="38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40"/>
    </row>
    <row r="120" spans="2:65" s="9" customFormat="1" ht="29.25" customHeight="1">
      <c r="B120" s="160"/>
      <c r="C120" s="161" t="s">
        <v>149</v>
      </c>
      <c r="D120" s="162" t="s">
        <v>150</v>
      </c>
      <c r="E120" s="162" t="s">
        <v>60</v>
      </c>
      <c r="F120" s="276" t="s">
        <v>151</v>
      </c>
      <c r="G120" s="276"/>
      <c r="H120" s="276"/>
      <c r="I120" s="276"/>
      <c r="J120" s="162" t="s">
        <v>152</v>
      </c>
      <c r="K120" s="162" t="s">
        <v>153</v>
      </c>
      <c r="L120" s="277" t="s">
        <v>154</v>
      </c>
      <c r="M120" s="277"/>
      <c r="N120" s="276" t="s">
        <v>133</v>
      </c>
      <c r="O120" s="276"/>
      <c r="P120" s="276"/>
      <c r="Q120" s="278"/>
      <c r="R120" s="163"/>
      <c r="T120" s="83" t="s">
        <v>155</v>
      </c>
      <c r="U120" s="84" t="s">
        <v>42</v>
      </c>
      <c r="V120" s="84" t="s">
        <v>156</v>
      </c>
      <c r="W120" s="84" t="s">
        <v>157</v>
      </c>
      <c r="X120" s="84" t="s">
        <v>158</v>
      </c>
      <c r="Y120" s="84" t="s">
        <v>159</v>
      </c>
      <c r="Z120" s="84" t="s">
        <v>160</v>
      </c>
      <c r="AA120" s="85" t="s">
        <v>161</v>
      </c>
    </row>
    <row r="121" spans="2:65" s="1" customFormat="1" ht="29.25" customHeight="1">
      <c r="B121" s="38"/>
      <c r="C121" s="87" t="s">
        <v>130</v>
      </c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285">
        <f>BK121</f>
        <v>0</v>
      </c>
      <c r="O121" s="286"/>
      <c r="P121" s="286"/>
      <c r="Q121" s="286"/>
      <c r="R121" s="40"/>
      <c r="T121" s="86"/>
      <c r="U121" s="54"/>
      <c r="V121" s="54"/>
      <c r="W121" s="164">
        <f>W122+W147</f>
        <v>0</v>
      </c>
      <c r="X121" s="54"/>
      <c r="Y121" s="164">
        <f>Y122+Y147</f>
        <v>26.001440922190188</v>
      </c>
      <c r="Z121" s="54"/>
      <c r="AA121" s="165">
        <f>AA122+AA147</f>
        <v>0</v>
      </c>
      <c r="AT121" s="21" t="s">
        <v>77</v>
      </c>
      <c r="AU121" s="21" t="s">
        <v>135</v>
      </c>
      <c r="BK121" s="166">
        <f>BK122+BK147</f>
        <v>0</v>
      </c>
    </row>
    <row r="122" spans="2:65" s="10" customFormat="1" ht="37.35" customHeight="1">
      <c r="B122" s="167"/>
      <c r="C122" s="168"/>
      <c r="D122" s="169" t="s">
        <v>376</v>
      </c>
      <c r="E122" s="169"/>
      <c r="F122" s="169"/>
      <c r="G122" s="169"/>
      <c r="H122" s="169"/>
      <c r="I122" s="169"/>
      <c r="J122" s="169"/>
      <c r="K122" s="169"/>
      <c r="L122" s="169"/>
      <c r="M122" s="169"/>
      <c r="N122" s="287">
        <f>BK122</f>
        <v>0</v>
      </c>
      <c r="O122" s="273"/>
      <c r="P122" s="273"/>
      <c r="Q122" s="273"/>
      <c r="R122" s="170"/>
      <c r="T122" s="171"/>
      <c r="U122" s="168"/>
      <c r="V122" s="168"/>
      <c r="W122" s="172">
        <f>W123+W129+W131</f>
        <v>0</v>
      </c>
      <c r="X122" s="168"/>
      <c r="Y122" s="172">
        <f>Y123+Y129+Y131</f>
        <v>26.001440922190188</v>
      </c>
      <c r="Z122" s="168"/>
      <c r="AA122" s="173">
        <f>AA123+AA129+AA131</f>
        <v>0</v>
      </c>
      <c r="AR122" s="174" t="s">
        <v>85</v>
      </c>
      <c r="AT122" s="175" t="s">
        <v>77</v>
      </c>
      <c r="AU122" s="175" t="s">
        <v>78</v>
      </c>
      <c r="AY122" s="174" t="s">
        <v>162</v>
      </c>
      <c r="BK122" s="176">
        <f>BK123+BK129+BK131</f>
        <v>0</v>
      </c>
    </row>
    <row r="123" spans="2:65" s="10" customFormat="1" ht="19.899999999999999" customHeight="1">
      <c r="B123" s="167"/>
      <c r="C123" s="168"/>
      <c r="D123" s="177" t="s">
        <v>377</v>
      </c>
      <c r="E123" s="177"/>
      <c r="F123" s="177"/>
      <c r="G123" s="177"/>
      <c r="H123" s="177"/>
      <c r="I123" s="177"/>
      <c r="J123" s="177"/>
      <c r="K123" s="177"/>
      <c r="L123" s="177"/>
      <c r="M123" s="177"/>
      <c r="N123" s="288">
        <f>BK123</f>
        <v>0</v>
      </c>
      <c r="O123" s="289"/>
      <c r="P123" s="289"/>
      <c r="Q123" s="289"/>
      <c r="R123" s="170"/>
      <c r="T123" s="171"/>
      <c r="U123" s="168"/>
      <c r="V123" s="168"/>
      <c r="W123" s="172">
        <f>SUM(W124:W128)</f>
        <v>0</v>
      </c>
      <c r="X123" s="168"/>
      <c r="Y123" s="172">
        <f>SUM(Y124:Y128)</f>
        <v>10.001440922190183</v>
      </c>
      <c r="Z123" s="168"/>
      <c r="AA123" s="173">
        <f>SUM(AA124:AA128)</f>
        <v>0</v>
      </c>
      <c r="AR123" s="174" t="s">
        <v>85</v>
      </c>
      <c r="AT123" s="175" t="s">
        <v>77</v>
      </c>
      <c r="AU123" s="175" t="s">
        <v>85</v>
      </c>
      <c r="AY123" s="174" t="s">
        <v>162</v>
      </c>
      <c r="BK123" s="176">
        <f>SUM(BK124:BK128)</f>
        <v>0</v>
      </c>
    </row>
    <row r="124" spans="2:65" s="1" customFormat="1" ht="22.5" customHeight="1">
      <c r="B124" s="38"/>
      <c r="C124" s="178" t="s">
        <v>85</v>
      </c>
      <c r="D124" s="178" t="s">
        <v>163</v>
      </c>
      <c r="E124" s="179" t="s">
        <v>231</v>
      </c>
      <c r="F124" s="279" t="s">
        <v>284</v>
      </c>
      <c r="G124" s="279"/>
      <c r="H124" s="279"/>
      <c r="I124" s="279"/>
      <c r="J124" s="180" t="s">
        <v>233</v>
      </c>
      <c r="K124" s="181">
        <v>1.6659999999999999</v>
      </c>
      <c r="L124" s="280">
        <v>0</v>
      </c>
      <c r="M124" s="281"/>
      <c r="N124" s="282">
        <f>ROUND(L124*K124,2)</f>
        <v>0</v>
      </c>
      <c r="O124" s="282"/>
      <c r="P124" s="282"/>
      <c r="Q124" s="282"/>
      <c r="R124" s="40"/>
      <c r="T124" s="182" t="s">
        <v>23</v>
      </c>
      <c r="U124" s="47" t="s">
        <v>43</v>
      </c>
      <c r="V124" s="39"/>
      <c r="W124" s="183">
        <f>V124*K124</f>
        <v>0</v>
      </c>
      <c r="X124" s="183">
        <v>1.2007684918347701</v>
      </c>
      <c r="Y124" s="183">
        <f>X124*K124</f>
        <v>2.0004803073967268</v>
      </c>
      <c r="Z124" s="183">
        <v>0</v>
      </c>
      <c r="AA124" s="184">
        <f>Z124*K124</f>
        <v>0</v>
      </c>
      <c r="AR124" s="21" t="s">
        <v>167</v>
      </c>
      <c r="AT124" s="21" t="s">
        <v>163</v>
      </c>
      <c r="AU124" s="21" t="s">
        <v>90</v>
      </c>
      <c r="AY124" s="21" t="s">
        <v>162</v>
      </c>
      <c r="BE124" s="121">
        <f>IF(U124="základní",N124,0)</f>
        <v>0</v>
      </c>
      <c r="BF124" s="121">
        <f>IF(U124="snížená",N124,0)</f>
        <v>0</v>
      </c>
      <c r="BG124" s="121">
        <f>IF(U124="zákl. přenesená",N124,0)</f>
        <v>0</v>
      </c>
      <c r="BH124" s="121">
        <f>IF(U124="sníž. přenesená",N124,0)</f>
        <v>0</v>
      </c>
      <c r="BI124" s="121">
        <f>IF(U124="nulová",N124,0)</f>
        <v>0</v>
      </c>
      <c r="BJ124" s="21" t="s">
        <v>85</v>
      </c>
      <c r="BK124" s="121">
        <f>ROUND(L124*K124,2)</f>
        <v>0</v>
      </c>
      <c r="BL124" s="21" t="s">
        <v>167</v>
      </c>
      <c r="BM124" s="21" t="s">
        <v>90</v>
      </c>
    </row>
    <row r="125" spans="2:65" s="1" customFormat="1" ht="22.5" customHeight="1">
      <c r="B125" s="38"/>
      <c r="C125" s="178" t="s">
        <v>90</v>
      </c>
      <c r="D125" s="178" t="s">
        <v>163</v>
      </c>
      <c r="E125" s="179" t="s">
        <v>235</v>
      </c>
      <c r="F125" s="279" t="s">
        <v>236</v>
      </c>
      <c r="G125" s="279"/>
      <c r="H125" s="279"/>
      <c r="I125" s="279"/>
      <c r="J125" s="180" t="s">
        <v>233</v>
      </c>
      <c r="K125" s="181">
        <v>83.28</v>
      </c>
      <c r="L125" s="280">
        <v>0</v>
      </c>
      <c r="M125" s="281"/>
      <c r="N125" s="282">
        <f>ROUND(L125*K125,2)</f>
        <v>0</v>
      </c>
      <c r="O125" s="282"/>
      <c r="P125" s="282"/>
      <c r="Q125" s="282"/>
      <c r="R125" s="40"/>
      <c r="T125" s="182" t="s">
        <v>23</v>
      </c>
      <c r="U125" s="47" t="s">
        <v>43</v>
      </c>
      <c r="V125" s="39"/>
      <c r="W125" s="183">
        <f>V125*K125</f>
        <v>0</v>
      </c>
      <c r="X125" s="183">
        <v>2.4015369836695499E-2</v>
      </c>
      <c r="Y125" s="183">
        <f>X125*K125</f>
        <v>2.0000000000000013</v>
      </c>
      <c r="Z125" s="183">
        <v>0</v>
      </c>
      <c r="AA125" s="184">
        <f>Z125*K125</f>
        <v>0</v>
      </c>
      <c r="AR125" s="21" t="s">
        <v>167</v>
      </c>
      <c r="AT125" s="21" t="s">
        <v>163</v>
      </c>
      <c r="AU125" s="21" t="s">
        <v>90</v>
      </c>
      <c r="AY125" s="21" t="s">
        <v>162</v>
      </c>
      <c r="BE125" s="121">
        <f>IF(U125="základní",N125,0)</f>
        <v>0</v>
      </c>
      <c r="BF125" s="121">
        <f>IF(U125="snížená",N125,0)</f>
        <v>0</v>
      </c>
      <c r="BG125" s="121">
        <f>IF(U125="zákl. přenesená",N125,0)</f>
        <v>0</v>
      </c>
      <c r="BH125" s="121">
        <f>IF(U125="sníž. přenesená",N125,0)</f>
        <v>0</v>
      </c>
      <c r="BI125" s="121">
        <f>IF(U125="nulová",N125,0)</f>
        <v>0</v>
      </c>
      <c r="BJ125" s="21" t="s">
        <v>85</v>
      </c>
      <c r="BK125" s="121">
        <f>ROUND(L125*K125,2)</f>
        <v>0</v>
      </c>
      <c r="BL125" s="21" t="s">
        <v>167</v>
      </c>
      <c r="BM125" s="21" t="s">
        <v>167</v>
      </c>
    </row>
    <row r="126" spans="2:65" s="1" customFormat="1" ht="22.5" customHeight="1">
      <c r="B126" s="38"/>
      <c r="C126" s="178" t="s">
        <v>182</v>
      </c>
      <c r="D126" s="178" t="s">
        <v>163</v>
      </c>
      <c r="E126" s="179" t="s">
        <v>286</v>
      </c>
      <c r="F126" s="279" t="s">
        <v>287</v>
      </c>
      <c r="G126" s="279"/>
      <c r="H126" s="279"/>
      <c r="I126" s="279"/>
      <c r="J126" s="180" t="s">
        <v>233</v>
      </c>
      <c r="K126" s="181">
        <v>1.6659999999999999</v>
      </c>
      <c r="L126" s="280">
        <v>0</v>
      </c>
      <c r="M126" s="281"/>
      <c r="N126" s="282">
        <f>ROUND(L126*K126,2)</f>
        <v>0</v>
      </c>
      <c r="O126" s="282"/>
      <c r="P126" s="282"/>
      <c r="Q126" s="282"/>
      <c r="R126" s="40"/>
      <c r="T126" s="182" t="s">
        <v>23</v>
      </c>
      <c r="U126" s="47" t="s">
        <v>43</v>
      </c>
      <c r="V126" s="39"/>
      <c r="W126" s="183">
        <f>V126*K126</f>
        <v>0</v>
      </c>
      <c r="X126" s="183">
        <v>1.2007684918347701</v>
      </c>
      <c r="Y126" s="183">
        <f>X126*K126</f>
        <v>2.0004803073967268</v>
      </c>
      <c r="Z126" s="183">
        <v>0</v>
      </c>
      <c r="AA126" s="184">
        <f>Z126*K126</f>
        <v>0</v>
      </c>
      <c r="AR126" s="21" t="s">
        <v>167</v>
      </c>
      <c r="AT126" s="21" t="s">
        <v>163</v>
      </c>
      <c r="AU126" s="21" t="s">
        <v>90</v>
      </c>
      <c r="AY126" s="21" t="s">
        <v>162</v>
      </c>
      <c r="BE126" s="121">
        <f>IF(U126="základní",N126,0)</f>
        <v>0</v>
      </c>
      <c r="BF126" s="121">
        <f>IF(U126="snížená",N126,0)</f>
        <v>0</v>
      </c>
      <c r="BG126" s="121">
        <f>IF(U126="zákl. přenesená",N126,0)</f>
        <v>0</v>
      </c>
      <c r="BH126" s="121">
        <f>IF(U126="sníž. přenesená",N126,0)</f>
        <v>0</v>
      </c>
      <c r="BI126" s="121">
        <f>IF(U126="nulová",N126,0)</f>
        <v>0</v>
      </c>
      <c r="BJ126" s="21" t="s">
        <v>85</v>
      </c>
      <c r="BK126" s="121">
        <f>ROUND(L126*K126,2)</f>
        <v>0</v>
      </c>
      <c r="BL126" s="21" t="s">
        <v>167</v>
      </c>
      <c r="BM126" s="21" t="s">
        <v>176</v>
      </c>
    </row>
    <row r="127" spans="2:65" s="1" customFormat="1" ht="22.5" customHeight="1">
      <c r="B127" s="38"/>
      <c r="C127" s="178" t="s">
        <v>167</v>
      </c>
      <c r="D127" s="178" t="s">
        <v>163</v>
      </c>
      <c r="E127" s="179" t="s">
        <v>288</v>
      </c>
      <c r="F127" s="279" t="s">
        <v>289</v>
      </c>
      <c r="G127" s="279"/>
      <c r="H127" s="279"/>
      <c r="I127" s="279"/>
      <c r="J127" s="180" t="s">
        <v>233</v>
      </c>
      <c r="K127" s="181">
        <v>8.3279999999999994</v>
      </c>
      <c r="L127" s="280">
        <v>0</v>
      </c>
      <c r="M127" s="281"/>
      <c r="N127" s="282">
        <f>ROUND(L127*K127,2)</f>
        <v>0</v>
      </c>
      <c r="O127" s="282"/>
      <c r="P127" s="282"/>
      <c r="Q127" s="282"/>
      <c r="R127" s="40"/>
      <c r="T127" s="182" t="s">
        <v>23</v>
      </c>
      <c r="U127" s="47" t="s">
        <v>43</v>
      </c>
      <c r="V127" s="39"/>
      <c r="W127" s="183">
        <f>V127*K127</f>
        <v>0</v>
      </c>
      <c r="X127" s="183">
        <v>0.24015369836695499</v>
      </c>
      <c r="Y127" s="183">
        <f>X127*K127</f>
        <v>2.0000000000000009</v>
      </c>
      <c r="Z127" s="183">
        <v>0</v>
      </c>
      <c r="AA127" s="184">
        <f>Z127*K127</f>
        <v>0</v>
      </c>
      <c r="AR127" s="21" t="s">
        <v>167</v>
      </c>
      <c r="AT127" s="21" t="s">
        <v>163</v>
      </c>
      <c r="AU127" s="21" t="s">
        <v>90</v>
      </c>
      <c r="AY127" s="21" t="s">
        <v>162</v>
      </c>
      <c r="BE127" s="121">
        <f>IF(U127="základní",N127,0)</f>
        <v>0</v>
      </c>
      <c r="BF127" s="121">
        <f>IF(U127="snížená",N127,0)</f>
        <v>0</v>
      </c>
      <c r="BG127" s="121">
        <f>IF(U127="zákl. přenesená",N127,0)</f>
        <v>0</v>
      </c>
      <c r="BH127" s="121">
        <f>IF(U127="sníž. přenesená",N127,0)</f>
        <v>0</v>
      </c>
      <c r="BI127" s="121">
        <f>IF(U127="nulová",N127,0)</f>
        <v>0</v>
      </c>
      <c r="BJ127" s="21" t="s">
        <v>85</v>
      </c>
      <c r="BK127" s="121">
        <f>ROUND(L127*K127,2)</f>
        <v>0</v>
      </c>
      <c r="BL127" s="21" t="s">
        <v>167</v>
      </c>
      <c r="BM127" s="21" t="s">
        <v>181</v>
      </c>
    </row>
    <row r="128" spans="2:65" s="1" customFormat="1" ht="22.5" customHeight="1">
      <c r="B128" s="38"/>
      <c r="C128" s="178" t="s">
        <v>191</v>
      </c>
      <c r="D128" s="178" t="s">
        <v>163</v>
      </c>
      <c r="E128" s="179" t="s">
        <v>291</v>
      </c>
      <c r="F128" s="279" t="s">
        <v>292</v>
      </c>
      <c r="G128" s="279"/>
      <c r="H128" s="279"/>
      <c r="I128" s="279"/>
      <c r="J128" s="180" t="s">
        <v>233</v>
      </c>
      <c r="K128" s="181">
        <v>1.6659999999999999</v>
      </c>
      <c r="L128" s="280">
        <v>0</v>
      </c>
      <c r="M128" s="281"/>
      <c r="N128" s="282">
        <f>ROUND(L128*K128,2)</f>
        <v>0</v>
      </c>
      <c r="O128" s="282"/>
      <c r="P128" s="282"/>
      <c r="Q128" s="282"/>
      <c r="R128" s="40"/>
      <c r="T128" s="182" t="s">
        <v>23</v>
      </c>
      <c r="U128" s="47" t="s">
        <v>43</v>
      </c>
      <c r="V128" s="39"/>
      <c r="W128" s="183">
        <f>V128*K128</f>
        <v>0</v>
      </c>
      <c r="X128" s="183">
        <v>1.2007684918347701</v>
      </c>
      <c r="Y128" s="183">
        <f>X128*K128</f>
        <v>2.0004803073967268</v>
      </c>
      <c r="Z128" s="183">
        <v>0</v>
      </c>
      <c r="AA128" s="184">
        <f>Z128*K128</f>
        <v>0</v>
      </c>
      <c r="AR128" s="21" t="s">
        <v>167</v>
      </c>
      <c r="AT128" s="21" t="s">
        <v>163</v>
      </c>
      <c r="AU128" s="21" t="s">
        <v>90</v>
      </c>
      <c r="AY128" s="21" t="s">
        <v>162</v>
      </c>
      <c r="BE128" s="121">
        <f>IF(U128="základní",N128,0)</f>
        <v>0</v>
      </c>
      <c r="BF128" s="121">
        <f>IF(U128="snížená",N128,0)</f>
        <v>0</v>
      </c>
      <c r="BG128" s="121">
        <f>IF(U128="zákl. přenesená",N128,0)</f>
        <v>0</v>
      </c>
      <c r="BH128" s="121">
        <f>IF(U128="sníž. přenesená",N128,0)</f>
        <v>0</v>
      </c>
      <c r="BI128" s="121">
        <f>IF(U128="nulová",N128,0)</f>
        <v>0</v>
      </c>
      <c r="BJ128" s="21" t="s">
        <v>85</v>
      </c>
      <c r="BK128" s="121">
        <f>ROUND(L128*K128,2)</f>
        <v>0</v>
      </c>
      <c r="BL128" s="21" t="s">
        <v>167</v>
      </c>
      <c r="BM128" s="21" t="s">
        <v>186</v>
      </c>
    </row>
    <row r="129" spans="2:65" s="10" customFormat="1" ht="29.85" customHeight="1">
      <c r="B129" s="167"/>
      <c r="C129" s="168"/>
      <c r="D129" s="177" t="s">
        <v>378</v>
      </c>
      <c r="E129" s="177"/>
      <c r="F129" s="177"/>
      <c r="G129" s="177"/>
      <c r="H129" s="177"/>
      <c r="I129" s="177"/>
      <c r="J129" s="177"/>
      <c r="K129" s="177"/>
      <c r="L129" s="177"/>
      <c r="M129" s="177"/>
      <c r="N129" s="290">
        <f>BK129</f>
        <v>0</v>
      </c>
      <c r="O129" s="291"/>
      <c r="P129" s="291"/>
      <c r="Q129" s="291"/>
      <c r="R129" s="170"/>
      <c r="T129" s="171"/>
      <c r="U129" s="168"/>
      <c r="V129" s="168"/>
      <c r="W129" s="172">
        <f>W130</f>
        <v>0</v>
      </c>
      <c r="X129" s="168"/>
      <c r="Y129" s="172">
        <f>Y130</f>
        <v>2.0000000000000018</v>
      </c>
      <c r="Z129" s="168"/>
      <c r="AA129" s="173">
        <f>AA130</f>
        <v>0</v>
      </c>
      <c r="AR129" s="174" t="s">
        <v>85</v>
      </c>
      <c r="AT129" s="175" t="s">
        <v>77</v>
      </c>
      <c r="AU129" s="175" t="s">
        <v>85</v>
      </c>
      <c r="AY129" s="174" t="s">
        <v>162</v>
      </c>
      <c r="BK129" s="176">
        <f>BK130</f>
        <v>0</v>
      </c>
    </row>
    <row r="130" spans="2:65" s="1" customFormat="1" ht="22.5" customHeight="1">
      <c r="B130" s="38"/>
      <c r="C130" s="178" t="s">
        <v>176</v>
      </c>
      <c r="D130" s="178" t="s">
        <v>163</v>
      </c>
      <c r="E130" s="179" t="s">
        <v>265</v>
      </c>
      <c r="F130" s="279" t="s">
        <v>380</v>
      </c>
      <c r="G130" s="279"/>
      <c r="H130" s="279"/>
      <c r="I130" s="279"/>
      <c r="J130" s="180" t="s">
        <v>267</v>
      </c>
      <c r="K130" s="181">
        <v>72</v>
      </c>
      <c r="L130" s="280">
        <v>0</v>
      </c>
      <c r="M130" s="281"/>
      <c r="N130" s="282">
        <f>ROUND(L130*K130,2)</f>
        <v>0</v>
      </c>
      <c r="O130" s="282"/>
      <c r="P130" s="282"/>
      <c r="Q130" s="282"/>
      <c r="R130" s="40"/>
      <c r="T130" s="182" t="s">
        <v>23</v>
      </c>
      <c r="U130" s="47" t="s">
        <v>43</v>
      </c>
      <c r="V130" s="39"/>
      <c r="W130" s="183">
        <f>V130*K130</f>
        <v>0</v>
      </c>
      <c r="X130" s="183">
        <v>2.7777777777777801E-2</v>
      </c>
      <c r="Y130" s="183">
        <f>X130*K130</f>
        <v>2.0000000000000018</v>
      </c>
      <c r="Z130" s="183">
        <v>0</v>
      </c>
      <c r="AA130" s="184">
        <f>Z130*K130</f>
        <v>0</v>
      </c>
      <c r="AR130" s="21" t="s">
        <v>167</v>
      </c>
      <c r="AT130" s="21" t="s">
        <v>163</v>
      </c>
      <c r="AU130" s="21" t="s">
        <v>90</v>
      </c>
      <c r="AY130" s="21" t="s">
        <v>162</v>
      </c>
      <c r="BE130" s="121">
        <f>IF(U130="základní",N130,0)</f>
        <v>0</v>
      </c>
      <c r="BF130" s="121">
        <f>IF(U130="snížená",N130,0)</f>
        <v>0</v>
      </c>
      <c r="BG130" s="121">
        <f>IF(U130="zákl. přenesená",N130,0)</f>
        <v>0</v>
      </c>
      <c r="BH130" s="121">
        <f>IF(U130="sníž. přenesená",N130,0)</f>
        <v>0</v>
      </c>
      <c r="BI130" s="121">
        <f>IF(U130="nulová",N130,0)</f>
        <v>0</v>
      </c>
      <c r="BJ130" s="21" t="s">
        <v>85</v>
      </c>
      <c r="BK130" s="121">
        <f>ROUND(L130*K130,2)</f>
        <v>0</v>
      </c>
      <c r="BL130" s="21" t="s">
        <v>167</v>
      </c>
      <c r="BM130" s="21" t="s">
        <v>189</v>
      </c>
    </row>
    <row r="131" spans="2:65" s="10" customFormat="1" ht="29.85" customHeight="1">
      <c r="B131" s="167"/>
      <c r="C131" s="168"/>
      <c r="D131" s="177" t="s">
        <v>379</v>
      </c>
      <c r="E131" s="177"/>
      <c r="F131" s="177"/>
      <c r="G131" s="177"/>
      <c r="H131" s="177"/>
      <c r="I131" s="177"/>
      <c r="J131" s="177"/>
      <c r="K131" s="177"/>
      <c r="L131" s="177"/>
      <c r="M131" s="177"/>
      <c r="N131" s="290">
        <f>BK131</f>
        <v>0</v>
      </c>
      <c r="O131" s="291"/>
      <c r="P131" s="291"/>
      <c r="Q131" s="291"/>
      <c r="R131" s="170"/>
      <c r="T131" s="171"/>
      <c r="U131" s="168"/>
      <c r="V131" s="168"/>
      <c r="W131" s="172">
        <f>SUM(W132:W146)</f>
        <v>0</v>
      </c>
      <c r="X131" s="168"/>
      <c r="Y131" s="172">
        <f>SUM(Y132:Y146)</f>
        <v>14.000000000000004</v>
      </c>
      <c r="Z131" s="168"/>
      <c r="AA131" s="173">
        <f>SUM(AA132:AA146)</f>
        <v>0</v>
      </c>
      <c r="AR131" s="174" t="s">
        <v>85</v>
      </c>
      <c r="AT131" s="175" t="s">
        <v>77</v>
      </c>
      <c r="AU131" s="175" t="s">
        <v>85</v>
      </c>
      <c r="AY131" s="174" t="s">
        <v>162</v>
      </c>
      <c r="BK131" s="176">
        <f>SUM(BK132:BK146)</f>
        <v>0</v>
      </c>
    </row>
    <row r="132" spans="2:65" s="1" customFormat="1" ht="22.5" customHeight="1">
      <c r="B132" s="38"/>
      <c r="C132" s="178" t="s">
        <v>200</v>
      </c>
      <c r="D132" s="178" t="s">
        <v>163</v>
      </c>
      <c r="E132" s="179" t="s">
        <v>381</v>
      </c>
      <c r="F132" s="279" t="s">
        <v>382</v>
      </c>
      <c r="G132" s="279"/>
      <c r="H132" s="279"/>
      <c r="I132" s="279"/>
      <c r="J132" s="180" t="s">
        <v>383</v>
      </c>
      <c r="K132" s="181">
        <v>472</v>
      </c>
      <c r="L132" s="280">
        <v>0</v>
      </c>
      <c r="M132" s="281"/>
      <c r="N132" s="282">
        <f>ROUND(L132*K132,2)</f>
        <v>0</v>
      </c>
      <c r="O132" s="282"/>
      <c r="P132" s="282"/>
      <c r="Q132" s="282"/>
      <c r="R132" s="40"/>
      <c r="T132" s="182" t="s">
        <v>23</v>
      </c>
      <c r="U132" s="47" t="s">
        <v>43</v>
      </c>
      <c r="V132" s="39"/>
      <c r="W132" s="183">
        <f>V132*K132</f>
        <v>0</v>
      </c>
      <c r="X132" s="183">
        <v>4.2372881355932203E-3</v>
      </c>
      <c r="Y132" s="183">
        <f>X132*K132</f>
        <v>2</v>
      </c>
      <c r="Z132" s="183">
        <v>0</v>
      </c>
      <c r="AA132" s="184">
        <f>Z132*K132</f>
        <v>0</v>
      </c>
      <c r="AR132" s="21" t="s">
        <v>167</v>
      </c>
      <c r="AT132" s="21" t="s">
        <v>163</v>
      </c>
      <c r="AU132" s="21" t="s">
        <v>90</v>
      </c>
      <c r="AY132" s="21" t="s">
        <v>162</v>
      </c>
      <c r="BE132" s="121">
        <f>IF(U132="základní",N132,0)</f>
        <v>0</v>
      </c>
      <c r="BF132" s="121">
        <f>IF(U132="snížená",N132,0)</f>
        <v>0</v>
      </c>
      <c r="BG132" s="121">
        <f>IF(U132="zákl. přenesená",N132,0)</f>
        <v>0</v>
      </c>
      <c r="BH132" s="121">
        <f>IF(U132="sníž. přenesená",N132,0)</f>
        <v>0</v>
      </c>
      <c r="BI132" s="121">
        <f>IF(U132="nulová",N132,0)</f>
        <v>0</v>
      </c>
      <c r="BJ132" s="21" t="s">
        <v>85</v>
      </c>
      <c r="BK132" s="121">
        <f>ROUND(L132*K132,2)</f>
        <v>0</v>
      </c>
      <c r="BL132" s="21" t="s">
        <v>167</v>
      </c>
      <c r="BM132" s="21" t="s">
        <v>195</v>
      </c>
    </row>
    <row r="133" spans="2:65" s="1" customFormat="1" ht="22.5" customHeight="1">
      <c r="B133" s="38"/>
      <c r="C133" s="39"/>
      <c r="D133" s="39"/>
      <c r="E133" s="39"/>
      <c r="F133" s="283" t="s">
        <v>384</v>
      </c>
      <c r="G133" s="284"/>
      <c r="H133" s="284"/>
      <c r="I133" s="284"/>
      <c r="J133" s="39"/>
      <c r="K133" s="39"/>
      <c r="L133" s="39"/>
      <c r="M133" s="39"/>
      <c r="N133" s="39"/>
      <c r="O133" s="39"/>
      <c r="P133" s="39"/>
      <c r="Q133" s="39"/>
      <c r="R133" s="40"/>
      <c r="T133" s="153"/>
      <c r="U133" s="39"/>
      <c r="V133" s="39"/>
      <c r="W133" s="39"/>
      <c r="X133" s="39"/>
      <c r="Y133" s="39"/>
      <c r="Z133" s="39"/>
      <c r="AA133" s="81"/>
      <c r="AT133" s="21" t="s">
        <v>169</v>
      </c>
      <c r="AU133" s="21" t="s">
        <v>90</v>
      </c>
    </row>
    <row r="134" spans="2:65" s="1" customFormat="1" ht="22.5" customHeight="1">
      <c r="B134" s="38"/>
      <c r="C134" s="178" t="s">
        <v>181</v>
      </c>
      <c r="D134" s="178" t="s">
        <v>163</v>
      </c>
      <c r="E134" s="179" t="s">
        <v>385</v>
      </c>
      <c r="F134" s="279" t="s">
        <v>386</v>
      </c>
      <c r="G134" s="279"/>
      <c r="H134" s="279"/>
      <c r="I134" s="279"/>
      <c r="J134" s="180" t="s">
        <v>383</v>
      </c>
      <c r="K134" s="181">
        <v>206</v>
      </c>
      <c r="L134" s="280">
        <v>0</v>
      </c>
      <c r="M134" s="281"/>
      <c r="N134" s="282">
        <f>ROUND(L134*K134,2)</f>
        <v>0</v>
      </c>
      <c r="O134" s="282"/>
      <c r="P134" s="282"/>
      <c r="Q134" s="282"/>
      <c r="R134" s="40"/>
      <c r="T134" s="182" t="s">
        <v>23</v>
      </c>
      <c r="U134" s="47" t="s">
        <v>43</v>
      </c>
      <c r="V134" s="39"/>
      <c r="W134" s="183">
        <f>V134*K134</f>
        <v>0</v>
      </c>
      <c r="X134" s="183">
        <v>9.7087378640776708E-3</v>
      </c>
      <c r="Y134" s="183">
        <f>X134*K134</f>
        <v>2</v>
      </c>
      <c r="Z134" s="183">
        <v>0</v>
      </c>
      <c r="AA134" s="184">
        <f>Z134*K134</f>
        <v>0</v>
      </c>
      <c r="AR134" s="21" t="s">
        <v>167</v>
      </c>
      <c r="AT134" s="21" t="s">
        <v>163</v>
      </c>
      <c r="AU134" s="21" t="s">
        <v>90</v>
      </c>
      <c r="AY134" s="21" t="s">
        <v>162</v>
      </c>
      <c r="BE134" s="121">
        <f>IF(U134="základní",N134,0)</f>
        <v>0</v>
      </c>
      <c r="BF134" s="121">
        <f>IF(U134="snížená",N134,0)</f>
        <v>0</v>
      </c>
      <c r="BG134" s="121">
        <f>IF(U134="zákl. přenesená",N134,0)</f>
        <v>0</v>
      </c>
      <c r="BH134" s="121">
        <f>IF(U134="sníž. přenesená",N134,0)</f>
        <v>0</v>
      </c>
      <c r="BI134" s="121">
        <f>IF(U134="nulová",N134,0)</f>
        <v>0</v>
      </c>
      <c r="BJ134" s="21" t="s">
        <v>85</v>
      </c>
      <c r="BK134" s="121">
        <f>ROUND(L134*K134,2)</f>
        <v>0</v>
      </c>
      <c r="BL134" s="21" t="s">
        <v>167</v>
      </c>
      <c r="BM134" s="21" t="s">
        <v>177</v>
      </c>
    </row>
    <row r="135" spans="2:65" s="1" customFormat="1" ht="22.5" customHeight="1">
      <c r="B135" s="38"/>
      <c r="C135" s="39"/>
      <c r="D135" s="39"/>
      <c r="E135" s="39"/>
      <c r="F135" s="283" t="s">
        <v>387</v>
      </c>
      <c r="G135" s="284"/>
      <c r="H135" s="284"/>
      <c r="I135" s="284"/>
      <c r="J135" s="39"/>
      <c r="K135" s="39"/>
      <c r="L135" s="39"/>
      <c r="M135" s="39"/>
      <c r="N135" s="39"/>
      <c r="O135" s="39"/>
      <c r="P135" s="39"/>
      <c r="Q135" s="39"/>
      <c r="R135" s="40"/>
      <c r="T135" s="153"/>
      <c r="U135" s="39"/>
      <c r="V135" s="39"/>
      <c r="W135" s="39"/>
      <c r="X135" s="39"/>
      <c r="Y135" s="39"/>
      <c r="Z135" s="39"/>
      <c r="AA135" s="81"/>
      <c r="AT135" s="21" t="s">
        <v>169</v>
      </c>
      <c r="AU135" s="21" t="s">
        <v>90</v>
      </c>
    </row>
    <row r="136" spans="2:65" s="1" customFormat="1" ht="22.5" customHeight="1">
      <c r="B136" s="38"/>
      <c r="C136" s="178" t="s">
        <v>209</v>
      </c>
      <c r="D136" s="178" t="s">
        <v>163</v>
      </c>
      <c r="E136" s="179" t="s">
        <v>388</v>
      </c>
      <c r="F136" s="279" t="s">
        <v>389</v>
      </c>
      <c r="G136" s="279"/>
      <c r="H136" s="279"/>
      <c r="I136" s="279"/>
      <c r="J136" s="180" t="s">
        <v>303</v>
      </c>
      <c r="K136" s="181">
        <v>3992</v>
      </c>
      <c r="L136" s="280">
        <v>0</v>
      </c>
      <c r="M136" s="281"/>
      <c r="N136" s="282">
        <f>ROUND(L136*K136,2)</f>
        <v>0</v>
      </c>
      <c r="O136" s="282"/>
      <c r="P136" s="282"/>
      <c r="Q136" s="282"/>
      <c r="R136" s="40"/>
      <c r="T136" s="182" t="s">
        <v>23</v>
      </c>
      <c r="U136" s="47" t="s">
        <v>43</v>
      </c>
      <c r="V136" s="39"/>
      <c r="W136" s="183">
        <f>V136*K136</f>
        <v>0</v>
      </c>
      <c r="X136" s="183">
        <v>5.0100200400801599E-4</v>
      </c>
      <c r="Y136" s="183">
        <f>X136*K136</f>
        <v>1.9999999999999998</v>
      </c>
      <c r="Z136" s="183">
        <v>0</v>
      </c>
      <c r="AA136" s="184">
        <f>Z136*K136</f>
        <v>0</v>
      </c>
      <c r="AR136" s="21" t="s">
        <v>167</v>
      </c>
      <c r="AT136" s="21" t="s">
        <v>163</v>
      </c>
      <c r="AU136" s="21" t="s">
        <v>90</v>
      </c>
      <c r="AY136" s="21" t="s">
        <v>162</v>
      </c>
      <c r="BE136" s="121">
        <f>IF(U136="základní",N136,0)</f>
        <v>0</v>
      </c>
      <c r="BF136" s="121">
        <f>IF(U136="snížená",N136,0)</f>
        <v>0</v>
      </c>
      <c r="BG136" s="121">
        <f>IF(U136="zákl. přenesená",N136,0)</f>
        <v>0</v>
      </c>
      <c r="BH136" s="121">
        <f>IF(U136="sníž. přenesená",N136,0)</f>
        <v>0</v>
      </c>
      <c r="BI136" s="121">
        <f>IF(U136="nulová",N136,0)</f>
        <v>0</v>
      </c>
      <c r="BJ136" s="21" t="s">
        <v>85</v>
      </c>
      <c r="BK136" s="121">
        <f>ROUND(L136*K136,2)</f>
        <v>0</v>
      </c>
      <c r="BL136" s="21" t="s">
        <v>167</v>
      </c>
      <c r="BM136" s="21" t="s">
        <v>203</v>
      </c>
    </row>
    <row r="137" spans="2:65" s="1" customFormat="1" ht="30" customHeight="1">
      <c r="B137" s="38"/>
      <c r="C137" s="39"/>
      <c r="D137" s="39"/>
      <c r="E137" s="39"/>
      <c r="F137" s="283" t="s">
        <v>390</v>
      </c>
      <c r="G137" s="284"/>
      <c r="H137" s="284"/>
      <c r="I137" s="284"/>
      <c r="J137" s="39"/>
      <c r="K137" s="39"/>
      <c r="L137" s="39"/>
      <c r="M137" s="39"/>
      <c r="N137" s="39"/>
      <c r="O137" s="39"/>
      <c r="P137" s="39"/>
      <c r="Q137" s="39"/>
      <c r="R137" s="40"/>
      <c r="T137" s="153"/>
      <c r="U137" s="39"/>
      <c r="V137" s="39"/>
      <c r="W137" s="39"/>
      <c r="X137" s="39"/>
      <c r="Y137" s="39"/>
      <c r="Z137" s="39"/>
      <c r="AA137" s="81"/>
      <c r="AT137" s="21" t="s">
        <v>169</v>
      </c>
      <c r="AU137" s="21" t="s">
        <v>90</v>
      </c>
    </row>
    <row r="138" spans="2:65" s="1" customFormat="1" ht="22.5" customHeight="1">
      <c r="B138" s="38"/>
      <c r="C138" s="178" t="s">
        <v>186</v>
      </c>
      <c r="D138" s="178" t="s">
        <v>163</v>
      </c>
      <c r="E138" s="179" t="s">
        <v>391</v>
      </c>
      <c r="F138" s="279" t="s">
        <v>392</v>
      </c>
      <c r="G138" s="279"/>
      <c r="H138" s="279"/>
      <c r="I138" s="279"/>
      <c r="J138" s="180" t="s">
        <v>303</v>
      </c>
      <c r="K138" s="181">
        <v>2320</v>
      </c>
      <c r="L138" s="280">
        <v>0</v>
      </c>
      <c r="M138" s="281"/>
      <c r="N138" s="282">
        <f>ROUND(L138*K138,2)</f>
        <v>0</v>
      </c>
      <c r="O138" s="282"/>
      <c r="P138" s="282"/>
      <c r="Q138" s="282"/>
      <c r="R138" s="40"/>
      <c r="T138" s="182" t="s">
        <v>23</v>
      </c>
      <c r="U138" s="47" t="s">
        <v>43</v>
      </c>
      <c r="V138" s="39"/>
      <c r="W138" s="183">
        <f>V138*K138</f>
        <v>0</v>
      </c>
      <c r="X138" s="183">
        <v>8.6206896551724104E-4</v>
      </c>
      <c r="Y138" s="183">
        <f>X138*K138</f>
        <v>1.9999999999999991</v>
      </c>
      <c r="Z138" s="183">
        <v>0</v>
      </c>
      <c r="AA138" s="184">
        <f>Z138*K138</f>
        <v>0</v>
      </c>
      <c r="AR138" s="21" t="s">
        <v>167</v>
      </c>
      <c r="AT138" s="21" t="s">
        <v>163</v>
      </c>
      <c r="AU138" s="21" t="s">
        <v>90</v>
      </c>
      <c r="AY138" s="21" t="s">
        <v>162</v>
      </c>
      <c r="BE138" s="121">
        <f>IF(U138="základní",N138,0)</f>
        <v>0</v>
      </c>
      <c r="BF138" s="121">
        <f>IF(U138="snížená",N138,0)</f>
        <v>0</v>
      </c>
      <c r="BG138" s="121">
        <f>IF(U138="zákl. přenesená",N138,0)</f>
        <v>0</v>
      </c>
      <c r="BH138" s="121">
        <f>IF(U138="sníž. přenesená",N138,0)</f>
        <v>0</v>
      </c>
      <c r="BI138" s="121">
        <f>IF(U138="nulová",N138,0)</f>
        <v>0</v>
      </c>
      <c r="BJ138" s="21" t="s">
        <v>85</v>
      </c>
      <c r="BK138" s="121">
        <f>ROUND(L138*K138,2)</f>
        <v>0</v>
      </c>
      <c r="BL138" s="21" t="s">
        <v>167</v>
      </c>
      <c r="BM138" s="21" t="s">
        <v>207</v>
      </c>
    </row>
    <row r="139" spans="2:65" s="1" customFormat="1" ht="22.5" customHeight="1">
      <c r="B139" s="38"/>
      <c r="C139" s="39"/>
      <c r="D139" s="39"/>
      <c r="E139" s="39"/>
      <c r="F139" s="283" t="s">
        <v>393</v>
      </c>
      <c r="G139" s="284"/>
      <c r="H139" s="284"/>
      <c r="I139" s="284"/>
      <c r="J139" s="39"/>
      <c r="K139" s="39"/>
      <c r="L139" s="39"/>
      <c r="M139" s="39"/>
      <c r="N139" s="39"/>
      <c r="O139" s="39"/>
      <c r="P139" s="39"/>
      <c r="Q139" s="39"/>
      <c r="R139" s="40"/>
      <c r="T139" s="153"/>
      <c r="U139" s="39"/>
      <c r="V139" s="39"/>
      <c r="W139" s="39"/>
      <c r="X139" s="39"/>
      <c r="Y139" s="39"/>
      <c r="Z139" s="39"/>
      <c r="AA139" s="81"/>
      <c r="AT139" s="21" t="s">
        <v>169</v>
      </c>
      <c r="AU139" s="21" t="s">
        <v>90</v>
      </c>
    </row>
    <row r="140" spans="2:65" s="1" customFormat="1" ht="22.5" customHeight="1">
      <c r="B140" s="38"/>
      <c r="C140" s="178" t="s">
        <v>218</v>
      </c>
      <c r="D140" s="178" t="s">
        <v>163</v>
      </c>
      <c r="E140" s="179" t="s">
        <v>394</v>
      </c>
      <c r="F140" s="279" t="s">
        <v>395</v>
      </c>
      <c r="G140" s="279"/>
      <c r="H140" s="279"/>
      <c r="I140" s="279"/>
      <c r="J140" s="180" t="s">
        <v>383</v>
      </c>
      <c r="K140" s="181">
        <v>35</v>
      </c>
      <c r="L140" s="280">
        <v>0</v>
      </c>
      <c r="M140" s="281"/>
      <c r="N140" s="282">
        <f>ROUND(L140*K140,2)</f>
        <v>0</v>
      </c>
      <c r="O140" s="282"/>
      <c r="P140" s="282"/>
      <c r="Q140" s="282"/>
      <c r="R140" s="40"/>
      <c r="T140" s="182" t="s">
        <v>23</v>
      </c>
      <c r="U140" s="47" t="s">
        <v>43</v>
      </c>
      <c r="V140" s="39"/>
      <c r="W140" s="183">
        <f>V140*K140</f>
        <v>0</v>
      </c>
      <c r="X140" s="183">
        <v>5.7142857142857099E-2</v>
      </c>
      <c r="Y140" s="183">
        <f>X140*K140</f>
        <v>1.9999999999999984</v>
      </c>
      <c r="Z140" s="183">
        <v>0</v>
      </c>
      <c r="AA140" s="184">
        <f>Z140*K140</f>
        <v>0</v>
      </c>
      <c r="AR140" s="21" t="s">
        <v>167</v>
      </c>
      <c r="AT140" s="21" t="s">
        <v>163</v>
      </c>
      <c r="AU140" s="21" t="s">
        <v>90</v>
      </c>
      <c r="AY140" s="21" t="s">
        <v>162</v>
      </c>
      <c r="BE140" s="121">
        <f>IF(U140="základní",N140,0)</f>
        <v>0</v>
      </c>
      <c r="BF140" s="121">
        <f>IF(U140="snížená",N140,0)</f>
        <v>0</v>
      </c>
      <c r="BG140" s="121">
        <f>IF(U140="zákl. přenesená",N140,0)</f>
        <v>0</v>
      </c>
      <c r="BH140" s="121">
        <f>IF(U140="sníž. přenesená",N140,0)</f>
        <v>0</v>
      </c>
      <c r="BI140" s="121">
        <f>IF(U140="nulová",N140,0)</f>
        <v>0</v>
      </c>
      <c r="BJ140" s="21" t="s">
        <v>85</v>
      </c>
      <c r="BK140" s="121">
        <f>ROUND(L140*K140,2)</f>
        <v>0</v>
      </c>
      <c r="BL140" s="21" t="s">
        <v>167</v>
      </c>
      <c r="BM140" s="21" t="s">
        <v>212</v>
      </c>
    </row>
    <row r="141" spans="2:65" s="1" customFormat="1" ht="22.5" customHeight="1">
      <c r="B141" s="38"/>
      <c r="C141" s="39"/>
      <c r="D141" s="39"/>
      <c r="E141" s="39"/>
      <c r="F141" s="283" t="s">
        <v>396</v>
      </c>
      <c r="G141" s="284"/>
      <c r="H141" s="284"/>
      <c r="I141" s="284"/>
      <c r="J141" s="39"/>
      <c r="K141" s="39"/>
      <c r="L141" s="39"/>
      <c r="M141" s="39"/>
      <c r="N141" s="39"/>
      <c r="O141" s="39"/>
      <c r="P141" s="39"/>
      <c r="Q141" s="39"/>
      <c r="R141" s="40"/>
      <c r="T141" s="153"/>
      <c r="U141" s="39"/>
      <c r="V141" s="39"/>
      <c r="W141" s="39"/>
      <c r="X141" s="39"/>
      <c r="Y141" s="39"/>
      <c r="Z141" s="39"/>
      <c r="AA141" s="81"/>
      <c r="AT141" s="21" t="s">
        <v>169</v>
      </c>
      <c r="AU141" s="21" t="s">
        <v>90</v>
      </c>
    </row>
    <row r="142" spans="2:65" s="1" customFormat="1" ht="22.5" customHeight="1">
      <c r="B142" s="38"/>
      <c r="C142" s="178" t="s">
        <v>189</v>
      </c>
      <c r="D142" s="178" t="s">
        <v>163</v>
      </c>
      <c r="E142" s="179" t="s">
        <v>397</v>
      </c>
      <c r="F142" s="279" t="s">
        <v>398</v>
      </c>
      <c r="G142" s="279"/>
      <c r="H142" s="279"/>
      <c r="I142" s="279"/>
      <c r="J142" s="180" t="s">
        <v>383</v>
      </c>
      <c r="K142" s="181">
        <v>141</v>
      </c>
      <c r="L142" s="280">
        <v>0</v>
      </c>
      <c r="M142" s="281"/>
      <c r="N142" s="282">
        <f>ROUND(L142*K142,2)</f>
        <v>0</v>
      </c>
      <c r="O142" s="282"/>
      <c r="P142" s="282"/>
      <c r="Q142" s="282"/>
      <c r="R142" s="40"/>
      <c r="T142" s="182" t="s">
        <v>23</v>
      </c>
      <c r="U142" s="47" t="s">
        <v>43</v>
      </c>
      <c r="V142" s="39"/>
      <c r="W142" s="183">
        <f>V142*K142</f>
        <v>0</v>
      </c>
      <c r="X142" s="183">
        <v>1.41843971631206E-2</v>
      </c>
      <c r="Y142" s="183">
        <f>X142*K142</f>
        <v>2.0000000000000044</v>
      </c>
      <c r="Z142" s="183">
        <v>0</v>
      </c>
      <c r="AA142" s="184">
        <f>Z142*K142</f>
        <v>0</v>
      </c>
      <c r="AR142" s="21" t="s">
        <v>167</v>
      </c>
      <c r="AT142" s="21" t="s">
        <v>163</v>
      </c>
      <c r="AU142" s="21" t="s">
        <v>90</v>
      </c>
      <c r="AY142" s="21" t="s">
        <v>162</v>
      </c>
      <c r="BE142" s="121">
        <f>IF(U142="základní",N142,0)</f>
        <v>0</v>
      </c>
      <c r="BF142" s="121">
        <f>IF(U142="snížená",N142,0)</f>
        <v>0</v>
      </c>
      <c r="BG142" s="121">
        <f>IF(U142="zákl. přenesená",N142,0)</f>
        <v>0</v>
      </c>
      <c r="BH142" s="121">
        <f>IF(U142="sníž. přenesená",N142,0)</f>
        <v>0</v>
      </c>
      <c r="BI142" s="121">
        <f>IF(U142="nulová",N142,0)</f>
        <v>0</v>
      </c>
      <c r="BJ142" s="21" t="s">
        <v>85</v>
      </c>
      <c r="BK142" s="121">
        <f>ROUND(L142*K142,2)</f>
        <v>0</v>
      </c>
      <c r="BL142" s="21" t="s">
        <v>167</v>
      </c>
      <c r="BM142" s="21" t="s">
        <v>216</v>
      </c>
    </row>
    <row r="143" spans="2:65" s="1" customFormat="1" ht="22.5" customHeight="1">
      <c r="B143" s="38"/>
      <c r="C143" s="39"/>
      <c r="D143" s="39"/>
      <c r="E143" s="39"/>
      <c r="F143" s="283" t="s">
        <v>399</v>
      </c>
      <c r="G143" s="284"/>
      <c r="H143" s="284"/>
      <c r="I143" s="284"/>
      <c r="J143" s="39"/>
      <c r="K143" s="39"/>
      <c r="L143" s="39"/>
      <c r="M143" s="39"/>
      <c r="N143" s="39"/>
      <c r="O143" s="39"/>
      <c r="P143" s="39"/>
      <c r="Q143" s="39"/>
      <c r="R143" s="40"/>
      <c r="T143" s="153"/>
      <c r="U143" s="39"/>
      <c r="V143" s="39"/>
      <c r="W143" s="39"/>
      <c r="X143" s="39"/>
      <c r="Y143" s="39"/>
      <c r="Z143" s="39"/>
      <c r="AA143" s="81"/>
      <c r="AT143" s="21" t="s">
        <v>169</v>
      </c>
      <c r="AU143" s="21" t="s">
        <v>90</v>
      </c>
    </row>
    <row r="144" spans="2:65" s="1" customFormat="1" ht="22.5" customHeight="1">
      <c r="B144" s="38"/>
      <c r="C144" s="178" t="s">
        <v>230</v>
      </c>
      <c r="D144" s="178" t="s">
        <v>163</v>
      </c>
      <c r="E144" s="179" t="s">
        <v>400</v>
      </c>
      <c r="F144" s="279" t="s">
        <v>401</v>
      </c>
      <c r="G144" s="279"/>
      <c r="H144" s="279"/>
      <c r="I144" s="279"/>
      <c r="J144" s="180" t="s">
        <v>307</v>
      </c>
      <c r="K144" s="181">
        <v>1</v>
      </c>
      <c r="L144" s="280">
        <v>0</v>
      </c>
      <c r="M144" s="281"/>
      <c r="N144" s="282">
        <f>ROUND(L144*K144,2)</f>
        <v>0</v>
      </c>
      <c r="O144" s="282"/>
      <c r="P144" s="282"/>
      <c r="Q144" s="282"/>
      <c r="R144" s="40"/>
      <c r="T144" s="182" t="s">
        <v>23</v>
      </c>
      <c r="U144" s="47" t="s">
        <v>43</v>
      </c>
      <c r="V144" s="39"/>
      <c r="W144" s="183">
        <f>V144*K144</f>
        <v>0</v>
      </c>
      <c r="X144" s="183">
        <v>0</v>
      </c>
      <c r="Y144" s="183">
        <f>X144*K144</f>
        <v>0</v>
      </c>
      <c r="Z144" s="183">
        <v>0</v>
      </c>
      <c r="AA144" s="184">
        <f>Z144*K144</f>
        <v>0</v>
      </c>
      <c r="AR144" s="21" t="s">
        <v>167</v>
      </c>
      <c r="AT144" s="21" t="s">
        <v>163</v>
      </c>
      <c r="AU144" s="21" t="s">
        <v>90</v>
      </c>
      <c r="AY144" s="21" t="s">
        <v>162</v>
      </c>
      <c r="BE144" s="121">
        <f>IF(U144="základní",N144,0)</f>
        <v>0</v>
      </c>
      <c r="BF144" s="121">
        <f>IF(U144="snížená",N144,0)</f>
        <v>0</v>
      </c>
      <c r="BG144" s="121">
        <f>IF(U144="zákl. přenesená",N144,0)</f>
        <v>0</v>
      </c>
      <c r="BH144" s="121">
        <f>IF(U144="sníž. přenesená",N144,0)</f>
        <v>0</v>
      </c>
      <c r="BI144" s="121">
        <f>IF(U144="nulová",N144,0)</f>
        <v>0</v>
      </c>
      <c r="BJ144" s="21" t="s">
        <v>85</v>
      </c>
      <c r="BK144" s="121">
        <f>ROUND(L144*K144,2)</f>
        <v>0</v>
      </c>
      <c r="BL144" s="21" t="s">
        <v>167</v>
      </c>
      <c r="BM144" s="21" t="s">
        <v>221</v>
      </c>
    </row>
    <row r="145" spans="2:65" s="1" customFormat="1" ht="44.25" customHeight="1">
      <c r="B145" s="38"/>
      <c r="C145" s="178" t="s">
        <v>78</v>
      </c>
      <c r="D145" s="178" t="s">
        <v>163</v>
      </c>
      <c r="E145" s="179" t="s">
        <v>402</v>
      </c>
      <c r="F145" s="279" t="s">
        <v>403</v>
      </c>
      <c r="G145" s="279"/>
      <c r="H145" s="279"/>
      <c r="I145" s="279"/>
      <c r="J145" s="180" t="s">
        <v>307</v>
      </c>
      <c r="K145" s="181">
        <v>1</v>
      </c>
      <c r="L145" s="280">
        <v>0</v>
      </c>
      <c r="M145" s="281"/>
      <c r="N145" s="282">
        <f>ROUND(L145*K145,2)</f>
        <v>0</v>
      </c>
      <c r="O145" s="282"/>
      <c r="P145" s="282"/>
      <c r="Q145" s="282"/>
      <c r="R145" s="40"/>
      <c r="T145" s="182" t="s">
        <v>23</v>
      </c>
      <c r="U145" s="47" t="s">
        <v>43</v>
      </c>
      <c r="V145" s="39"/>
      <c r="W145" s="183">
        <f>V145*K145</f>
        <v>0</v>
      </c>
      <c r="X145" s="183">
        <v>0</v>
      </c>
      <c r="Y145" s="183">
        <f>X145*K145</f>
        <v>0</v>
      </c>
      <c r="Z145" s="183">
        <v>0</v>
      </c>
      <c r="AA145" s="184">
        <f>Z145*K145</f>
        <v>0</v>
      </c>
      <c r="AR145" s="21" t="s">
        <v>167</v>
      </c>
      <c r="AT145" s="21" t="s">
        <v>163</v>
      </c>
      <c r="AU145" s="21" t="s">
        <v>90</v>
      </c>
      <c r="AY145" s="21" t="s">
        <v>162</v>
      </c>
      <c r="BE145" s="121">
        <f>IF(U145="základní",N145,0)</f>
        <v>0</v>
      </c>
      <c r="BF145" s="121">
        <f>IF(U145="snížená",N145,0)</f>
        <v>0</v>
      </c>
      <c r="BG145" s="121">
        <f>IF(U145="zákl. přenesená",N145,0)</f>
        <v>0</v>
      </c>
      <c r="BH145" s="121">
        <f>IF(U145="sníž. přenesená",N145,0)</f>
        <v>0</v>
      </c>
      <c r="BI145" s="121">
        <f>IF(U145="nulová",N145,0)</f>
        <v>0</v>
      </c>
      <c r="BJ145" s="21" t="s">
        <v>85</v>
      </c>
      <c r="BK145" s="121">
        <f>ROUND(L145*K145,2)</f>
        <v>0</v>
      </c>
      <c r="BL145" s="21" t="s">
        <v>167</v>
      </c>
      <c r="BM145" s="21" t="s">
        <v>225</v>
      </c>
    </row>
    <row r="146" spans="2:65" s="1" customFormat="1" ht="31.5" customHeight="1">
      <c r="B146" s="38"/>
      <c r="C146" s="178" t="s">
        <v>195</v>
      </c>
      <c r="D146" s="178" t="s">
        <v>163</v>
      </c>
      <c r="E146" s="179" t="s">
        <v>404</v>
      </c>
      <c r="F146" s="279" t="s">
        <v>405</v>
      </c>
      <c r="G146" s="279"/>
      <c r="H146" s="279"/>
      <c r="I146" s="279"/>
      <c r="J146" s="180" t="s">
        <v>307</v>
      </c>
      <c r="K146" s="181">
        <v>1</v>
      </c>
      <c r="L146" s="280">
        <v>0</v>
      </c>
      <c r="M146" s="281"/>
      <c r="N146" s="282">
        <f>ROUND(L146*K146,2)</f>
        <v>0</v>
      </c>
      <c r="O146" s="282"/>
      <c r="P146" s="282"/>
      <c r="Q146" s="282"/>
      <c r="R146" s="40"/>
      <c r="T146" s="182" t="s">
        <v>23</v>
      </c>
      <c r="U146" s="47" t="s">
        <v>43</v>
      </c>
      <c r="V146" s="39"/>
      <c r="W146" s="183">
        <f>V146*K146</f>
        <v>0</v>
      </c>
      <c r="X146" s="183">
        <v>2</v>
      </c>
      <c r="Y146" s="183">
        <f>X146*K146</f>
        <v>2</v>
      </c>
      <c r="Z146" s="183">
        <v>0</v>
      </c>
      <c r="AA146" s="184">
        <f>Z146*K146</f>
        <v>0</v>
      </c>
      <c r="AR146" s="21" t="s">
        <v>167</v>
      </c>
      <c r="AT146" s="21" t="s">
        <v>163</v>
      </c>
      <c r="AU146" s="21" t="s">
        <v>90</v>
      </c>
      <c r="AY146" s="21" t="s">
        <v>162</v>
      </c>
      <c r="BE146" s="121">
        <f>IF(U146="základní",N146,0)</f>
        <v>0</v>
      </c>
      <c r="BF146" s="121">
        <f>IF(U146="snížená",N146,0)</f>
        <v>0</v>
      </c>
      <c r="BG146" s="121">
        <f>IF(U146="zákl. přenesená",N146,0)</f>
        <v>0</v>
      </c>
      <c r="BH146" s="121">
        <f>IF(U146="sníž. přenesená",N146,0)</f>
        <v>0</v>
      </c>
      <c r="BI146" s="121">
        <f>IF(U146="nulová",N146,0)</f>
        <v>0</v>
      </c>
      <c r="BJ146" s="21" t="s">
        <v>85</v>
      </c>
      <c r="BK146" s="121">
        <f>ROUND(L146*K146,2)</f>
        <v>0</v>
      </c>
      <c r="BL146" s="21" t="s">
        <v>167</v>
      </c>
      <c r="BM146" s="21" t="s">
        <v>229</v>
      </c>
    </row>
    <row r="147" spans="2:65" s="1" customFormat="1" ht="49.9" customHeight="1">
      <c r="B147" s="38"/>
      <c r="C147" s="39"/>
      <c r="D147" s="169" t="s">
        <v>273</v>
      </c>
      <c r="E147" s="39"/>
      <c r="F147" s="39"/>
      <c r="G147" s="39"/>
      <c r="H147" s="39"/>
      <c r="I147" s="39"/>
      <c r="J147" s="39"/>
      <c r="K147" s="39"/>
      <c r="L147" s="39"/>
      <c r="M147" s="39"/>
      <c r="N147" s="292">
        <f>BK147</f>
        <v>0</v>
      </c>
      <c r="O147" s="293"/>
      <c r="P147" s="293"/>
      <c r="Q147" s="293"/>
      <c r="R147" s="40"/>
      <c r="T147" s="158"/>
      <c r="U147" s="59"/>
      <c r="V147" s="59"/>
      <c r="W147" s="59"/>
      <c r="X147" s="59"/>
      <c r="Y147" s="59"/>
      <c r="Z147" s="59"/>
      <c r="AA147" s="61"/>
      <c r="AT147" s="21" t="s">
        <v>77</v>
      </c>
      <c r="AU147" s="21" t="s">
        <v>78</v>
      </c>
      <c r="AY147" s="21" t="s">
        <v>274</v>
      </c>
      <c r="BK147" s="121">
        <v>0</v>
      </c>
    </row>
    <row r="148" spans="2:65" s="1" customFormat="1" ht="6.95" customHeight="1">
      <c r="B148" s="62"/>
      <c r="C148" s="63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4"/>
    </row>
  </sheetData>
  <sheetProtection password="CC35" sheet="1" objects="1" scenarios="1" formatCells="0" formatColumns="0" formatRows="0" sort="0" autoFilter="0"/>
  <mergeCells count="126">
    <mergeCell ref="N147:Q147"/>
    <mergeCell ref="H1:K1"/>
    <mergeCell ref="S2:AC2"/>
    <mergeCell ref="F145:I145"/>
    <mergeCell ref="L145:M145"/>
    <mergeCell ref="N145:Q145"/>
    <mergeCell ref="F146:I146"/>
    <mergeCell ref="L146:M146"/>
    <mergeCell ref="N146:Q146"/>
    <mergeCell ref="N121:Q121"/>
    <mergeCell ref="N122:Q122"/>
    <mergeCell ref="N123:Q123"/>
    <mergeCell ref="N129:Q129"/>
    <mergeCell ref="N131:Q131"/>
    <mergeCell ref="F140:I140"/>
    <mergeCell ref="L140:M140"/>
    <mergeCell ref="N140:Q140"/>
    <mergeCell ref="F141:I141"/>
    <mergeCell ref="F142:I142"/>
    <mergeCell ref="L142:M142"/>
    <mergeCell ref="N142:Q142"/>
    <mergeCell ref="F143:I143"/>
    <mergeCell ref="F144:I144"/>
    <mergeCell ref="L144:M144"/>
    <mergeCell ref="N144:Q144"/>
    <mergeCell ref="F135:I135"/>
    <mergeCell ref="F136:I136"/>
    <mergeCell ref="L136:M136"/>
    <mergeCell ref="N136:Q136"/>
    <mergeCell ref="F137:I137"/>
    <mergeCell ref="F138:I138"/>
    <mergeCell ref="L138:M138"/>
    <mergeCell ref="N138:Q138"/>
    <mergeCell ref="F139:I139"/>
    <mergeCell ref="F130:I130"/>
    <mergeCell ref="L130:M130"/>
    <mergeCell ref="N130:Q130"/>
    <mergeCell ref="F132:I132"/>
    <mergeCell ref="L132:M132"/>
    <mergeCell ref="N132:Q132"/>
    <mergeCell ref="F133:I133"/>
    <mergeCell ref="F134:I134"/>
    <mergeCell ref="L134:M134"/>
    <mergeCell ref="N134:Q134"/>
    <mergeCell ref="F126:I126"/>
    <mergeCell ref="L126:M126"/>
    <mergeCell ref="N126:Q126"/>
    <mergeCell ref="F127:I127"/>
    <mergeCell ref="L127:M127"/>
    <mergeCell ref="N127:Q127"/>
    <mergeCell ref="F128:I128"/>
    <mergeCell ref="L128:M128"/>
    <mergeCell ref="N128:Q128"/>
    <mergeCell ref="F120:I120"/>
    <mergeCell ref="L120:M120"/>
    <mergeCell ref="N120:Q120"/>
    <mergeCell ref="F124:I124"/>
    <mergeCell ref="L124:M124"/>
    <mergeCell ref="N124:Q124"/>
    <mergeCell ref="F125:I125"/>
    <mergeCell ref="L125:M125"/>
    <mergeCell ref="N125:Q125"/>
    <mergeCell ref="N101:Q101"/>
    <mergeCell ref="L103:Q103"/>
    <mergeCell ref="C109:Q109"/>
    <mergeCell ref="F111:P111"/>
    <mergeCell ref="F112:P112"/>
    <mergeCell ref="F113:P113"/>
    <mergeCell ref="M115:P115"/>
    <mergeCell ref="M117:Q117"/>
    <mergeCell ref="M118:Q118"/>
    <mergeCell ref="D96:H96"/>
    <mergeCell ref="N96:Q96"/>
    <mergeCell ref="D97:H97"/>
    <mergeCell ref="N97:Q97"/>
    <mergeCell ref="D98:H98"/>
    <mergeCell ref="N98:Q98"/>
    <mergeCell ref="D99:H99"/>
    <mergeCell ref="N99:Q99"/>
    <mergeCell ref="D100:H100"/>
    <mergeCell ref="N100:Q100"/>
    <mergeCell ref="M85:Q85"/>
    <mergeCell ref="C87:G87"/>
    <mergeCell ref="N87:Q87"/>
    <mergeCell ref="N89:Q89"/>
    <mergeCell ref="N90:Q90"/>
    <mergeCell ref="N91:Q91"/>
    <mergeCell ref="N92:Q92"/>
    <mergeCell ref="N93:Q93"/>
    <mergeCell ref="N95:Q95"/>
    <mergeCell ref="H37:J37"/>
    <mergeCell ref="M37:P37"/>
    <mergeCell ref="L39:P39"/>
    <mergeCell ref="C76:Q76"/>
    <mergeCell ref="F78:P78"/>
    <mergeCell ref="F79:P79"/>
    <mergeCell ref="F80:P80"/>
    <mergeCell ref="M82:P82"/>
    <mergeCell ref="M84:Q84"/>
    <mergeCell ref="M31:P31"/>
    <mergeCell ref="H33:J33"/>
    <mergeCell ref="M33:P33"/>
    <mergeCell ref="H34:J34"/>
    <mergeCell ref="M34:P34"/>
    <mergeCell ref="H35:J35"/>
    <mergeCell ref="M35:P35"/>
    <mergeCell ref="H36:J36"/>
    <mergeCell ref="M36:P36"/>
    <mergeCell ref="E16:L16"/>
    <mergeCell ref="O16:P16"/>
    <mergeCell ref="O18:P18"/>
    <mergeCell ref="O19:P19"/>
    <mergeCell ref="O21:P21"/>
    <mergeCell ref="O22:P22"/>
    <mergeCell ref="E25:L25"/>
    <mergeCell ref="M28:P28"/>
    <mergeCell ref="M29:P29"/>
    <mergeCell ref="C2:Q2"/>
    <mergeCell ref="C4:Q4"/>
    <mergeCell ref="F6:P6"/>
    <mergeCell ref="F7:P7"/>
    <mergeCell ref="F8:P8"/>
    <mergeCell ref="O10:P10"/>
    <mergeCell ref="O12:P12"/>
    <mergeCell ref="O13:P13"/>
    <mergeCell ref="O15:P15"/>
  </mergeCells>
  <hyperlinks>
    <hyperlink ref="F1:G1" location="C2" display="1) Krycí list rozpočtu"/>
    <hyperlink ref="H1:K1" location="C87" display="2) Rekapitulace rozpočtu"/>
    <hyperlink ref="L1" location="C120" display="3) Rozpočet"/>
    <hyperlink ref="S1:T1" location="'Rekapitulace stavby'!C2" display="Rekapitulace stavby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N145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29"/>
      <c r="B1" s="15"/>
      <c r="C1" s="15"/>
      <c r="D1" s="16" t="s">
        <v>1</v>
      </c>
      <c r="E1" s="15"/>
      <c r="F1" s="17" t="s">
        <v>119</v>
      </c>
      <c r="G1" s="17"/>
      <c r="H1" s="294" t="s">
        <v>120</v>
      </c>
      <c r="I1" s="294"/>
      <c r="J1" s="294"/>
      <c r="K1" s="294"/>
      <c r="L1" s="17" t="s">
        <v>121</v>
      </c>
      <c r="M1" s="15"/>
      <c r="N1" s="15"/>
      <c r="O1" s="16" t="s">
        <v>122</v>
      </c>
      <c r="P1" s="15"/>
      <c r="Q1" s="15"/>
      <c r="R1" s="15"/>
      <c r="S1" s="17" t="s">
        <v>123</v>
      </c>
      <c r="T1" s="17"/>
      <c r="U1" s="129"/>
      <c r="V1" s="129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</row>
    <row r="2" spans="1:66" ht="36.950000000000003" customHeight="1">
      <c r="C2" s="209" t="s">
        <v>7</v>
      </c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S2" s="257" t="s">
        <v>8</v>
      </c>
      <c r="T2" s="258"/>
      <c r="U2" s="258"/>
      <c r="V2" s="258"/>
      <c r="W2" s="258"/>
      <c r="X2" s="258"/>
      <c r="Y2" s="258"/>
      <c r="Z2" s="258"/>
      <c r="AA2" s="258"/>
      <c r="AB2" s="258"/>
      <c r="AC2" s="258"/>
      <c r="AT2" s="21" t="s">
        <v>100</v>
      </c>
    </row>
    <row r="3" spans="1:66" ht="6.95" customHeight="1">
      <c r="B3" s="22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/>
      <c r="AT3" s="21" t="s">
        <v>90</v>
      </c>
    </row>
    <row r="4" spans="1:66" ht="36.950000000000003" customHeight="1">
      <c r="B4" s="25"/>
      <c r="C4" s="211" t="s">
        <v>124</v>
      </c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6"/>
      <c r="T4" s="27" t="s">
        <v>13</v>
      </c>
      <c r="AT4" s="21" t="s">
        <v>6</v>
      </c>
    </row>
    <row r="5" spans="1:66" ht="6.95" customHeight="1">
      <c r="B5" s="25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6"/>
    </row>
    <row r="6" spans="1:66" ht="25.35" customHeight="1">
      <c r="B6" s="25"/>
      <c r="C6" s="29"/>
      <c r="D6" s="33" t="s">
        <v>20</v>
      </c>
      <c r="E6" s="29"/>
      <c r="F6" s="259" t="str">
        <f>'Rekapitulace stavby'!K6</f>
        <v>Ohlášení o odstranění stavby plynové kotelny vč komínu, nadzemních rozvodů ÚT a TV ve  vojenském areálu Bechyně</v>
      </c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9"/>
      <c r="R6" s="26"/>
    </row>
    <row r="7" spans="1:66" s="1" customFormat="1" ht="32.85" customHeight="1">
      <c r="B7" s="38"/>
      <c r="C7" s="39"/>
      <c r="D7" s="32" t="s">
        <v>125</v>
      </c>
      <c r="E7" s="39"/>
      <c r="F7" s="217" t="s">
        <v>406</v>
      </c>
      <c r="G7" s="261"/>
      <c r="H7" s="261"/>
      <c r="I7" s="261"/>
      <c r="J7" s="261"/>
      <c r="K7" s="261"/>
      <c r="L7" s="261"/>
      <c r="M7" s="261"/>
      <c r="N7" s="261"/>
      <c r="O7" s="261"/>
      <c r="P7" s="261"/>
      <c r="Q7" s="39"/>
      <c r="R7" s="40"/>
    </row>
    <row r="8" spans="1:66" s="1" customFormat="1" ht="14.45" customHeight="1">
      <c r="B8" s="38"/>
      <c r="C8" s="39"/>
      <c r="D8" s="33" t="s">
        <v>22</v>
      </c>
      <c r="E8" s="39"/>
      <c r="F8" s="31" t="s">
        <v>23</v>
      </c>
      <c r="G8" s="39"/>
      <c r="H8" s="39"/>
      <c r="I8" s="39"/>
      <c r="J8" s="39"/>
      <c r="K8" s="39"/>
      <c r="L8" s="39"/>
      <c r="M8" s="33" t="s">
        <v>24</v>
      </c>
      <c r="N8" s="39"/>
      <c r="O8" s="31" t="s">
        <v>23</v>
      </c>
      <c r="P8" s="39"/>
      <c r="Q8" s="39"/>
      <c r="R8" s="40"/>
    </row>
    <row r="9" spans="1:66" s="1" customFormat="1" ht="14.45" customHeight="1">
      <c r="B9" s="38"/>
      <c r="C9" s="39"/>
      <c r="D9" s="33" t="s">
        <v>25</v>
      </c>
      <c r="E9" s="39"/>
      <c r="F9" s="31" t="s">
        <v>26</v>
      </c>
      <c r="G9" s="39"/>
      <c r="H9" s="39"/>
      <c r="I9" s="39"/>
      <c r="J9" s="39"/>
      <c r="K9" s="39"/>
      <c r="L9" s="39"/>
      <c r="M9" s="33" t="s">
        <v>27</v>
      </c>
      <c r="N9" s="39"/>
      <c r="O9" s="262" t="str">
        <f>'Rekapitulace stavby'!AN8</f>
        <v>29. 6. 2017</v>
      </c>
      <c r="P9" s="263"/>
      <c r="Q9" s="39"/>
      <c r="R9" s="40"/>
    </row>
    <row r="10" spans="1:66" s="1" customFormat="1" ht="10.9" customHeight="1">
      <c r="B10" s="38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40"/>
    </row>
    <row r="11" spans="1:66" s="1" customFormat="1" ht="14.45" customHeight="1">
      <c r="B11" s="38"/>
      <c r="C11" s="39"/>
      <c r="D11" s="33" t="s">
        <v>29</v>
      </c>
      <c r="E11" s="39"/>
      <c r="F11" s="39"/>
      <c r="G11" s="39"/>
      <c r="H11" s="39"/>
      <c r="I11" s="39"/>
      <c r="J11" s="39"/>
      <c r="K11" s="39"/>
      <c r="L11" s="39"/>
      <c r="M11" s="33" t="s">
        <v>30</v>
      </c>
      <c r="N11" s="39"/>
      <c r="O11" s="215" t="s">
        <v>23</v>
      </c>
      <c r="P11" s="215"/>
      <c r="Q11" s="39"/>
      <c r="R11" s="40"/>
    </row>
    <row r="12" spans="1:66" s="1" customFormat="1" ht="18" customHeight="1">
      <c r="B12" s="38"/>
      <c r="C12" s="39"/>
      <c r="D12" s="39"/>
      <c r="E12" s="31" t="s">
        <v>31</v>
      </c>
      <c r="F12" s="39"/>
      <c r="G12" s="39"/>
      <c r="H12" s="39"/>
      <c r="I12" s="39"/>
      <c r="J12" s="39"/>
      <c r="K12" s="39"/>
      <c r="L12" s="39"/>
      <c r="M12" s="33" t="s">
        <v>32</v>
      </c>
      <c r="N12" s="39"/>
      <c r="O12" s="215" t="s">
        <v>23</v>
      </c>
      <c r="P12" s="215"/>
      <c r="Q12" s="39"/>
      <c r="R12" s="40"/>
    </row>
    <row r="13" spans="1:66" s="1" customFormat="1" ht="6.95" customHeight="1">
      <c r="B13" s="38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40"/>
    </row>
    <row r="14" spans="1:66" s="1" customFormat="1" ht="14.45" customHeight="1">
      <c r="B14" s="38"/>
      <c r="C14" s="39"/>
      <c r="D14" s="33" t="s">
        <v>33</v>
      </c>
      <c r="E14" s="39"/>
      <c r="F14" s="39"/>
      <c r="G14" s="39"/>
      <c r="H14" s="39"/>
      <c r="I14" s="39"/>
      <c r="J14" s="39"/>
      <c r="K14" s="39"/>
      <c r="L14" s="39"/>
      <c r="M14" s="33" t="s">
        <v>30</v>
      </c>
      <c r="N14" s="39"/>
      <c r="O14" s="264" t="s">
        <v>23</v>
      </c>
      <c r="P14" s="215"/>
      <c r="Q14" s="39"/>
      <c r="R14" s="40"/>
    </row>
    <row r="15" spans="1:66" s="1" customFormat="1" ht="18" customHeight="1">
      <c r="B15" s="38"/>
      <c r="C15" s="39"/>
      <c r="D15" s="39"/>
      <c r="E15" s="264" t="s">
        <v>407</v>
      </c>
      <c r="F15" s="265"/>
      <c r="G15" s="265"/>
      <c r="H15" s="265"/>
      <c r="I15" s="265"/>
      <c r="J15" s="265"/>
      <c r="K15" s="265"/>
      <c r="L15" s="265"/>
      <c r="M15" s="33" t="s">
        <v>32</v>
      </c>
      <c r="N15" s="39"/>
      <c r="O15" s="264" t="s">
        <v>23</v>
      </c>
      <c r="P15" s="215"/>
      <c r="Q15" s="39"/>
      <c r="R15" s="40"/>
    </row>
    <row r="16" spans="1:66" s="1" customFormat="1" ht="6.95" customHeight="1">
      <c r="B16" s="38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40"/>
    </row>
    <row r="17" spans="2:18" s="1" customFormat="1" ht="14.45" customHeight="1">
      <c r="B17" s="38"/>
      <c r="C17" s="39"/>
      <c r="D17" s="33" t="s">
        <v>35</v>
      </c>
      <c r="E17" s="39"/>
      <c r="F17" s="39"/>
      <c r="G17" s="39"/>
      <c r="H17" s="39"/>
      <c r="I17" s="39"/>
      <c r="J17" s="39"/>
      <c r="K17" s="39"/>
      <c r="L17" s="39"/>
      <c r="M17" s="33" t="s">
        <v>30</v>
      </c>
      <c r="N17" s="39"/>
      <c r="O17" s="215" t="s">
        <v>23</v>
      </c>
      <c r="P17" s="215"/>
      <c r="Q17" s="39"/>
      <c r="R17" s="40"/>
    </row>
    <row r="18" spans="2:18" s="1" customFormat="1" ht="18" customHeight="1">
      <c r="B18" s="38"/>
      <c r="C18" s="39"/>
      <c r="D18" s="39"/>
      <c r="E18" s="31" t="s">
        <v>36</v>
      </c>
      <c r="F18" s="39"/>
      <c r="G18" s="39"/>
      <c r="H18" s="39"/>
      <c r="I18" s="39"/>
      <c r="J18" s="39"/>
      <c r="K18" s="39"/>
      <c r="L18" s="39"/>
      <c r="M18" s="33" t="s">
        <v>32</v>
      </c>
      <c r="N18" s="39"/>
      <c r="O18" s="215" t="s">
        <v>23</v>
      </c>
      <c r="P18" s="215"/>
      <c r="Q18" s="39"/>
      <c r="R18" s="40"/>
    </row>
    <row r="19" spans="2:18" s="1" customFormat="1" ht="6.95" customHeight="1">
      <c r="B19" s="38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40"/>
    </row>
    <row r="20" spans="2:18" s="1" customFormat="1" ht="14.45" customHeight="1">
      <c r="B20" s="38"/>
      <c r="C20" s="39"/>
      <c r="D20" s="33" t="s">
        <v>37</v>
      </c>
      <c r="E20" s="39"/>
      <c r="F20" s="39"/>
      <c r="G20" s="39"/>
      <c r="H20" s="39"/>
      <c r="I20" s="39"/>
      <c r="J20" s="39"/>
      <c r="K20" s="39"/>
      <c r="L20" s="39"/>
      <c r="M20" s="33" t="s">
        <v>30</v>
      </c>
      <c r="N20" s="39"/>
      <c r="O20" s="215" t="s">
        <v>23</v>
      </c>
      <c r="P20" s="215"/>
      <c r="Q20" s="39"/>
      <c r="R20" s="40"/>
    </row>
    <row r="21" spans="2:18" s="1" customFormat="1" ht="18" customHeight="1">
      <c r="B21" s="38"/>
      <c r="C21" s="39"/>
      <c r="D21" s="39"/>
      <c r="E21" s="31" t="s">
        <v>36</v>
      </c>
      <c r="F21" s="39"/>
      <c r="G21" s="39"/>
      <c r="H21" s="39"/>
      <c r="I21" s="39"/>
      <c r="J21" s="39"/>
      <c r="K21" s="39"/>
      <c r="L21" s="39"/>
      <c r="M21" s="33" t="s">
        <v>32</v>
      </c>
      <c r="N21" s="39"/>
      <c r="O21" s="215" t="s">
        <v>23</v>
      </c>
      <c r="P21" s="215"/>
      <c r="Q21" s="39"/>
      <c r="R21" s="40"/>
    </row>
    <row r="22" spans="2:18" s="1" customFormat="1" ht="6.95" customHeight="1">
      <c r="B22" s="38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40"/>
    </row>
    <row r="23" spans="2:18" s="1" customFormat="1" ht="14.45" customHeight="1">
      <c r="B23" s="38"/>
      <c r="C23" s="39"/>
      <c r="D23" s="33" t="s">
        <v>38</v>
      </c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40"/>
    </row>
    <row r="24" spans="2:18" s="1" customFormat="1" ht="22.5" customHeight="1">
      <c r="B24" s="38"/>
      <c r="C24" s="39"/>
      <c r="D24" s="39"/>
      <c r="E24" s="220" t="s">
        <v>23</v>
      </c>
      <c r="F24" s="220"/>
      <c r="G24" s="220"/>
      <c r="H24" s="220"/>
      <c r="I24" s="220"/>
      <c r="J24" s="220"/>
      <c r="K24" s="220"/>
      <c r="L24" s="220"/>
      <c r="M24" s="39"/>
      <c r="N24" s="39"/>
      <c r="O24" s="39"/>
      <c r="P24" s="39"/>
      <c r="Q24" s="39"/>
      <c r="R24" s="40"/>
    </row>
    <row r="25" spans="2:18" s="1" customFormat="1" ht="6.95" customHeight="1">
      <c r="B25" s="38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40"/>
    </row>
    <row r="26" spans="2:18" s="1" customFormat="1" ht="6.95" customHeight="1">
      <c r="B26" s="38"/>
      <c r="C26" s="39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39"/>
      <c r="R26" s="40"/>
    </row>
    <row r="27" spans="2:18" s="1" customFormat="1" ht="14.45" customHeight="1">
      <c r="B27" s="38"/>
      <c r="C27" s="39"/>
      <c r="D27" s="130" t="s">
        <v>130</v>
      </c>
      <c r="E27" s="39"/>
      <c r="F27" s="39"/>
      <c r="G27" s="39"/>
      <c r="H27" s="39"/>
      <c r="I27" s="39"/>
      <c r="J27" s="39"/>
      <c r="K27" s="39"/>
      <c r="L27" s="39"/>
      <c r="M27" s="221">
        <f>N88</f>
        <v>0</v>
      </c>
      <c r="N27" s="221"/>
      <c r="O27" s="221"/>
      <c r="P27" s="221"/>
      <c r="Q27" s="39"/>
      <c r="R27" s="40"/>
    </row>
    <row r="28" spans="2:18" s="1" customFormat="1" ht="14.45" customHeight="1">
      <c r="B28" s="38"/>
      <c r="C28" s="39"/>
      <c r="D28" s="37" t="s">
        <v>111</v>
      </c>
      <c r="E28" s="39"/>
      <c r="F28" s="39"/>
      <c r="G28" s="39"/>
      <c r="H28" s="39"/>
      <c r="I28" s="39"/>
      <c r="J28" s="39"/>
      <c r="K28" s="39"/>
      <c r="L28" s="39"/>
      <c r="M28" s="221">
        <f>N93</f>
        <v>0</v>
      </c>
      <c r="N28" s="221"/>
      <c r="O28" s="221"/>
      <c r="P28" s="221"/>
      <c r="Q28" s="39"/>
      <c r="R28" s="40"/>
    </row>
    <row r="29" spans="2:18" s="1" customFormat="1" ht="6.95" customHeight="1">
      <c r="B29" s="38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40"/>
    </row>
    <row r="30" spans="2:18" s="1" customFormat="1" ht="25.35" customHeight="1">
      <c r="B30" s="38"/>
      <c r="C30" s="39"/>
      <c r="D30" s="131" t="s">
        <v>41</v>
      </c>
      <c r="E30" s="39"/>
      <c r="F30" s="39"/>
      <c r="G30" s="39"/>
      <c r="H30" s="39"/>
      <c r="I30" s="39"/>
      <c r="J30" s="39"/>
      <c r="K30" s="39"/>
      <c r="L30" s="39"/>
      <c r="M30" s="266">
        <f>ROUND(M27+M28,2)</f>
        <v>0</v>
      </c>
      <c r="N30" s="261"/>
      <c r="O30" s="261"/>
      <c r="P30" s="261"/>
      <c r="Q30" s="39"/>
      <c r="R30" s="40"/>
    </row>
    <row r="31" spans="2:18" s="1" customFormat="1" ht="6.95" customHeight="1">
      <c r="B31" s="38"/>
      <c r="C31" s="39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39"/>
      <c r="R31" s="40"/>
    </row>
    <row r="32" spans="2:18" s="1" customFormat="1" ht="14.45" customHeight="1">
      <c r="B32" s="38"/>
      <c r="C32" s="39"/>
      <c r="D32" s="45" t="s">
        <v>42</v>
      </c>
      <c r="E32" s="45" t="s">
        <v>43</v>
      </c>
      <c r="F32" s="46">
        <v>0.21</v>
      </c>
      <c r="G32" s="132" t="s">
        <v>44</v>
      </c>
      <c r="H32" s="267">
        <f>(SUM(BE93:BE100)+SUM(BE118:BE143))</f>
        <v>0</v>
      </c>
      <c r="I32" s="261"/>
      <c r="J32" s="261"/>
      <c r="K32" s="39"/>
      <c r="L32" s="39"/>
      <c r="M32" s="267">
        <f>ROUND((SUM(BE93:BE100)+SUM(BE118:BE143)), 2)*F32</f>
        <v>0</v>
      </c>
      <c r="N32" s="261"/>
      <c r="O32" s="261"/>
      <c r="P32" s="261"/>
      <c r="Q32" s="39"/>
      <c r="R32" s="40"/>
    </row>
    <row r="33" spans="2:18" s="1" customFormat="1" ht="14.45" customHeight="1">
      <c r="B33" s="38"/>
      <c r="C33" s="39"/>
      <c r="D33" s="39"/>
      <c r="E33" s="45" t="s">
        <v>45</v>
      </c>
      <c r="F33" s="46">
        <v>0.15</v>
      </c>
      <c r="G33" s="132" t="s">
        <v>44</v>
      </c>
      <c r="H33" s="267">
        <f>(SUM(BF93:BF100)+SUM(BF118:BF143))</f>
        <v>0</v>
      </c>
      <c r="I33" s="261"/>
      <c r="J33" s="261"/>
      <c r="K33" s="39"/>
      <c r="L33" s="39"/>
      <c r="M33" s="267">
        <f>ROUND((SUM(BF93:BF100)+SUM(BF118:BF143)), 2)*F33</f>
        <v>0</v>
      </c>
      <c r="N33" s="261"/>
      <c r="O33" s="261"/>
      <c r="P33" s="261"/>
      <c r="Q33" s="39"/>
      <c r="R33" s="40"/>
    </row>
    <row r="34" spans="2:18" s="1" customFormat="1" ht="14.45" hidden="1" customHeight="1">
      <c r="B34" s="38"/>
      <c r="C34" s="39"/>
      <c r="D34" s="39"/>
      <c r="E34" s="45" t="s">
        <v>46</v>
      </c>
      <c r="F34" s="46">
        <v>0.21</v>
      </c>
      <c r="G34" s="132" t="s">
        <v>44</v>
      </c>
      <c r="H34" s="267">
        <f>(SUM(BG93:BG100)+SUM(BG118:BG143))</f>
        <v>0</v>
      </c>
      <c r="I34" s="261"/>
      <c r="J34" s="261"/>
      <c r="K34" s="39"/>
      <c r="L34" s="39"/>
      <c r="M34" s="267">
        <v>0</v>
      </c>
      <c r="N34" s="261"/>
      <c r="O34" s="261"/>
      <c r="P34" s="261"/>
      <c r="Q34" s="39"/>
      <c r="R34" s="40"/>
    </row>
    <row r="35" spans="2:18" s="1" customFormat="1" ht="14.45" hidden="1" customHeight="1">
      <c r="B35" s="38"/>
      <c r="C35" s="39"/>
      <c r="D35" s="39"/>
      <c r="E35" s="45" t="s">
        <v>47</v>
      </c>
      <c r="F35" s="46">
        <v>0.15</v>
      </c>
      <c r="G35" s="132" t="s">
        <v>44</v>
      </c>
      <c r="H35" s="267">
        <f>(SUM(BH93:BH100)+SUM(BH118:BH143))</f>
        <v>0</v>
      </c>
      <c r="I35" s="261"/>
      <c r="J35" s="261"/>
      <c r="K35" s="39"/>
      <c r="L35" s="39"/>
      <c r="M35" s="267">
        <v>0</v>
      </c>
      <c r="N35" s="261"/>
      <c r="O35" s="261"/>
      <c r="P35" s="261"/>
      <c r="Q35" s="39"/>
      <c r="R35" s="40"/>
    </row>
    <row r="36" spans="2:18" s="1" customFormat="1" ht="14.45" hidden="1" customHeight="1">
      <c r="B36" s="38"/>
      <c r="C36" s="39"/>
      <c r="D36" s="39"/>
      <c r="E36" s="45" t="s">
        <v>48</v>
      </c>
      <c r="F36" s="46">
        <v>0</v>
      </c>
      <c r="G36" s="132" t="s">
        <v>44</v>
      </c>
      <c r="H36" s="267">
        <f>(SUM(BI93:BI100)+SUM(BI118:BI143))</f>
        <v>0</v>
      </c>
      <c r="I36" s="261"/>
      <c r="J36" s="261"/>
      <c r="K36" s="39"/>
      <c r="L36" s="39"/>
      <c r="M36" s="267">
        <v>0</v>
      </c>
      <c r="N36" s="261"/>
      <c r="O36" s="261"/>
      <c r="P36" s="261"/>
      <c r="Q36" s="39"/>
      <c r="R36" s="40"/>
    </row>
    <row r="37" spans="2:18" s="1" customFormat="1" ht="6.95" customHeight="1"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40"/>
    </row>
    <row r="38" spans="2:18" s="1" customFormat="1" ht="25.35" customHeight="1">
      <c r="B38" s="38"/>
      <c r="C38" s="128"/>
      <c r="D38" s="133" t="s">
        <v>49</v>
      </c>
      <c r="E38" s="82"/>
      <c r="F38" s="82"/>
      <c r="G38" s="134" t="s">
        <v>50</v>
      </c>
      <c r="H38" s="135" t="s">
        <v>51</v>
      </c>
      <c r="I38" s="82"/>
      <c r="J38" s="82"/>
      <c r="K38" s="82"/>
      <c r="L38" s="268">
        <f>SUM(M30:M36)</f>
        <v>0</v>
      </c>
      <c r="M38" s="268"/>
      <c r="N38" s="268"/>
      <c r="O38" s="268"/>
      <c r="P38" s="269"/>
      <c r="Q38" s="128"/>
      <c r="R38" s="40"/>
    </row>
    <row r="39" spans="2:18" s="1" customFormat="1" ht="14.45" customHeight="1">
      <c r="B39" s="38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40"/>
    </row>
    <row r="40" spans="2:18" s="1" customFormat="1" ht="14.45" customHeight="1">
      <c r="B40" s="38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40"/>
    </row>
    <row r="41" spans="2:18" ht="13.5">
      <c r="B41" s="25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6"/>
    </row>
    <row r="42" spans="2:18" ht="13.5">
      <c r="B42" s="25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6"/>
    </row>
    <row r="43" spans="2:18" ht="13.5">
      <c r="B43" s="25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6"/>
    </row>
    <row r="44" spans="2:18" ht="13.5">
      <c r="B44" s="25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6"/>
    </row>
    <row r="45" spans="2:18" ht="13.5">
      <c r="B45" s="25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6"/>
    </row>
    <row r="46" spans="2:18" ht="13.5">
      <c r="B46" s="25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6"/>
    </row>
    <row r="47" spans="2:18" ht="13.5">
      <c r="B47" s="25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6"/>
    </row>
    <row r="48" spans="2:18" ht="13.5">
      <c r="B48" s="25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6"/>
    </row>
    <row r="49" spans="2:18" ht="13.5">
      <c r="B49" s="25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6"/>
    </row>
    <row r="50" spans="2:18" s="1" customFormat="1">
      <c r="B50" s="38"/>
      <c r="C50" s="39"/>
      <c r="D50" s="53" t="s">
        <v>52</v>
      </c>
      <c r="E50" s="54"/>
      <c r="F50" s="54"/>
      <c r="G50" s="54"/>
      <c r="H50" s="55"/>
      <c r="I50" s="39"/>
      <c r="J50" s="53" t="s">
        <v>53</v>
      </c>
      <c r="K50" s="54"/>
      <c r="L50" s="54"/>
      <c r="M50" s="54"/>
      <c r="N50" s="54"/>
      <c r="O50" s="54"/>
      <c r="P50" s="55"/>
      <c r="Q50" s="39"/>
      <c r="R50" s="40"/>
    </row>
    <row r="51" spans="2:18" ht="13.5">
      <c r="B51" s="25"/>
      <c r="C51" s="29"/>
      <c r="D51" s="56"/>
      <c r="E51" s="29"/>
      <c r="F51" s="29"/>
      <c r="G51" s="29"/>
      <c r="H51" s="57"/>
      <c r="I51" s="29"/>
      <c r="J51" s="56"/>
      <c r="K51" s="29"/>
      <c r="L51" s="29"/>
      <c r="M51" s="29"/>
      <c r="N51" s="29"/>
      <c r="O51" s="29"/>
      <c r="P51" s="57"/>
      <c r="Q51" s="29"/>
      <c r="R51" s="26"/>
    </row>
    <row r="52" spans="2:18" ht="13.5">
      <c r="B52" s="25"/>
      <c r="C52" s="29"/>
      <c r="D52" s="56"/>
      <c r="E52" s="29"/>
      <c r="F52" s="29"/>
      <c r="G52" s="29"/>
      <c r="H52" s="57"/>
      <c r="I52" s="29"/>
      <c r="J52" s="56"/>
      <c r="K52" s="29"/>
      <c r="L52" s="29"/>
      <c r="M52" s="29"/>
      <c r="N52" s="29"/>
      <c r="O52" s="29"/>
      <c r="P52" s="57"/>
      <c r="Q52" s="29"/>
      <c r="R52" s="26"/>
    </row>
    <row r="53" spans="2:18" ht="13.5">
      <c r="B53" s="25"/>
      <c r="C53" s="29"/>
      <c r="D53" s="56"/>
      <c r="E53" s="29"/>
      <c r="F53" s="29"/>
      <c r="G53" s="29"/>
      <c r="H53" s="57"/>
      <c r="I53" s="29"/>
      <c r="J53" s="56"/>
      <c r="K53" s="29"/>
      <c r="L53" s="29"/>
      <c r="M53" s="29"/>
      <c r="N53" s="29"/>
      <c r="O53" s="29"/>
      <c r="P53" s="57"/>
      <c r="Q53" s="29"/>
      <c r="R53" s="26"/>
    </row>
    <row r="54" spans="2:18" ht="13.5">
      <c r="B54" s="25"/>
      <c r="C54" s="29"/>
      <c r="D54" s="56"/>
      <c r="E54" s="29"/>
      <c r="F54" s="29"/>
      <c r="G54" s="29"/>
      <c r="H54" s="57"/>
      <c r="I54" s="29"/>
      <c r="J54" s="56"/>
      <c r="K54" s="29"/>
      <c r="L54" s="29"/>
      <c r="M54" s="29"/>
      <c r="N54" s="29"/>
      <c r="O54" s="29"/>
      <c r="P54" s="57"/>
      <c r="Q54" s="29"/>
      <c r="R54" s="26"/>
    </row>
    <row r="55" spans="2:18" ht="13.5">
      <c r="B55" s="25"/>
      <c r="C55" s="29"/>
      <c r="D55" s="56"/>
      <c r="E55" s="29"/>
      <c r="F55" s="29"/>
      <c r="G55" s="29"/>
      <c r="H55" s="57"/>
      <c r="I55" s="29"/>
      <c r="J55" s="56"/>
      <c r="K55" s="29"/>
      <c r="L55" s="29"/>
      <c r="M55" s="29"/>
      <c r="N55" s="29"/>
      <c r="O55" s="29"/>
      <c r="P55" s="57"/>
      <c r="Q55" s="29"/>
      <c r="R55" s="26"/>
    </row>
    <row r="56" spans="2:18" ht="13.5">
      <c r="B56" s="25"/>
      <c r="C56" s="29"/>
      <c r="D56" s="56"/>
      <c r="E56" s="29"/>
      <c r="F56" s="29"/>
      <c r="G56" s="29"/>
      <c r="H56" s="57"/>
      <c r="I56" s="29"/>
      <c r="J56" s="56"/>
      <c r="K56" s="29"/>
      <c r="L56" s="29"/>
      <c r="M56" s="29"/>
      <c r="N56" s="29"/>
      <c r="O56" s="29"/>
      <c r="P56" s="57"/>
      <c r="Q56" s="29"/>
      <c r="R56" s="26"/>
    </row>
    <row r="57" spans="2:18" ht="13.5">
      <c r="B57" s="25"/>
      <c r="C57" s="29"/>
      <c r="D57" s="56"/>
      <c r="E57" s="29"/>
      <c r="F57" s="29"/>
      <c r="G57" s="29"/>
      <c r="H57" s="57"/>
      <c r="I57" s="29"/>
      <c r="J57" s="56"/>
      <c r="K57" s="29"/>
      <c r="L57" s="29"/>
      <c r="M57" s="29"/>
      <c r="N57" s="29"/>
      <c r="O57" s="29"/>
      <c r="P57" s="57"/>
      <c r="Q57" s="29"/>
      <c r="R57" s="26"/>
    </row>
    <row r="58" spans="2:18" ht="13.5">
      <c r="B58" s="25"/>
      <c r="C58" s="29"/>
      <c r="D58" s="56"/>
      <c r="E58" s="29"/>
      <c r="F58" s="29"/>
      <c r="G58" s="29"/>
      <c r="H58" s="57"/>
      <c r="I58" s="29"/>
      <c r="J58" s="56"/>
      <c r="K58" s="29"/>
      <c r="L58" s="29"/>
      <c r="M58" s="29"/>
      <c r="N58" s="29"/>
      <c r="O58" s="29"/>
      <c r="P58" s="57"/>
      <c r="Q58" s="29"/>
      <c r="R58" s="26"/>
    </row>
    <row r="59" spans="2:18" s="1" customFormat="1">
      <c r="B59" s="38"/>
      <c r="C59" s="39"/>
      <c r="D59" s="58" t="s">
        <v>54</v>
      </c>
      <c r="E59" s="59"/>
      <c r="F59" s="59"/>
      <c r="G59" s="60" t="s">
        <v>55</v>
      </c>
      <c r="H59" s="61"/>
      <c r="I59" s="39"/>
      <c r="J59" s="58" t="s">
        <v>54</v>
      </c>
      <c r="K59" s="59"/>
      <c r="L59" s="59"/>
      <c r="M59" s="59"/>
      <c r="N59" s="60" t="s">
        <v>55</v>
      </c>
      <c r="O59" s="59"/>
      <c r="P59" s="61"/>
      <c r="Q59" s="39"/>
      <c r="R59" s="40"/>
    </row>
    <row r="60" spans="2:18" ht="13.5">
      <c r="B60" s="25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6"/>
    </row>
    <row r="61" spans="2:18" s="1" customFormat="1">
      <c r="B61" s="38"/>
      <c r="C61" s="39"/>
      <c r="D61" s="53" t="s">
        <v>56</v>
      </c>
      <c r="E61" s="54"/>
      <c r="F61" s="54"/>
      <c r="G61" s="54"/>
      <c r="H61" s="55"/>
      <c r="I61" s="39"/>
      <c r="J61" s="53" t="s">
        <v>57</v>
      </c>
      <c r="K61" s="54"/>
      <c r="L61" s="54"/>
      <c r="M61" s="54"/>
      <c r="N61" s="54"/>
      <c r="O61" s="54"/>
      <c r="P61" s="55"/>
      <c r="Q61" s="39"/>
      <c r="R61" s="40"/>
    </row>
    <row r="62" spans="2:18" ht="13.5">
      <c r="B62" s="25"/>
      <c r="C62" s="29"/>
      <c r="D62" s="56"/>
      <c r="E62" s="29"/>
      <c r="F62" s="29"/>
      <c r="G62" s="29"/>
      <c r="H62" s="57"/>
      <c r="I62" s="29"/>
      <c r="J62" s="56"/>
      <c r="K62" s="29"/>
      <c r="L62" s="29"/>
      <c r="M62" s="29"/>
      <c r="N62" s="29"/>
      <c r="O62" s="29"/>
      <c r="P62" s="57"/>
      <c r="Q62" s="29"/>
      <c r="R62" s="26"/>
    </row>
    <row r="63" spans="2:18" ht="13.5">
      <c r="B63" s="25"/>
      <c r="C63" s="29"/>
      <c r="D63" s="56"/>
      <c r="E63" s="29"/>
      <c r="F63" s="29"/>
      <c r="G63" s="29"/>
      <c r="H63" s="57"/>
      <c r="I63" s="29"/>
      <c r="J63" s="56"/>
      <c r="K63" s="29"/>
      <c r="L63" s="29"/>
      <c r="M63" s="29"/>
      <c r="N63" s="29"/>
      <c r="O63" s="29"/>
      <c r="P63" s="57"/>
      <c r="Q63" s="29"/>
      <c r="R63" s="26"/>
    </row>
    <row r="64" spans="2:18" ht="13.5">
      <c r="B64" s="25"/>
      <c r="C64" s="29"/>
      <c r="D64" s="56"/>
      <c r="E64" s="29"/>
      <c r="F64" s="29"/>
      <c r="G64" s="29"/>
      <c r="H64" s="57"/>
      <c r="I64" s="29"/>
      <c r="J64" s="56"/>
      <c r="K64" s="29"/>
      <c r="L64" s="29"/>
      <c r="M64" s="29"/>
      <c r="N64" s="29"/>
      <c r="O64" s="29"/>
      <c r="P64" s="57"/>
      <c r="Q64" s="29"/>
      <c r="R64" s="26"/>
    </row>
    <row r="65" spans="2:21" ht="13.5">
      <c r="B65" s="25"/>
      <c r="C65" s="29"/>
      <c r="D65" s="56"/>
      <c r="E65" s="29"/>
      <c r="F65" s="29"/>
      <c r="G65" s="29"/>
      <c r="H65" s="57"/>
      <c r="I65" s="29"/>
      <c r="J65" s="56"/>
      <c r="K65" s="29"/>
      <c r="L65" s="29"/>
      <c r="M65" s="29"/>
      <c r="N65" s="29"/>
      <c r="O65" s="29"/>
      <c r="P65" s="57"/>
      <c r="Q65" s="29"/>
      <c r="R65" s="26"/>
    </row>
    <row r="66" spans="2:21" ht="13.5">
      <c r="B66" s="25"/>
      <c r="C66" s="29"/>
      <c r="D66" s="56"/>
      <c r="E66" s="29"/>
      <c r="F66" s="29"/>
      <c r="G66" s="29"/>
      <c r="H66" s="57"/>
      <c r="I66" s="29"/>
      <c r="J66" s="56"/>
      <c r="K66" s="29"/>
      <c r="L66" s="29"/>
      <c r="M66" s="29"/>
      <c r="N66" s="29"/>
      <c r="O66" s="29"/>
      <c r="P66" s="57"/>
      <c r="Q66" s="29"/>
      <c r="R66" s="26"/>
    </row>
    <row r="67" spans="2:21" ht="13.5">
      <c r="B67" s="25"/>
      <c r="C67" s="29"/>
      <c r="D67" s="56"/>
      <c r="E67" s="29"/>
      <c r="F67" s="29"/>
      <c r="G67" s="29"/>
      <c r="H67" s="57"/>
      <c r="I67" s="29"/>
      <c r="J67" s="56"/>
      <c r="K67" s="29"/>
      <c r="L67" s="29"/>
      <c r="M67" s="29"/>
      <c r="N67" s="29"/>
      <c r="O67" s="29"/>
      <c r="P67" s="57"/>
      <c r="Q67" s="29"/>
      <c r="R67" s="26"/>
    </row>
    <row r="68" spans="2:21" ht="13.5">
      <c r="B68" s="25"/>
      <c r="C68" s="29"/>
      <c r="D68" s="56"/>
      <c r="E68" s="29"/>
      <c r="F68" s="29"/>
      <c r="G68" s="29"/>
      <c r="H68" s="57"/>
      <c r="I68" s="29"/>
      <c r="J68" s="56"/>
      <c r="K68" s="29"/>
      <c r="L68" s="29"/>
      <c r="M68" s="29"/>
      <c r="N68" s="29"/>
      <c r="O68" s="29"/>
      <c r="P68" s="57"/>
      <c r="Q68" s="29"/>
      <c r="R68" s="26"/>
    </row>
    <row r="69" spans="2:21" ht="13.5">
      <c r="B69" s="25"/>
      <c r="C69" s="29"/>
      <c r="D69" s="56"/>
      <c r="E69" s="29"/>
      <c r="F69" s="29"/>
      <c r="G69" s="29"/>
      <c r="H69" s="57"/>
      <c r="I69" s="29"/>
      <c r="J69" s="56"/>
      <c r="K69" s="29"/>
      <c r="L69" s="29"/>
      <c r="M69" s="29"/>
      <c r="N69" s="29"/>
      <c r="O69" s="29"/>
      <c r="P69" s="57"/>
      <c r="Q69" s="29"/>
      <c r="R69" s="26"/>
    </row>
    <row r="70" spans="2:21" s="1" customFormat="1">
      <c r="B70" s="38"/>
      <c r="C70" s="39"/>
      <c r="D70" s="58" t="s">
        <v>54</v>
      </c>
      <c r="E70" s="59"/>
      <c r="F70" s="59"/>
      <c r="G70" s="60" t="s">
        <v>55</v>
      </c>
      <c r="H70" s="61"/>
      <c r="I70" s="39"/>
      <c r="J70" s="58" t="s">
        <v>54</v>
      </c>
      <c r="K70" s="59"/>
      <c r="L70" s="59"/>
      <c r="M70" s="59"/>
      <c r="N70" s="60" t="s">
        <v>55</v>
      </c>
      <c r="O70" s="59"/>
      <c r="P70" s="61"/>
      <c r="Q70" s="39"/>
      <c r="R70" s="40"/>
    </row>
    <row r="71" spans="2:21" s="1" customFormat="1" ht="14.45" customHeight="1">
      <c r="B71" s="62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4"/>
    </row>
    <row r="75" spans="2:21" s="1" customFormat="1" ht="6.95" customHeight="1">
      <c r="B75" s="136"/>
      <c r="C75" s="137"/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7"/>
      <c r="O75" s="137"/>
      <c r="P75" s="137"/>
      <c r="Q75" s="137"/>
      <c r="R75" s="138"/>
    </row>
    <row r="76" spans="2:21" s="1" customFormat="1" ht="36.950000000000003" customHeight="1">
      <c r="B76" s="38"/>
      <c r="C76" s="211" t="s">
        <v>131</v>
      </c>
      <c r="D76" s="212"/>
      <c r="E76" s="212"/>
      <c r="F76" s="212"/>
      <c r="G76" s="212"/>
      <c r="H76" s="212"/>
      <c r="I76" s="212"/>
      <c r="J76" s="212"/>
      <c r="K76" s="212"/>
      <c r="L76" s="212"/>
      <c r="M76" s="212"/>
      <c r="N76" s="212"/>
      <c r="O76" s="212"/>
      <c r="P76" s="212"/>
      <c r="Q76" s="212"/>
      <c r="R76" s="40"/>
      <c r="T76" s="139"/>
      <c r="U76" s="139"/>
    </row>
    <row r="77" spans="2:21" s="1" customFormat="1" ht="6.95" customHeight="1">
      <c r="B77" s="38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40"/>
      <c r="T77" s="139"/>
      <c r="U77" s="139"/>
    </row>
    <row r="78" spans="2:21" s="1" customFormat="1" ht="30" customHeight="1">
      <c r="B78" s="38"/>
      <c r="C78" s="33" t="s">
        <v>20</v>
      </c>
      <c r="D78" s="39"/>
      <c r="E78" s="39"/>
      <c r="F78" s="259" t="str">
        <f>F6</f>
        <v>Ohlášení o odstranění stavby plynové kotelny vč komínu, nadzemních rozvodů ÚT a TV ve  vojenském areálu Bechyně</v>
      </c>
      <c r="G78" s="260"/>
      <c r="H78" s="260"/>
      <c r="I78" s="260"/>
      <c r="J78" s="260"/>
      <c r="K78" s="260"/>
      <c r="L78" s="260"/>
      <c r="M78" s="260"/>
      <c r="N78" s="260"/>
      <c r="O78" s="260"/>
      <c r="P78" s="260"/>
      <c r="Q78" s="39"/>
      <c r="R78" s="40"/>
      <c r="T78" s="139"/>
      <c r="U78" s="139"/>
    </row>
    <row r="79" spans="2:21" s="1" customFormat="1" ht="36.950000000000003" customHeight="1">
      <c r="B79" s="38"/>
      <c r="C79" s="72" t="s">
        <v>125</v>
      </c>
      <c r="D79" s="39"/>
      <c r="E79" s="39"/>
      <c r="F79" s="231" t="str">
        <f>F7</f>
        <v>VRN - Vedlejší rozpočtové náklady</v>
      </c>
      <c r="G79" s="261"/>
      <c r="H79" s="261"/>
      <c r="I79" s="261"/>
      <c r="J79" s="261"/>
      <c r="K79" s="261"/>
      <c r="L79" s="261"/>
      <c r="M79" s="261"/>
      <c r="N79" s="261"/>
      <c r="O79" s="261"/>
      <c r="P79" s="261"/>
      <c r="Q79" s="39"/>
      <c r="R79" s="40"/>
      <c r="T79" s="139"/>
      <c r="U79" s="139"/>
    </row>
    <row r="80" spans="2:21" s="1" customFormat="1" ht="6.95" customHeight="1">
      <c r="B80" s="38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40"/>
      <c r="T80" s="139"/>
      <c r="U80" s="139"/>
    </row>
    <row r="81" spans="2:65" s="1" customFormat="1" ht="18" customHeight="1">
      <c r="B81" s="38"/>
      <c r="C81" s="33" t="s">
        <v>25</v>
      </c>
      <c r="D81" s="39"/>
      <c r="E81" s="39"/>
      <c r="F81" s="31" t="str">
        <f>F9</f>
        <v>Vojenský areál Bechyně</v>
      </c>
      <c r="G81" s="39"/>
      <c r="H81" s="39"/>
      <c r="I81" s="39"/>
      <c r="J81" s="39"/>
      <c r="K81" s="33" t="s">
        <v>27</v>
      </c>
      <c r="L81" s="39"/>
      <c r="M81" s="263" t="str">
        <f>IF(O9="","",O9)</f>
        <v>29. 6. 2017</v>
      </c>
      <c r="N81" s="263"/>
      <c r="O81" s="263"/>
      <c r="P81" s="263"/>
      <c r="Q81" s="39"/>
      <c r="R81" s="40"/>
      <c r="T81" s="139"/>
      <c r="U81" s="139"/>
    </row>
    <row r="82" spans="2:65" s="1" customFormat="1" ht="6.95" customHeight="1">
      <c r="B82" s="38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40"/>
      <c r="T82" s="139"/>
      <c r="U82" s="139"/>
    </row>
    <row r="83" spans="2:65" s="1" customFormat="1">
      <c r="B83" s="38"/>
      <c r="C83" s="33" t="s">
        <v>29</v>
      </c>
      <c r="D83" s="39"/>
      <c r="E83" s="39"/>
      <c r="F83" s="31" t="str">
        <f>E12</f>
        <v>AS-PO Praha</v>
      </c>
      <c r="G83" s="39"/>
      <c r="H83" s="39"/>
      <c r="I83" s="39"/>
      <c r="J83" s="39"/>
      <c r="K83" s="33" t="s">
        <v>35</v>
      </c>
      <c r="L83" s="39"/>
      <c r="M83" s="215" t="str">
        <f>E18</f>
        <v>EVČ s.r.o.</v>
      </c>
      <c r="N83" s="215"/>
      <c r="O83" s="215"/>
      <c r="P83" s="215"/>
      <c r="Q83" s="215"/>
      <c r="R83" s="40"/>
      <c r="T83" s="139"/>
      <c r="U83" s="139"/>
    </row>
    <row r="84" spans="2:65" s="1" customFormat="1" ht="14.45" customHeight="1">
      <c r="B84" s="38"/>
      <c r="C84" s="33" t="s">
        <v>33</v>
      </c>
      <c r="D84" s="39"/>
      <c r="E84" s="39"/>
      <c r="F84" s="31" t="str">
        <f>IF(E15="","",E15)</f>
        <v>Bude vybrán z výběrového řízení.</v>
      </c>
      <c r="G84" s="39"/>
      <c r="H84" s="39"/>
      <c r="I84" s="39"/>
      <c r="J84" s="39"/>
      <c r="K84" s="33" t="s">
        <v>37</v>
      </c>
      <c r="L84" s="39"/>
      <c r="M84" s="215" t="str">
        <f>E21</f>
        <v>EVČ s.r.o.</v>
      </c>
      <c r="N84" s="215"/>
      <c r="O84" s="215"/>
      <c r="P84" s="215"/>
      <c r="Q84" s="215"/>
      <c r="R84" s="40"/>
      <c r="T84" s="139"/>
      <c r="U84" s="139"/>
    </row>
    <row r="85" spans="2:65" s="1" customFormat="1" ht="10.35" customHeight="1">
      <c r="B85" s="38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40"/>
      <c r="T85" s="139"/>
      <c r="U85" s="139"/>
    </row>
    <row r="86" spans="2:65" s="1" customFormat="1" ht="29.25" customHeight="1">
      <c r="B86" s="38"/>
      <c r="C86" s="270" t="s">
        <v>132</v>
      </c>
      <c r="D86" s="271"/>
      <c r="E86" s="271"/>
      <c r="F86" s="271"/>
      <c r="G86" s="271"/>
      <c r="H86" s="128"/>
      <c r="I86" s="128"/>
      <c r="J86" s="128"/>
      <c r="K86" s="128"/>
      <c r="L86" s="128"/>
      <c r="M86" s="128"/>
      <c r="N86" s="270" t="s">
        <v>133</v>
      </c>
      <c r="O86" s="271"/>
      <c r="P86" s="271"/>
      <c r="Q86" s="271"/>
      <c r="R86" s="40"/>
      <c r="T86" s="139"/>
      <c r="U86" s="139"/>
    </row>
    <row r="87" spans="2:65" s="1" customFormat="1" ht="10.35" customHeight="1">
      <c r="B87" s="38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40"/>
      <c r="T87" s="139"/>
      <c r="U87" s="139"/>
    </row>
    <row r="88" spans="2:65" s="1" customFormat="1" ht="29.25" customHeight="1">
      <c r="B88" s="38"/>
      <c r="C88" s="141" t="s">
        <v>134</v>
      </c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255">
        <f>N118</f>
        <v>0</v>
      </c>
      <c r="O88" s="272"/>
      <c r="P88" s="272"/>
      <c r="Q88" s="272"/>
      <c r="R88" s="40"/>
      <c r="T88" s="139"/>
      <c r="U88" s="139"/>
      <c r="AU88" s="21" t="s">
        <v>135</v>
      </c>
    </row>
    <row r="89" spans="2:65" s="7" customFormat="1" ht="24.95" customHeight="1">
      <c r="B89" s="142"/>
      <c r="C89" s="143"/>
      <c r="D89" s="144" t="s">
        <v>408</v>
      </c>
      <c r="E89" s="143"/>
      <c r="F89" s="143"/>
      <c r="G89" s="143"/>
      <c r="H89" s="143"/>
      <c r="I89" s="143"/>
      <c r="J89" s="143"/>
      <c r="K89" s="143"/>
      <c r="L89" s="143"/>
      <c r="M89" s="143"/>
      <c r="N89" s="273">
        <f>N119</f>
        <v>0</v>
      </c>
      <c r="O89" s="274"/>
      <c r="P89" s="274"/>
      <c r="Q89" s="274"/>
      <c r="R89" s="145"/>
      <c r="T89" s="146"/>
      <c r="U89" s="146"/>
    </row>
    <row r="90" spans="2:65" s="7" customFormat="1" ht="24.95" customHeight="1">
      <c r="B90" s="142"/>
      <c r="C90" s="143"/>
      <c r="D90" s="144" t="s">
        <v>409</v>
      </c>
      <c r="E90" s="143"/>
      <c r="F90" s="143"/>
      <c r="G90" s="143"/>
      <c r="H90" s="143"/>
      <c r="I90" s="143"/>
      <c r="J90" s="143"/>
      <c r="K90" s="143"/>
      <c r="L90" s="143"/>
      <c r="M90" s="143"/>
      <c r="N90" s="273">
        <f>N125</f>
        <v>0</v>
      </c>
      <c r="O90" s="274"/>
      <c r="P90" s="274"/>
      <c r="Q90" s="274"/>
      <c r="R90" s="145"/>
      <c r="T90" s="146"/>
      <c r="U90" s="146"/>
    </row>
    <row r="91" spans="2:65" s="8" customFormat="1" ht="19.899999999999999" customHeight="1">
      <c r="B91" s="147"/>
      <c r="C91" s="106"/>
      <c r="D91" s="117" t="s">
        <v>410</v>
      </c>
      <c r="E91" s="106"/>
      <c r="F91" s="106"/>
      <c r="G91" s="106"/>
      <c r="H91" s="106"/>
      <c r="I91" s="106"/>
      <c r="J91" s="106"/>
      <c r="K91" s="106"/>
      <c r="L91" s="106"/>
      <c r="M91" s="106"/>
      <c r="N91" s="248">
        <f>N126</f>
        <v>0</v>
      </c>
      <c r="O91" s="249"/>
      <c r="P91" s="249"/>
      <c r="Q91" s="249"/>
      <c r="R91" s="148"/>
      <c r="T91" s="149"/>
      <c r="U91" s="149"/>
    </row>
    <row r="92" spans="2:65" s="1" customFormat="1" ht="21.75" customHeight="1">
      <c r="B92" s="38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40"/>
      <c r="T92" s="139"/>
      <c r="U92" s="139"/>
    </row>
    <row r="93" spans="2:65" s="1" customFormat="1" ht="29.25" customHeight="1">
      <c r="B93" s="38"/>
      <c r="C93" s="141" t="s">
        <v>140</v>
      </c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272">
        <f>ROUND(N94+N95+N96+N97+N98+N99,2)</f>
        <v>0</v>
      </c>
      <c r="O93" s="275"/>
      <c r="P93" s="275"/>
      <c r="Q93" s="275"/>
      <c r="R93" s="40"/>
      <c r="T93" s="150"/>
      <c r="U93" s="151" t="s">
        <v>42</v>
      </c>
    </row>
    <row r="94" spans="2:65" s="1" customFormat="1" ht="18" customHeight="1">
      <c r="B94" s="38"/>
      <c r="C94" s="39"/>
      <c r="D94" s="252" t="s">
        <v>141</v>
      </c>
      <c r="E94" s="253"/>
      <c r="F94" s="253"/>
      <c r="G94" s="253"/>
      <c r="H94" s="253"/>
      <c r="I94" s="39"/>
      <c r="J94" s="39"/>
      <c r="K94" s="39"/>
      <c r="L94" s="39"/>
      <c r="M94" s="39"/>
      <c r="N94" s="251">
        <f>ROUND(N88*T94,2)</f>
        <v>0</v>
      </c>
      <c r="O94" s="248"/>
      <c r="P94" s="248"/>
      <c r="Q94" s="248"/>
      <c r="R94" s="40"/>
      <c r="S94" s="152"/>
      <c r="T94" s="153"/>
      <c r="U94" s="154" t="s">
        <v>43</v>
      </c>
      <c r="V94" s="155"/>
      <c r="W94" s="155"/>
      <c r="X94" s="155"/>
      <c r="Y94" s="155"/>
      <c r="Z94" s="155"/>
      <c r="AA94" s="155"/>
      <c r="AB94" s="155"/>
      <c r="AC94" s="155"/>
      <c r="AD94" s="155"/>
      <c r="AE94" s="155"/>
      <c r="AF94" s="155"/>
      <c r="AG94" s="155"/>
      <c r="AH94" s="155"/>
      <c r="AI94" s="155"/>
      <c r="AJ94" s="155"/>
      <c r="AK94" s="155"/>
      <c r="AL94" s="155"/>
      <c r="AM94" s="155"/>
      <c r="AN94" s="155"/>
      <c r="AO94" s="155"/>
      <c r="AP94" s="155"/>
      <c r="AQ94" s="155"/>
      <c r="AR94" s="155"/>
      <c r="AS94" s="155"/>
      <c r="AT94" s="155"/>
      <c r="AU94" s="155"/>
      <c r="AV94" s="155"/>
      <c r="AW94" s="155"/>
      <c r="AX94" s="155"/>
      <c r="AY94" s="156" t="s">
        <v>98</v>
      </c>
      <c r="AZ94" s="155"/>
      <c r="BA94" s="155"/>
      <c r="BB94" s="155"/>
      <c r="BC94" s="155"/>
      <c r="BD94" s="155"/>
      <c r="BE94" s="157">
        <f t="shared" ref="BE94:BE99" si="0">IF(U94="základní",N94,0)</f>
        <v>0</v>
      </c>
      <c r="BF94" s="157">
        <f t="shared" ref="BF94:BF99" si="1">IF(U94="snížená",N94,0)</f>
        <v>0</v>
      </c>
      <c r="BG94" s="157">
        <f t="shared" ref="BG94:BG99" si="2">IF(U94="zákl. přenesená",N94,0)</f>
        <v>0</v>
      </c>
      <c r="BH94" s="157">
        <f t="shared" ref="BH94:BH99" si="3">IF(U94="sníž. přenesená",N94,0)</f>
        <v>0</v>
      </c>
      <c r="BI94" s="157">
        <f t="shared" ref="BI94:BI99" si="4">IF(U94="nulová",N94,0)</f>
        <v>0</v>
      </c>
      <c r="BJ94" s="156" t="s">
        <v>85</v>
      </c>
      <c r="BK94" s="155"/>
      <c r="BL94" s="155"/>
      <c r="BM94" s="155"/>
    </row>
    <row r="95" spans="2:65" s="1" customFormat="1" ht="18" customHeight="1">
      <c r="B95" s="38"/>
      <c r="C95" s="39"/>
      <c r="D95" s="252" t="s">
        <v>411</v>
      </c>
      <c r="E95" s="253"/>
      <c r="F95" s="253"/>
      <c r="G95" s="253"/>
      <c r="H95" s="253"/>
      <c r="I95" s="39"/>
      <c r="J95" s="39"/>
      <c r="K95" s="39"/>
      <c r="L95" s="39"/>
      <c r="M95" s="39"/>
      <c r="N95" s="251">
        <f>ROUND(N88*T95,2)</f>
        <v>0</v>
      </c>
      <c r="O95" s="248"/>
      <c r="P95" s="248"/>
      <c r="Q95" s="248"/>
      <c r="R95" s="40"/>
      <c r="S95" s="152"/>
      <c r="T95" s="153"/>
      <c r="U95" s="154" t="s">
        <v>43</v>
      </c>
      <c r="V95" s="155"/>
      <c r="W95" s="155"/>
      <c r="X95" s="155"/>
      <c r="Y95" s="155"/>
      <c r="Z95" s="155"/>
      <c r="AA95" s="155"/>
      <c r="AB95" s="155"/>
      <c r="AC95" s="155"/>
      <c r="AD95" s="155"/>
      <c r="AE95" s="155"/>
      <c r="AF95" s="155"/>
      <c r="AG95" s="155"/>
      <c r="AH95" s="155"/>
      <c r="AI95" s="155"/>
      <c r="AJ95" s="155"/>
      <c r="AK95" s="155"/>
      <c r="AL95" s="155"/>
      <c r="AM95" s="155"/>
      <c r="AN95" s="155"/>
      <c r="AO95" s="155"/>
      <c r="AP95" s="155"/>
      <c r="AQ95" s="155"/>
      <c r="AR95" s="155"/>
      <c r="AS95" s="155"/>
      <c r="AT95" s="155"/>
      <c r="AU95" s="155"/>
      <c r="AV95" s="155"/>
      <c r="AW95" s="155"/>
      <c r="AX95" s="155"/>
      <c r="AY95" s="156" t="s">
        <v>98</v>
      </c>
      <c r="AZ95" s="155"/>
      <c r="BA95" s="155"/>
      <c r="BB95" s="155"/>
      <c r="BC95" s="155"/>
      <c r="BD95" s="155"/>
      <c r="BE95" s="157">
        <f t="shared" si="0"/>
        <v>0</v>
      </c>
      <c r="BF95" s="157">
        <f t="shared" si="1"/>
        <v>0</v>
      </c>
      <c r="BG95" s="157">
        <f t="shared" si="2"/>
        <v>0</v>
      </c>
      <c r="BH95" s="157">
        <f t="shared" si="3"/>
        <v>0</v>
      </c>
      <c r="BI95" s="157">
        <f t="shared" si="4"/>
        <v>0</v>
      </c>
      <c r="BJ95" s="156" t="s">
        <v>85</v>
      </c>
      <c r="BK95" s="155"/>
      <c r="BL95" s="155"/>
      <c r="BM95" s="155"/>
    </row>
    <row r="96" spans="2:65" s="1" customFormat="1" ht="18" customHeight="1">
      <c r="B96" s="38"/>
      <c r="C96" s="39"/>
      <c r="D96" s="252" t="s">
        <v>143</v>
      </c>
      <c r="E96" s="253"/>
      <c r="F96" s="253"/>
      <c r="G96" s="253"/>
      <c r="H96" s="253"/>
      <c r="I96" s="39"/>
      <c r="J96" s="39"/>
      <c r="K96" s="39"/>
      <c r="L96" s="39"/>
      <c r="M96" s="39"/>
      <c r="N96" s="251">
        <f>ROUND(N88*T96,2)</f>
        <v>0</v>
      </c>
      <c r="O96" s="248"/>
      <c r="P96" s="248"/>
      <c r="Q96" s="248"/>
      <c r="R96" s="40"/>
      <c r="S96" s="152"/>
      <c r="T96" s="153"/>
      <c r="U96" s="154" t="s">
        <v>43</v>
      </c>
      <c r="V96" s="155"/>
      <c r="W96" s="155"/>
      <c r="X96" s="155"/>
      <c r="Y96" s="155"/>
      <c r="Z96" s="155"/>
      <c r="AA96" s="155"/>
      <c r="AB96" s="155"/>
      <c r="AC96" s="155"/>
      <c r="AD96" s="155"/>
      <c r="AE96" s="155"/>
      <c r="AF96" s="155"/>
      <c r="AG96" s="155"/>
      <c r="AH96" s="155"/>
      <c r="AI96" s="155"/>
      <c r="AJ96" s="155"/>
      <c r="AK96" s="155"/>
      <c r="AL96" s="155"/>
      <c r="AM96" s="155"/>
      <c r="AN96" s="155"/>
      <c r="AO96" s="155"/>
      <c r="AP96" s="155"/>
      <c r="AQ96" s="155"/>
      <c r="AR96" s="155"/>
      <c r="AS96" s="155"/>
      <c r="AT96" s="155"/>
      <c r="AU96" s="155"/>
      <c r="AV96" s="155"/>
      <c r="AW96" s="155"/>
      <c r="AX96" s="155"/>
      <c r="AY96" s="156" t="s">
        <v>98</v>
      </c>
      <c r="AZ96" s="155"/>
      <c r="BA96" s="155"/>
      <c r="BB96" s="155"/>
      <c r="BC96" s="155"/>
      <c r="BD96" s="155"/>
      <c r="BE96" s="157">
        <f t="shared" si="0"/>
        <v>0</v>
      </c>
      <c r="BF96" s="157">
        <f t="shared" si="1"/>
        <v>0</v>
      </c>
      <c r="BG96" s="157">
        <f t="shared" si="2"/>
        <v>0</v>
      </c>
      <c r="BH96" s="157">
        <f t="shared" si="3"/>
        <v>0</v>
      </c>
      <c r="BI96" s="157">
        <f t="shared" si="4"/>
        <v>0</v>
      </c>
      <c r="BJ96" s="156" t="s">
        <v>85</v>
      </c>
      <c r="BK96" s="155"/>
      <c r="BL96" s="155"/>
      <c r="BM96" s="155"/>
    </row>
    <row r="97" spans="2:65" s="1" customFormat="1" ht="18" customHeight="1">
      <c r="B97" s="38"/>
      <c r="C97" s="39"/>
      <c r="D97" s="252" t="s">
        <v>144</v>
      </c>
      <c r="E97" s="253"/>
      <c r="F97" s="253"/>
      <c r="G97" s="253"/>
      <c r="H97" s="253"/>
      <c r="I97" s="39"/>
      <c r="J97" s="39"/>
      <c r="K97" s="39"/>
      <c r="L97" s="39"/>
      <c r="M97" s="39"/>
      <c r="N97" s="251">
        <f>ROUND(N88*T97,2)</f>
        <v>0</v>
      </c>
      <c r="O97" s="248"/>
      <c r="P97" s="248"/>
      <c r="Q97" s="248"/>
      <c r="R97" s="40"/>
      <c r="S97" s="152"/>
      <c r="T97" s="153"/>
      <c r="U97" s="154" t="s">
        <v>43</v>
      </c>
      <c r="V97" s="155"/>
      <c r="W97" s="155"/>
      <c r="X97" s="155"/>
      <c r="Y97" s="155"/>
      <c r="Z97" s="155"/>
      <c r="AA97" s="155"/>
      <c r="AB97" s="155"/>
      <c r="AC97" s="155"/>
      <c r="AD97" s="155"/>
      <c r="AE97" s="155"/>
      <c r="AF97" s="155"/>
      <c r="AG97" s="155"/>
      <c r="AH97" s="155"/>
      <c r="AI97" s="155"/>
      <c r="AJ97" s="155"/>
      <c r="AK97" s="155"/>
      <c r="AL97" s="155"/>
      <c r="AM97" s="155"/>
      <c r="AN97" s="155"/>
      <c r="AO97" s="155"/>
      <c r="AP97" s="155"/>
      <c r="AQ97" s="155"/>
      <c r="AR97" s="155"/>
      <c r="AS97" s="155"/>
      <c r="AT97" s="155"/>
      <c r="AU97" s="155"/>
      <c r="AV97" s="155"/>
      <c r="AW97" s="155"/>
      <c r="AX97" s="155"/>
      <c r="AY97" s="156" t="s">
        <v>98</v>
      </c>
      <c r="AZ97" s="155"/>
      <c r="BA97" s="155"/>
      <c r="BB97" s="155"/>
      <c r="BC97" s="155"/>
      <c r="BD97" s="155"/>
      <c r="BE97" s="157">
        <f t="shared" si="0"/>
        <v>0</v>
      </c>
      <c r="BF97" s="157">
        <f t="shared" si="1"/>
        <v>0</v>
      </c>
      <c r="BG97" s="157">
        <f t="shared" si="2"/>
        <v>0</v>
      </c>
      <c r="BH97" s="157">
        <f t="shared" si="3"/>
        <v>0</v>
      </c>
      <c r="BI97" s="157">
        <f t="shared" si="4"/>
        <v>0</v>
      </c>
      <c r="BJ97" s="156" t="s">
        <v>85</v>
      </c>
      <c r="BK97" s="155"/>
      <c r="BL97" s="155"/>
      <c r="BM97" s="155"/>
    </row>
    <row r="98" spans="2:65" s="1" customFormat="1" ht="18" customHeight="1">
      <c r="B98" s="38"/>
      <c r="C98" s="39"/>
      <c r="D98" s="252" t="s">
        <v>145</v>
      </c>
      <c r="E98" s="253"/>
      <c r="F98" s="253"/>
      <c r="G98" s="253"/>
      <c r="H98" s="253"/>
      <c r="I98" s="39"/>
      <c r="J98" s="39"/>
      <c r="K98" s="39"/>
      <c r="L98" s="39"/>
      <c r="M98" s="39"/>
      <c r="N98" s="251">
        <f>ROUND(N88*T98,2)</f>
        <v>0</v>
      </c>
      <c r="O98" s="248"/>
      <c r="P98" s="248"/>
      <c r="Q98" s="248"/>
      <c r="R98" s="40"/>
      <c r="S98" s="152"/>
      <c r="T98" s="153"/>
      <c r="U98" s="154" t="s">
        <v>43</v>
      </c>
      <c r="V98" s="155"/>
      <c r="W98" s="155"/>
      <c r="X98" s="155"/>
      <c r="Y98" s="155"/>
      <c r="Z98" s="155"/>
      <c r="AA98" s="155"/>
      <c r="AB98" s="155"/>
      <c r="AC98" s="155"/>
      <c r="AD98" s="155"/>
      <c r="AE98" s="155"/>
      <c r="AF98" s="155"/>
      <c r="AG98" s="155"/>
      <c r="AH98" s="155"/>
      <c r="AI98" s="155"/>
      <c r="AJ98" s="155"/>
      <c r="AK98" s="155"/>
      <c r="AL98" s="155"/>
      <c r="AM98" s="155"/>
      <c r="AN98" s="155"/>
      <c r="AO98" s="155"/>
      <c r="AP98" s="155"/>
      <c r="AQ98" s="155"/>
      <c r="AR98" s="155"/>
      <c r="AS98" s="155"/>
      <c r="AT98" s="155"/>
      <c r="AU98" s="155"/>
      <c r="AV98" s="155"/>
      <c r="AW98" s="155"/>
      <c r="AX98" s="155"/>
      <c r="AY98" s="156" t="s">
        <v>98</v>
      </c>
      <c r="AZ98" s="155"/>
      <c r="BA98" s="155"/>
      <c r="BB98" s="155"/>
      <c r="BC98" s="155"/>
      <c r="BD98" s="155"/>
      <c r="BE98" s="157">
        <f t="shared" si="0"/>
        <v>0</v>
      </c>
      <c r="BF98" s="157">
        <f t="shared" si="1"/>
        <v>0</v>
      </c>
      <c r="BG98" s="157">
        <f t="shared" si="2"/>
        <v>0</v>
      </c>
      <c r="BH98" s="157">
        <f t="shared" si="3"/>
        <v>0</v>
      </c>
      <c r="BI98" s="157">
        <f t="shared" si="4"/>
        <v>0</v>
      </c>
      <c r="BJ98" s="156" t="s">
        <v>85</v>
      </c>
      <c r="BK98" s="155"/>
      <c r="BL98" s="155"/>
      <c r="BM98" s="155"/>
    </row>
    <row r="99" spans="2:65" s="1" customFormat="1" ht="18" customHeight="1">
      <c r="B99" s="38"/>
      <c r="C99" s="39"/>
      <c r="D99" s="117" t="s">
        <v>146</v>
      </c>
      <c r="E99" s="39"/>
      <c r="F99" s="39"/>
      <c r="G99" s="39"/>
      <c r="H99" s="39"/>
      <c r="I99" s="39"/>
      <c r="J99" s="39"/>
      <c r="K99" s="39"/>
      <c r="L99" s="39"/>
      <c r="M99" s="39"/>
      <c r="N99" s="251">
        <f>ROUND(N88*T99,2)</f>
        <v>0</v>
      </c>
      <c r="O99" s="248"/>
      <c r="P99" s="248"/>
      <c r="Q99" s="248"/>
      <c r="R99" s="40"/>
      <c r="S99" s="152"/>
      <c r="T99" s="158"/>
      <c r="U99" s="159" t="s">
        <v>43</v>
      </c>
      <c r="V99" s="155"/>
      <c r="W99" s="155"/>
      <c r="X99" s="155"/>
      <c r="Y99" s="155"/>
      <c r="Z99" s="155"/>
      <c r="AA99" s="155"/>
      <c r="AB99" s="155"/>
      <c r="AC99" s="155"/>
      <c r="AD99" s="155"/>
      <c r="AE99" s="155"/>
      <c r="AF99" s="155"/>
      <c r="AG99" s="155"/>
      <c r="AH99" s="155"/>
      <c r="AI99" s="155"/>
      <c r="AJ99" s="155"/>
      <c r="AK99" s="155"/>
      <c r="AL99" s="155"/>
      <c r="AM99" s="155"/>
      <c r="AN99" s="155"/>
      <c r="AO99" s="155"/>
      <c r="AP99" s="155"/>
      <c r="AQ99" s="155"/>
      <c r="AR99" s="155"/>
      <c r="AS99" s="155"/>
      <c r="AT99" s="155"/>
      <c r="AU99" s="155"/>
      <c r="AV99" s="155"/>
      <c r="AW99" s="155"/>
      <c r="AX99" s="155"/>
      <c r="AY99" s="156" t="s">
        <v>147</v>
      </c>
      <c r="AZ99" s="155"/>
      <c r="BA99" s="155"/>
      <c r="BB99" s="155"/>
      <c r="BC99" s="155"/>
      <c r="BD99" s="155"/>
      <c r="BE99" s="157">
        <f t="shared" si="0"/>
        <v>0</v>
      </c>
      <c r="BF99" s="157">
        <f t="shared" si="1"/>
        <v>0</v>
      </c>
      <c r="BG99" s="157">
        <f t="shared" si="2"/>
        <v>0</v>
      </c>
      <c r="BH99" s="157">
        <f t="shared" si="3"/>
        <v>0</v>
      </c>
      <c r="BI99" s="157">
        <f t="shared" si="4"/>
        <v>0</v>
      </c>
      <c r="BJ99" s="156" t="s">
        <v>85</v>
      </c>
      <c r="BK99" s="155"/>
      <c r="BL99" s="155"/>
      <c r="BM99" s="155"/>
    </row>
    <row r="100" spans="2:65" s="1" customFormat="1" ht="13.5">
      <c r="B100" s="38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40"/>
      <c r="T100" s="139"/>
      <c r="U100" s="139"/>
    </row>
    <row r="101" spans="2:65" s="1" customFormat="1" ht="29.25" customHeight="1">
      <c r="B101" s="38"/>
      <c r="C101" s="127" t="s">
        <v>118</v>
      </c>
      <c r="D101" s="128"/>
      <c r="E101" s="128"/>
      <c r="F101" s="128"/>
      <c r="G101" s="128"/>
      <c r="H101" s="128"/>
      <c r="I101" s="128"/>
      <c r="J101" s="128"/>
      <c r="K101" s="128"/>
      <c r="L101" s="256">
        <f>ROUND(SUM(N88+N93),2)</f>
        <v>0</v>
      </c>
      <c r="M101" s="256"/>
      <c r="N101" s="256"/>
      <c r="O101" s="256"/>
      <c r="P101" s="256"/>
      <c r="Q101" s="256"/>
      <c r="R101" s="40"/>
      <c r="T101" s="139"/>
      <c r="U101" s="139"/>
    </row>
    <row r="102" spans="2:65" s="1" customFormat="1" ht="6.95" customHeight="1">
      <c r="B102" s="62"/>
      <c r="C102" s="63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4"/>
      <c r="T102" s="139"/>
      <c r="U102" s="139"/>
    </row>
    <row r="106" spans="2:65" s="1" customFormat="1" ht="6.95" customHeight="1">
      <c r="B106" s="65"/>
      <c r="C106" s="66"/>
      <c r="D106" s="66"/>
      <c r="E106" s="66"/>
      <c r="F106" s="66"/>
      <c r="G106" s="66"/>
      <c r="H106" s="66"/>
      <c r="I106" s="66"/>
      <c r="J106" s="66"/>
      <c r="K106" s="66"/>
      <c r="L106" s="66"/>
      <c r="M106" s="66"/>
      <c r="N106" s="66"/>
      <c r="O106" s="66"/>
      <c r="P106" s="66"/>
      <c r="Q106" s="66"/>
      <c r="R106" s="67"/>
    </row>
    <row r="107" spans="2:65" s="1" customFormat="1" ht="36.950000000000003" customHeight="1">
      <c r="B107" s="38"/>
      <c r="C107" s="211" t="s">
        <v>148</v>
      </c>
      <c r="D107" s="261"/>
      <c r="E107" s="261"/>
      <c r="F107" s="261"/>
      <c r="G107" s="261"/>
      <c r="H107" s="261"/>
      <c r="I107" s="261"/>
      <c r="J107" s="261"/>
      <c r="K107" s="261"/>
      <c r="L107" s="261"/>
      <c r="M107" s="261"/>
      <c r="N107" s="261"/>
      <c r="O107" s="261"/>
      <c r="P107" s="261"/>
      <c r="Q107" s="261"/>
      <c r="R107" s="40"/>
    </row>
    <row r="108" spans="2:65" s="1" customFormat="1" ht="6.95" customHeight="1">
      <c r="B108" s="38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40"/>
    </row>
    <row r="109" spans="2:65" s="1" customFormat="1" ht="30" customHeight="1">
      <c r="B109" s="38"/>
      <c r="C109" s="33" t="s">
        <v>20</v>
      </c>
      <c r="D109" s="39"/>
      <c r="E109" s="39"/>
      <c r="F109" s="259" t="str">
        <f>F6</f>
        <v>Ohlášení o odstranění stavby plynové kotelny vč komínu, nadzemních rozvodů ÚT a TV ve  vojenském areálu Bechyně</v>
      </c>
      <c r="G109" s="260"/>
      <c r="H109" s="260"/>
      <c r="I109" s="260"/>
      <c r="J109" s="260"/>
      <c r="K109" s="260"/>
      <c r="L109" s="260"/>
      <c r="M109" s="260"/>
      <c r="N109" s="260"/>
      <c r="O109" s="260"/>
      <c r="P109" s="260"/>
      <c r="Q109" s="39"/>
      <c r="R109" s="40"/>
    </row>
    <row r="110" spans="2:65" s="1" customFormat="1" ht="36.950000000000003" customHeight="1">
      <c r="B110" s="38"/>
      <c r="C110" s="72" t="s">
        <v>125</v>
      </c>
      <c r="D110" s="39"/>
      <c r="E110" s="39"/>
      <c r="F110" s="231" t="str">
        <f>F7</f>
        <v>VRN - Vedlejší rozpočtové náklady</v>
      </c>
      <c r="G110" s="261"/>
      <c r="H110" s="261"/>
      <c r="I110" s="261"/>
      <c r="J110" s="261"/>
      <c r="K110" s="261"/>
      <c r="L110" s="261"/>
      <c r="M110" s="261"/>
      <c r="N110" s="261"/>
      <c r="O110" s="261"/>
      <c r="P110" s="261"/>
      <c r="Q110" s="39"/>
      <c r="R110" s="40"/>
    </row>
    <row r="111" spans="2:65" s="1" customFormat="1" ht="6.95" customHeight="1">
      <c r="B111" s="38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40"/>
    </row>
    <row r="112" spans="2:65" s="1" customFormat="1" ht="18" customHeight="1">
      <c r="B112" s="38"/>
      <c r="C112" s="33" t="s">
        <v>25</v>
      </c>
      <c r="D112" s="39"/>
      <c r="E112" s="39"/>
      <c r="F112" s="31" t="str">
        <f>F9</f>
        <v>Vojenský areál Bechyně</v>
      </c>
      <c r="G112" s="39"/>
      <c r="H112" s="39"/>
      <c r="I112" s="39"/>
      <c r="J112" s="39"/>
      <c r="K112" s="33" t="s">
        <v>27</v>
      </c>
      <c r="L112" s="39"/>
      <c r="M112" s="263" t="str">
        <f>IF(O9="","",O9)</f>
        <v>29. 6. 2017</v>
      </c>
      <c r="N112" s="263"/>
      <c r="O112" s="263"/>
      <c r="P112" s="263"/>
      <c r="Q112" s="39"/>
      <c r="R112" s="40"/>
    </row>
    <row r="113" spans="2:65" s="1" customFormat="1" ht="6.95" customHeight="1">
      <c r="B113" s="38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40"/>
    </row>
    <row r="114" spans="2:65" s="1" customFormat="1">
      <c r="B114" s="38"/>
      <c r="C114" s="33" t="s">
        <v>29</v>
      </c>
      <c r="D114" s="39"/>
      <c r="E114" s="39"/>
      <c r="F114" s="31" t="str">
        <f>E12</f>
        <v>AS-PO Praha</v>
      </c>
      <c r="G114" s="39"/>
      <c r="H114" s="39"/>
      <c r="I114" s="39"/>
      <c r="J114" s="39"/>
      <c r="K114" s="33" t="s">
        <v>35</v>
      </c>
      <c r="L114" s="39"/>
      <c r="M114" s="215" t="str">
        <f>E18</f>
        <v>EVČ s.r.o.</v>
      </c>
      <c r="N114" s="215"/>
      <c r="O114" s="215"/>
      <c r="P114" s="215"/>
      <c r="Q114" s="215"/>
      <c r="R114" s="40"/>
    </row>
    <row r="115" spans="2:65" s="1" customFormat="1" ht="14.45" customHeight="1">
      <c r="B115" s="38"/>
      <c r="C115" s="33" t="s">
        <v>33</v>
      </c>
      <c r="D115" s="39"/>
      <c r="E115" s="39"/>
      <c r="F115" s="31" t="str">
        <f>IF(E15="","",E15)</f>
        <v>Bude vybrán z výběrového řízení.</v>
      </c>
      <c r="G115" s="39"/>
      <c r="H115" s="39"/>
      <c r="I115" s="39"/>
      <c r="J115" s="39"/>
      <c r="K115" s="33" t="s">
        <v>37</v>
      </c>
      <c r="L115" s="39"/>
      <c r="M115" s="215" t="str">
        <f>E21</f>
        <v>EVČ s.r.o.</v>
      </c>
      <c r="N115" s="215"/>
      <c r="O115" s="215"/>
      <c r="P115" s="215"/>
      <c r="Q115" s="215"/>
      <c r="R115" s="40"/>
    </row>
    <row r="116" spans="2:65" s="1" customFormat="1" ht="10.35" customHeight="1">
      <c r="B116" s="38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40"/>
    </row>
    <row r="117" spans="2:65" s="9" customFormat="1" ht="29.25" customHeight="1">
      <c r="B117" s="160"/>
      <c r="C117" s="161" t="s">
        <v>149</v>
      </c>
      <c r="D117" s="162" t="s">
        <v>150</v>
      </c>
      <c r="E117" s="162" t="s">
        <v>60</v>
      </c>
      <c r="F117" s="276" t="s">
        <v>151</v>
      </c>
      <c r="G117" s="276"/>
      <c r="H117" s="276"/>
      <c r="I117" s="276"/>
      <c r="J117" s="162" t="s">
        <v>152</v>
      </c>
      <c r="K117" s="162" t="s">
        <v>153</v>
      </c>
      <c r="L117" s="277" t="s">
        <v>154</v>
      </c>
      <c r="M117" s="277"/>
      <c r="N117" s="276" t="s">
        <v>133</v>
      </c>
      <c r="O117" s="276"/>
      <c r="P117" s="276"/>
      <c r="Q117" s="278"/>
      <c r="R117" s="163"/>
      <c r="T117" s="83" t="s">
        <v>155</v>
      </c>
      <c r="U117" s="84" t="s">
        <v>42</v>
      </c>
      <c r="V117" s="84" t="s">
        <v>156</v>
      </c>
      <c r="W117" s="84" t="s">
        <v>157</v>
      </c>
      <c r="X117" s="84" t="s">
        <v>158</v>
      </c>
      <c r="Y117" s="84" t="s">
        <v>159</v>
      </c>
      <c r="Z117" s="84" t="s">
        <v>160</v>
      </c>
      <c r="AA117" s="85" t="s">
        <v>161</v>
      </c>
    </row>
    <row r="118" spans="2:65" s="1" customFormat="1" ht="29.25" customHeight="1">
      <c r="B118" s="38"/>
      <c r="C118" s="87" t="s">
        <v>130</v>
      </c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285">
        <f>BK118</f>
        <v>0</v>
      </c>
      <c r="O118" s="286"/>
      <c r="P118" s="286"/>
      <c r="Q118" s="286"/>
      <c r="R118" s="40"/>
      <c r="T118" s="86"/>
      <c r="U118" s="54"/>
      <c r="V118" s="54"/>
      <c r="W118" s="164">
        <f>W119+W125+W144</f>
        <v>0</v>
      </c>
      <c r="X118" s="54"/>
      <c r="Y118" s="164">
        <f>Y119+Y125+Y144</f>
        <v>0</v>
      </c>
      <c r="Z118" s="54"/>
      <c r="AA118" s="165">
        <f>AA119+AA125+AA144</f>
        <v>0</v>
      </c>
      <c r="AT118" s="21" t="s">
        <v>77</v>
      </c>
      <c r="AU118" s="21" t="s">
        <v>135</v>
      </c>
      <c r="BK118" s="166">
        <f>BK119+BK125+BK144</f>
        <v>0</v>
      </c>
    </row>
    <row r="119" spans="2:65" s="10" customFormat="1" ht="37.35" customHeight="1">
      <c r="B119" s="167"/>
      <c r="C119" s="168"/>
      <c r="D119" s="169" t="s">
        <v>408</v>
      </c>
      <c r="E119" s="169"/>
      <c r="F119" s="169"/>
      <c r="G119" s="169"/>
      <c r="H119" s="169"/>
      <c r="I119" s="169"/>
      <c r="J119" s="169"/>
      <c r="K119" s="169"/>
      <c r="L119" s="169"/>
      <c r="M119" s="169"/>
      <c r="N119" s="303">
        <f>BK119</f>
        <v>0</v>
      </c>
      <c r="O119" s="304"/>
      <c r="P119" s="304"/>
      <c r="Q119" s="304"/>
      <c r="R119" s="170"/>
      <c r="T119" s="171"/>
      <c r="U119" s="168"/>
      <c r="V119" s="168"/>
      <c r="W119" s="172">
        <f>SUM(W120:W124)</f>
        <v>0</v>
      </c>
      <c r="X119" s="168"/>
      <c r="Y119" s="172">
        <f>SUM(Y120:Y124)</f>
        <v>0</v>
      </c>
      <c r="Z119" s="168"/>
      <c r="AA119" s="173">
        <f>SUM(AA120:AA124)</f>
        <v>0</v>
      </c>
      <c r="AR119" s="174" t="s">
        <v>85</v>
      </c>
      <c r="AT119" s="175" t="s">
        <v>77</v>
      </c>
      <c r="AU119" s="175" t="s">
        <v>78</v>
      </c>
      <c r="AY119" s="174" t="s">
        <v>162</v>
      </c>
      <c r="BK119" s="176">
        <f>SUM(BK120:BK124)</f>
        <v>0</v>
      </c>
    </row>
    <row r="120" spans="2:65" s="1" customFormat="1" ht="31.5" customHeight="1">
      <c r="B120" s="38"/>
      <c r="C120" s="178" t="s">
        <v>181</v>
      </c>
      <c r="D120" s="178" t="s">
        <v>163</v>
      </c>
      <c r="E120" s="179" t="s">
        <v>412</v>
      </c>
      <c r="F120" s="279" t="s">
        <v>413</v>
      </c>
      <c r="G120" s="279"/>
      <c r="H120" s="279"/>
      <c r="I120" s="279"/>
      <c r="J120" s="180" t="s">
        <v>194</v>
      </c>
      <c r="K120" s="181">
        <v>1801</v>
      </c>
      <c r="L120" s="280">
        <v>0</v>
      </c>
      <c r="M120" s="281"/>
      <c r="N120" s="282">
        <f>ROUND(L120*K120,2)</f>
        <v>0</v>
      </c>
      <c r="O120" s="282"/>
      <c r="P120" s="282"/>
      <c r="Q120" s="282"/>
      <c r="R120" s="40"/>
      <c r="T120" s="182" t="s">
        <v>23</v>
      </c>
      <c r="U120" s="47" t="s">
        <v>43</v>
      </c>
      <c r="V120" s="39"/>
      <c r="W120" s="183">
        <f>V120*K120</f>
        <v>0</v>
      </c>
      <c r="X120" s="183">
        <v>0</v>
      </c>
      <c r="Y120" s="183">
        <f>X120*K120</f>
        <v>0</v>
      </c>
      <c r="Z120" s="183">
        <v>0</v>
      </c>
      <c r="AA120" s="184">
        <f>Z120*K120</f>
        <v>0</v>
      </c>
      <c r="AR120" s="21" t="s">
        <v>167</v>
      </c>
      <c r="AT120" s="21" t="s">
        <v>163</v>
      </c>
      <c r="AU120" s="21" t="s">
        <v>85</v>
      </c>
      <c r="AY120" s="21" t="s">
        <v>162</v>
      </c>
      <c r="BE120" s="121">
        <f>IF(U120="základní",N120,0)</f>
        <v>0</v>
      </c>
      <c r="BF120" s="121">
        <f>IF(U120="snížená",N120,0)</f>
        <v>0</v>
      </c>
      <c r="BG120" s="121">
        <f>IF(U120="zákl. přenesená",N120,0)</f>
        <v>0</v>
      </c>
      <c r="BH120" s="121">
        <f>IF(U120="sníž. přenesená",N120,0)</f>
        <v>0</v>
      </c>
      <c r="BI120" s="121">
        <f>IF(U120="nulová",N120,0)</f>
        <v>0</v>
      </c>
      <c r="BJ120" s="21" t="s">
        <v>85</v>
      </c>
      <c r="BK120" s="121">
        <f>ROUND(L120*K120,2)</f>
        <v>0</v>
      </c>
      <c r="BL120" s="21" t="s">
        <v>167</v>
      </c>
      <c r="BM120" s="21" t="s">
        <v>414</v>
      </c>
    </row>
    <row r="121" spans="2:65" s="11" customFormat="1" ht="22.5" customHeight="1">
      <c r="B121" s="185"/>
      <c r="C121" s="186"/>
      <c r="D121" s="186"/>
      <c r="E121" s="187" t="s">
        <v>23</v>
      </c>
      <c r="F121" s="295" t="s">
        <v>415</v>
      </c>
      <c r="G121" s="296"/>
      <c r="H121" s="296"/>
      <c r="I121" s="296"/>
      <c r="J121" s="186"/>
      <c r="K121" s="188">
        <v>1</v>
      </c>
      <c r="L121" s="186"/>
      <c r="M121" s="186"/>
      <c r="N121" s="186"/>
      <c r="O121" s="186"/>
      <c r="P121" s="186"/>
      <c r="Q121" s="186"/>
      <c r="R121" s="189"/>
      <c r="T121" s="190"/>
      <c r="U121" s="186"/>
      <c r="V121" s="186"/>
      <c r="W121" s="186"/>
      <c r="X121" s="186"/>
      <c r="Y121" s="186"/>
      <c r="Z121" s="186"/>
      <c r="AA121" s="191"/>
      <c r="AT121" s="192" t="s">
        <v>416</v>
      </c>
      <c r="AU121" s="192" t="s">
        <v>85</v>
      </c>
      <c r="AV121" s="11" t="s">
        <v>90</v>
      </c>
      <c r="AW121" s="11" t="s">
        <v>417</v>
      </c>
      <c r="AX121" s="11" t="s">
        <v>78</v>
      </c>
      <c r="AY121" s="192" t="s">
        <v>162</v>
      </c>
    </row>
    <row r="122" spans="2:65" s="11" customFormat="1" ht="22.5" customHeight="1">
      <c r="B122" s="185"/>
      <c r="C122" s="186"/>
      <c r="D122" s="186"/>
      <c r="E122" s="187" t="s">
        <v>23</v>
      </c>
      <c r="F122" s="297" t="s">
        <v>418</v>
      </c>
      <c r="G122" s="298"/>
      <c r="H122" s="298"/>
      <c r="I122" s="298"/>
      <c r="J122" s="186"/>
      <c r="K122" s="188">
        <v>1800</v>
      </c>
      <c r="L122" s="186"/>
      <c r="M122" s="186"/>
      <c r="N122" s="186"/>
      <c r="O122" s="186"/>
      <c r="P122" s="186"/>
      <c r="Q122" s="186"/>
      <c r="R122" s="189"/>
      <c r="T122" s="190"/>
      <c r="U122" s="186"/>
      <c r="V122" s="186"/>
      <c r="W122" s="186"/>
      <c r="X122" s="186"/>
      <c r="Y122" s="186"/>
      <c r="Z122" s="186"/>
      <c r="AA122" s="191"/>
      <c r="AT122" s="192" t="s">
        <v>416</v>
      </c>
      <c r="AU122" s="192" t="s">
        <v>85</v>
      </c>
      <c r="AV122" s="11" t="s">
        <v>90</v>
      </c>
      <c r="AW122" s="11" t="s">
        <v>417</v>
      </c>
      <c r="AX122" s="11" t="s">
        <v>78</v>
      </c>
      <c r="AY122" s="192" t="s">
        <v>162</v>
      </c>
    </row>
    <row r="123" spans="2:65" s="12" customFormat="1" ht="22.5" customHeight="1">
      <c r="B123" s="193"/>
      <c r="C123" s="194"/>
      <c r="D123" s="194"/>
      <c r="E123" s="195" t="s">
        <v>23</v>
      </c>
      <c r="F123" s="299" t="s">
        <v>419</v>
      </c>
      <c r="G123" s="300"/>
      <c r="H123" s="300"/>
      <c r="I123" s="300"/>
      <c r="J123" s="194"/>
      <c r="K123" s="196">
        <v>1801</v>
      </c>
      <c r="L123" s="194"/>
      <c r="M123" s="194"/>
      <c r="N123" s="194"/>
      <c r="O123" s="194"/>
      <c r="P123" s="194"/>
      <c r="Q123" s="194"/>
      <c r="R123" s="197"/>
      <c r="T123" s="198"/>
      <c r="U123" s="194"/>
      <c r="V123" s="194"/>
      <c r="W123" s="194"/>
      <c r="X123" s="194"/>
      <c r="Y123" s="194"/>
      <c r="Z123" s="194"/>
      <c r="AA123" s="199"/>
      <c r="AT123" s="200" t="s">
        <v>416</v>
      </c>
      <c r="AU123" s="200" t="s">
        <v>85</v>
      </c>
      <c r="AV123" s="12" t="s">
        <v>167</v>
      </c>
      <c r="AW123" s="12" t="s">
        <v>417</v>
      </c>
      <c r="AX123" s="12" t="s">
        <v>85</v>
      </c>
      <c r="AY123" s="200" t="s">
        <v>162</v>
      </c>
    </row>
    <row r="124" spans="2:65" s="1" customFormat="1" ht="31.5" customHeight="1">
      <c r="B124" s="38"/>
      <c r="C124" s="178" t="s">
        <v>209</v>
      </c>
      <c r="D124" s="178" t="s">
        <v>163</v>
      </c>
      <c r="E124" s="179" t="s">
        <v>420</v>
      </c>
      <c r="F124" s="279" t="s">
        <v>421</v>
      </c>
      <c r="G124" s="279"/>
      <c r="H124" s="279"/>
      <c r="I124" s="279"/>
      <c r="J124" s="180" t="s">
        <v>194</v>
      </c>
      <c r="K124" s="181">
        <v>30</v>
      </c>
      <c r="L124" s="280">
        <v>0</v>
      </c>
      <c r="M124" s="281"/>
      <c r="N124" s="282">
        <f>ROUND(L124*K124,2)</f>
        <v>0</v>
      </c>
      <c r="O124" s="282"/>
      <c r="P124" s="282"/>
      <c r="Q124" s="282"/>
      <c r="R124" s="40"/>
      <c r="T124" s="182" t="s">
        <v>23</v>
      </c>
      <c r="U124" s="47" t="s">
        <v>43</v>
      </c>
      <c r="V124" s="39"/>
      <c r="W124" s="183">
        <f>V124*K124</f>
        <v>0</v>
      </c>
      <c r="X124" s="183">
        <v>0</v>
      </c>
      <c r="Y124" s="183">
        <f>X124*K124</f>
        <v>0</v>
      </c>
      <c r="Z124" s="183">
        <v>0</v>
      </c>
      <c r="AA124" s="184">
        <f>Z124*K124</f>
        <v>0</v>
      </c>
      <c r="AR124" s="21" t="s">
        <v>167</v>
      </c>
      <c r="AT124" s="21" t="s">
        <v>163</v>
      </c>
      <c r="AU124" s="21" t="s">
        <v>85</v>
      </c>
      <c r="AY124" s="21" t="s">
        <v>162</v>
      </c>
      <c r="BE124" s="121">
        <f>IF(U124="základní",N124,0)</f>
        <v>0</v>
      </c>
      <c r="BF124" s="121">
        <f>IF(U124="snížená",N124,0)</f>
        <v>0</v>
      </c>
      <c r="BG124" s="121">
        <f>IF(U124="zákl. přenesená",N124,0)</f>
        <v>0</v>
      </c>
      <c r="BH124" s="121">
        <f>IF(U124="sníž. přenesená",N124,0)</f>
        <v>0</v>
      </c>
      <c r="BI124" s="121">
        <f>IF(U124="nulová",N124,0)</f>
        <v>0</v>
      </c>
      <c r="BJ124" s="21" t="s">
        <v>85</v>
      </c>
      <c r="BK124" s="121">
        <f>ROUND(L124*K124,2)</f>
        <v>0</v>
      </c>
      <c r="BL124" s="21" t="s">
        <v>167</v>
      </c>
      <c r="BM124" s="21" t="s">
        <v>422</v>
      </c>
    </row>
    <row r="125" spans="2:65" s="10" customFormat="1" ht="37.35" customHeight="1">
      <c r="B125" s="167"/>
      <c r="C125" s="168"/>
      <c r="D125" s="169" t="s">
        <v>409</v>
      </c>
      <c r="E125" s="169"/>
      <c r="F125" s="169"/>
      <c r="G125" s="169"/>
      <c r="H125" s="169"/>
      <c r="I125" s="169"/>
      <c r="J125" s="169"/>
      <c r="K125" s="169"/>
      <c r="L125" s="169"/>
      <c r="M125" s="169"/>
      <c r="N125" s="292">
        <f>BK125</f>
        <v>0</v>
      </c>
      <c r="O125" s="293"/>
      <c r="P125" s="293"/>
      <c r="Q125" s="293"/>
      <c r="R125" s="170"/>
      <c r="T125" s="171"/>
      <c r="U125" s="168"/>
      <c r="V125" s="168"/>
      <c r="W125" s="172">
        <f>W126</f>
        <v>0</v>
      </c>
      <c r="X125" s="168"/>
      <c r="Y125" s="172">
        <f>Y126</f>
        <v>0</v>
      </c>
      <c r="Z125" s="168"/>
      <c r="AA125" s="173">
        <f>AA126</f>
        <v>0</v>
      </c>
      <c r="AR125" s="174" t="s">
        <v>167</v>
      </c>
      <c r="AT125" s="175" t="s">
        <v>77</v>
      </c>
      <c r="AU125" s="175" t="s">
        <v>78</v>
      </c>
      <c r="AY125" s="174" t="s">
        <v>162</v>
      </c>
      <c r="BK125" s="176">
        <f>BK126</f>
        <v>0</v>
      </c>
    </row>
    <row r="126" spans="2:65" s="10" customFormat="1" ht="19.899999999999999" customHeight="1">
      <c r="B126" s="167"/>
      <c r="C126" s="168"/>
      <c r="D126" s="177" t="s">
        <v>410</v>
      </c>
      <c r="E126" s="177"/>
      <c r="F126" s="177"/>
      <c r="G126" s="177"/>
      <c r="H126" s="177"/>
      <c r="I126" s="177"/>
      <c r="J126" s="177"/>
      <c r="K126" s="177"/>
      <c r="L126" s="177"/>
      <c r="M126" s="177"/>
      <c r="N126" s="288">
        <f>BK126</f>
        <v>0</v>
      </c>
      <c r="O126" s="289"/>
      <c r="P126" s="289"/>
      <c r="Q126" s="289"/>
      <c r="R126" s="170"/>
      <c r="T126" s="171"/>
      <c r="U126" s="168"/>
      <c r="V126" s="168"/>
      <c r="W126" s="172">
        <f>SUM(W127:W143)</f>
        <v>0</v>
      </c>
      <c r="X126" s="168"/>
      <c r="Y126" s="172">
        <f>SUM(Y127:Y143)</f>
        <v>0</v>
      </c>
      <c r="Z126" s="168"/>
      <c r="AA126" s="173">
        <f>SUM(AA127:AA143)</f>
        <v>0</v>
      </c>
      <c r="AR126" s="174" t="s">
        <v>167</v>
      </c>
      <c r="AT126" s="175" t="s">
        <v>77</v>
      </c>
      <c r="AU126" s="175" t="s">
        <v>85</v>
      </c>
      <c r="AY126" s="174" t="s">
        <v>162</v>
      </c>
      <c r="BK126" s="176">
        <f>SUM(BK127:BK143)</f>
        <v>0</v>
      </c>
    </row>
    <row r="127" spans="2:65" s="1" customFormat="1" ht="44.25" customHeight="1">
      <c r="B127" s="38"/>
      <c r="C127" s="178" t="s">
        <v>200</v>
      </c>
      <c r="D127" s="178" t="s">
        <v>163</v>
      </c>
      <c r="E127" s="179" t="s">
        <v>423</v>
      </c>
      <c r="F127" s="279" t="s">
        <v>424</v>
      </c>
      <c r="G127" s="279"/>
      <c r="H127" s="279"/>
      <c r="I127" s="279"/>
      <c r="J127" s="180" t="s">
        <v>425</v>
      </c>
      <c r="K127" s="181">
        <v>1</v>
      </c>
      <c r="L127" s="280">
        <v>0</v>
      </c>
      <c r="M127" s="281"/>
      <c r="N127" s="282">
        <f t="shared" ref="N127:N134" si="5">ROUND(L127*K127,2)</f>
        <v>0</v>
      </c>
      <c r="O127" s="282"/>
      <c r="P127" s="282"/>
      <c r="Q127" s="282"/>
      <c r="R127" s="40"/>
      <c r="T127" s="182" t="s">
        <v>23</v>
      </c>
      <c r="U127" s="47" t="s">
        <v>43</v>
      </c>
      <c r="V127" s="39"/>
      <c r="W127" s="183">
        <f t="shared" ref="W127:W134" si="6">V127*K127</f>
        <v>0</v>
      </c>
      <c r="X127" s="183">
        <v>0</v>
      </c>
      <c r="Y127" s="183">
        <f t="shared" ref="Y127:Y134" si="7">X127*K127</f>
        <v>0</v>
      </c>
      <c r="Z127" s="183">
        <v>0</v>
      </c>
      <c r="AA127" s="184">
        <f t="shared" ref="AA127:AA134" si="8">Z127*K127</f>
        <v>0</v>
      </c>
      <c r="AR127" s="21" t="s">
        <v>426</v>
      </c>
      <c r="AT127" s="21" t="s">
        <v>163</v>
      </c>
      <c r="AU127" s="21" t="s">
        <v>90</v>
      </c>
      <c r="AY127" s="21" t="s">
        <v>162</v>
      </c>
      <c r="BE127" s="121">
        <f t="shared" ref="BE127:BE134" si="9">IF(U127="základní",N127,0)</f>
        <v>0</v>
      </c>
      <c r="BF127" s="121">
        <f t="shared" ref="BF127:BF134" si="10">IF(U127="snížená",N127,0)</f>
        <v>0</v>
      </c>
      <c r="BG127" s="121">
        <f t="shared" ref="BG127:BG134" si="11">IF(U127="zákl. přenesená",N127,0)</f>
        <v>0</v>
      </c>
      <c r="BH127" s="121">
        <f t="shared" ref="BH127:BH134" si="12">IF(U127="sníž. přenesená",N127,0)</f>
        <v>0</v>
      </c>
      <c r="BI127" s="121">
        <f t="shared" ref="BI127:BI134" si="13">IF(U127="nulová",N127,0)</f>
        <v>0</v>
      </c>
      <c r="BJ127" s="21" t="s">
        <v>85</v>
      </c>
      <c r="BK127" s="121">
        <f t="shared" ref="BK127:BK134" si="14">ROUND(L127*K127,2)</f>
        <v>0</v>
      </c>
      <c r="BL127" s="21" t="s">
        <v>426</v>
      </c>
      <c r="BM127" s="21" t="s">
        <v>200</v>
      </c>
    </row>
    <row r="128" spans="2:65" s="1" customFormat="1" ht="31.5" customHeight="1">
      <c r="B128" s="38"/>
      <c r="C128" s="178" t="s">
        <v>261</v>
      </c>
      <c r="D128" s="178" t="s">
        <v>163</v>
      </c>
      <c r="E128" s="179" t="s">
        <v>427</v>
      </c>
      <c r="F128" s="279" t="s">
        <v>428</v>
      </c>
      <c r="G128" s="279"/>
      <c r="H128" s="279"/>
      <c r="I128" s="279"/>
      <c r="J128" s="180" t="s">
        <v>303</v>
      </c>
      <c r="K128" s="181">
        <v>1500</v>
      </c>
      <c r="L128" s="280">
        <v>0</v>
      </c>
      <c r="M128" s="281"/>
      <c r="N128" s="282">
        <f t="shared" si="5"/>
        <v>0</v>
      </c>
      <c r="O128" s="282"/>
      <c r="P128" s="282"/>
      <c r="Q128" s="282"/>
      <c r="R128" s="40"/>
      <c r="T128" s="182" t="s">
        <v>23</v>
      </c>
      <c r="U128" s="47" t="s">
        <v>43</v>
      </c>
      <c r="V128" s="39"/>
      <c r="W128" s="183">
        <f t="shared" si="6"/>
        <v>0</v>
      </c>
      <c r="X128" s="183">
        <v>0</v>
      </c>
      <c r="Y128" s="183">
        <f t="shared" si="7"/>
        <v>0</v>
      </c>
      <c r="Z128" s="183">
        <v>0</v>
      </c>
      <c r="AA128" s="184">
        <f t="shared" si="8"/>
        <v>0</v>
      </c>
      <c r="AR128" s="21" t="s">
        <v>426</v>
      </c>
      <c r="AT128" s="21" t="s">
        <v>163</v>
      </c>
      <c r="AU128" s="21" t="s">
        <v>90</v>
      </c>
      <c r="AY128" s="21" t="s">
        <v>162</v>
      </c>
      <c r="BE128" s="121">
        <f t="shared" si="9"/>
        <v>0</v>
      </c>
      <c r="BF128" s="121">
        <f t="shared" si="10"/>
        <v>0</v>
      </c>
      <c r="BG128" s="121">
        <f t="shared" si="11"/>
        <v>0</v>
      </c>
      <c r="BH128" s="121">
        <f t="shared" si="12"/>
        <v>0</v>
      </c>
      <c r="BI128" s="121">
        <f t="shared" si="13"/>
        <v>0</v>
      </c>
      <c r="BJ128" s="21" t="s">
        <v>85</v>
      </c>
      <c r="BK128" s="121">
        <f t="shared" si="14"/>
        <v>0</v>
      </c>
      <c r="BL128" s="21" t="s">
        <v>426</v>
      </c>
      <c r="BM128" s="21" t="s">
        <v>429</v>
      </c>
    </row>
    <row r="129" spans="2:65" s="1" customFormat="1" ht="22.5" customHeight="1">
      <c r="B129" s="38"/>
      <c r="C129" s="178" t="s">
        <v>203</v>
      </c>
      <c r="D129" s="178" t="s">
        <v>163</v>
      </c>
      <c r="E129" s="179" t="s">
        <v>430</v>
      </c>
      <c r="F129" s="279" t="s">
        <v>431</v>
      </c>
      <c r="G129" s="279"/>
      <c r="H129" s="279"/>
      <c r="I129" s="279"/>
      <c r="J129" s="180" t="s">
        <v>425</v>
      </c>
      <c r="K129" s="181">
        <v>1</v>
      </c>
      <c r="L129" s="280">
        <v>0</v>
      </c>
      <c r="M129" s="281"/>
      <c r="N129" s="282">
        <f t="shared" si="5"/>
        <v>0</v>
      </c>
      <c r="O129" s="282"/>
      <c r="P129" s="282"/>
      <c r="Q129" s="282"/>
      <c r="R129" s="40"/>
      <c r="T129" s="182" t="s">
        <v>23</v>
      </c>
      <c r="U129" s="47" t="s">
        <v>43</v>
      </c>
      <c r="V129" s="39"/>
      <c r="W129" s="183">
        <f t="shared" si="6"/>
        <v>0</v>
      </c>
      <c r="X129" s="183">
        <v>0</v>
      </c>
      <c r="Y129" s="183">
        <f t="shared" si="7"/>
        <v>0</v>
      </c>
      <c r="Z129" s="183">
        <v>0</v>
      </c>
      <c r="AA129" s="184">
        <f t="shared" si="8"/>
        <v>0</v>
      </c>
      <c r="AR129" s="21" t="s">
        <v>426</v>
      </c>
      <c r="AT129" s="21" t="s">
        <v>163</v>
      </c>
      <c r="AU129" s="21" t="s">
        <v>90</v>
      </c>
      <c r="AY129" s="21" t="s">
        <v>162</v>
      </c>
      <c r="BE129" s="121">
        <f t="shared" si="9"/>
        <v>0</v>
      </c>
      <c r="BF129" s="121">
        <f t="shared" si="10"/>
        <v>0</v>
      </c>
      <c r="BG129" s="121">
        <f t="shared" si="11"/>
        <v>0</v>
      </c>
      <c r="BH129" s="121">
        <f t="shared" si="12"/>
        <v>0</v>
      </c>
      <c r="BI129" s="121">
        <f t="shared" si="13"/>
        <v>0</v>
      </c>
      <c r="BJ129" s="21" t="s">
        <v>85</v>
      </c>
      <c r="BK129" s="121">
        <f t="shared" si="14"/>
        <v>0</v>
      </c>
      <c r="BL129" s="21" t="s">
        <v>426</v>
      </c>
      <c r="BM129" s="21" t="s">
        <v>432</v>
      </c>
    </row>
    <row r="130" spans="2:65" s="1" customFormat="1" ht="44.25" customHeight="1">
      <c r="B130" s="38"/>
      <c r="C130" s="178" t="s">
        <v>361</v>
      </c>
      <c r="D130" s="178" t="s">
        <v>163</v>
      </c>
      <c r="E130" s="179" t="s">
        <v>433</v>
      </c>
      <c r="F130" s="279" t="s">
        <v>434</v>
      </c>
      <c r="G130" s="279"/>
      <c r="H130" s="279"/>
      <c r="I130" s="279"/>
      <c r="J130" s="180" t="s">
        <v>425</v>
      </c>
      <c r="K130" s="181">
        <v>1</v>
      </c>
      <c r="L130" s="280">
        <v>0</v>
      </c>
      <c r="M130" s="281"/>
      <c r="N130" s="282">
        <f t="shared" si="5"/>
        <v>0</v>
      </c>
      <c r="O130" s="282"/>
      <c r="P130" s="282"/>
      <c r="Q130" s="282"/>
      <c r="R130" s="40"/>
      <c r="T130" s="182" t="s">
        <v>23</v>
      </c>
      <c r="U130" s="47" t="s">
        <v>43</v>
      </c>
      <c r="V130" s="39"/>
      <c r="W130" s="183">
        <f t="shared" si="6"/>
        <v>0</v>
      </c>
      <c r="X130" s="183">
        <v>0</v>
      </c>
      <c r="Y130" s="183">
        <f t="shared" si="7"/>
        <v>0</v>
      </c>
      <c r="Z130" s="183">
        <v>0</v>
      </c>
      <c r="AA130" s="184">
        <f t="shared" si="8"/>
        <v>0</v>
      </c>
      <c r="AR130" s="21" t="s">
        <v>426</v>
      </c>
      <c r="AT130" s="21" t="s">
        <v>163</v>
      </c>
      <c r="AU130" s="21" t="s">
        <v>90</v>
      </c>
      <c r="AY130" s="21" t="s">
        <v>162</v>
      </c>
      <c r="BE130" s="121">
        <f t="shared" si="9"/>
        <v>0</v>
      </c>
      <c r="BF130" s="121">
        <f t="shared" si="10"/>
        <v>0</v>
      </c>
      <c r="BG130" s="121">
        <f t="shared" si="11"/>
        <v>0</v>
      </c>
      <c r="BH130" s="121">
        <f t="shared" si="12"/>
        <v>0</v>
      </c>
      <c r="BI130" s="121">
        <f t="shared" si="13"/>
        <v>0</v>
      </c>
      <c r="BJ130" s="21" t="s">
        <v>85</v>
      </c>
      <c r="BK130" s="121">
        <f t="shared" si="14"/>
        <v>0</v>
      </c>
      <c r="BL130" s="21" t="s">
        <v>426</v>
      </c>
      <c r="BM130" s="21" t="s">
        <v>435</v>
      </c>
    </row>
    <row r="131" spans="2:65" s="1" customFormat="1" ht="31.5" customHeight="1">
      <c r="B131" s="38"/>
      <c r="C131" s="178" t="s">
        <v>269</v>
      </c>
      <c r="D131" s="178" t="s">
        <v>163</v>
      </c>
      <c r="E131" s="179" t="s">
        <v>436</v>
      </c>
      <c r="F131" s="279" t="s">
        <v>437</v>
      </c>
      <c r="G131" s="279"/>
      <c r="H131" s="279"/>
      <c r="I131" s="279"/>
      <c r="J131" s="180" t="s">
        <v>194</v>
      </c>
      <c r="K131" s="181">
        <v>2</v>
      </c>
      <c r="L131" s="280">
        <v>0</v>
      </c>
      <c r="M131" s="281"/>
      <c r="N131" s="282">
        <f t="shared" si="5"/>
        <v>0</v>
      </c>
      <c r="O131" s="282"/>
      <c r="P131" s="282"/>
      <c r="Q131" s="282"/>
      <c r="R131" s="40"/>
      <c r="T131" s="182" t="s">
        <v>23</v>
      </c>
      <c r="U131" s="47" t="s">
        <v>43</v>
      </c>
      <c r="V131" s="39"/>
      <c r="W131" s="183">
        <f t="shared" si="6"/>
        <v>0</v>
      </c>
      <c r="X131" s="183">
        <v>0</v>
      </c>
      <c r="Y131" s="183">
        <f t="shared" si="7"/>
        <v>0</v>
      </c>
      <c r="Z131" s="183">
        <v>0</v>
      </c>
      <c r="AA131" s="184">
        <f t="shared" si="8"/>
        <v>0</v>
      </c>
      <c r="AR131" s="21" t="s">
        <v>426</v>
      </c>
      <c r="AT131" s="21" t="s">
        <v>163</v>
      </c>
      <c r="AU131" s="21" t="s">
        <v>90</v>
      </c>
      <c r="AY131" s="21" t="s">
        <v>162</v>
      </c>
      <c r="BE131" s="121">
        <f t="shared" si="9"/>
        <v>0</v>
      </c>
      <c r="BF131" s="121">
        <f t="shared" si="10"/>
        <v>0</v>
      </c>
      <c r="BG131" s="121">
        <f t="shared" si="11"/>
        <v>0</v>
      </c>
      <c r="BH131" s="121">
        <f t="shared" si="12"/>
        <v>0</v>
      </c>
      <c r="BI131" s="121">
        <f t="shared" si="13"/>
        <v>0</v>
      </c>
      <c r="BJ131" s="21" t="s">
        <v>85</v>
      </c>
      <c r="BK131" s="121">
        <f t="shared" si="14"/>
        <v>0</v>
      </c>
      <c r="BL131" s="21" t="s">
        <v>426</v>
      </c>
      <c r="BM131" s="21" t="s">
        <v>438</v>
      </c>
    </row>
    <row r="132" spans="2:65" s="1" customFormat="1" ht="22.5" customHeight="1">
      <c r="B132" s="38"/>
      <c r="C132" s="178" t="s">
        <v>207</v>
      </c>
      <c r="D132" s="178" t="s">
        <v>163</v>
      </c>
      <c r="E132" s="179" t="s">
        <v>439</v>
      </c>
      <c r="F132" s="279" t="s">
        <v>440</v>
      </c>
      <c r="G132" s="279"/>
      <c r="H132" s="279"/>
      <c r="I132" s="279"/>
      <c r="J132" s="180" t="s">
        <v>194</v>
      </c>
      <c r="K132" s="181">
        <v>4</v>
      </c>
      <c r="L132" s="280">
        <v>0</v>
      </c>
      <c r="M132" s="281"/>
      <c r="N132" s="282">
        <f t="shared" si="5"/>
        <v>0</v>
      </c>
      <c r="O132" s="282"/>
      <c r="P132" s="282"/>
      <c r="Q132" s="282"/>
      <c r="R132" s="40"/>
      <c r="T132" s="182" t="s">
        <v>23</v>
      </c>
      <c r="U132" s="47" t="s">
        <v>43</v>
      </c>
      <c r="V132" s="39"/>
      <c r="W132" s="183">
        <f t="shared" si="6"/>
        <v>0</v>
      </c>
      <c r="X132" s="183">
        <v>0</v>
      </c>
      <c r="Y132" s="183">
        <f t="shared" si="7"/>
        <v>0</v>
      </c>
      <c r="Z132" s="183">
        <v>0</v>
      </c>
      <c r="AA132" s="184">
        <f t="shared" si="8"/>
        <v>0</v>
      </c>
      <c r="AR132" s="21" t="s">
        <v>426</v>
      </c>
      <c r="AT132" s="21" t="s">
        <v>163</v>
      </c>
      <c r="AU132" s="21" t="s">
        <v>90</v>
      </c>
      <c r="AY132" s="21" t="s">
        <v>162</v>
      </c>
      <c r="BE132" s="121">
        <f t="shared" si="9"/>
        <v>0</v>
      </c>
      <c r="BF132" s="121">
        <f t="shared" si="10"/>
        <v>0</v>
      </c>
      <c r="BG132" s="121">
        <f t="shared" si="11"/>
        <v>0</v>
      </c>
      <c r="BH132" s="121">
        <f t="shared" si="12"/>
        <v>0</v>
      </c>
      <c r="BI132" s="121">
        <f t="shared" si="13"/>
        <v>0</v>
      </c>
      <c r="BJ132" s="21" t="s">
        <v>85</v>
      </c>
      <c r="BK132" s="121">
        <f t="shared" si="14"/>
        <v>0</v>
      </c>
      <c r="BL132" s="21" t="s">
        <v>426</v>
      </c>
      <c r="BM132" s="21" t="s">
        <v>441</v>
      </c>
    </row>
    <row r="133" spans="2:65" s="1" customFormat="1" ht="31.5" customHeight="1">
      <c r="B133" s="38"/>
      <c r="C133" s="178" t="s">
        <v>10</v>
      </c>
      <c r="D133" s="178" t="s">
        <v>163</v>
      </c>
      <c r="E133" s="179" t="s">
        <v>442</v>
      </c>
      <c r="F133" s="279" t="s">
        <v>443</v>
      </c>
      <c r="G133" s="279"/>
      <c r="H133" s="279"/>
      <c r="I133" s="279"/>
      <c r="J133" s="180" t="s">
        <v>194</v>
      </c>
      <c r="K133" s="181">
        <v>4</v>
      </c>
      <c r="L133" s="280">
        <v>0</v>
      </c>
      <c r="M133" s="281"/>
      <c r="N133" s="282">
        <f t="shared" si="5"/>
        <v>0</v>
      </c>
      <c r="O133" s="282"/>
      <c r="P133" s="282"/>
      <c r="Q133" s="282"/>
      <c r="R133" s="40"/>
      <c r="T133" s="182" t="s">
        <v>23</v>
      </c>
      <c r="U133" s="47" t="s">
        <v>43</v>
      </c>
      <c r="V133" s="39"/>
      <c r="W133" s="183">
        <f t="shared" si="6"/>
        <v>0</v>
      </c>
      <c r="X133" s="183">
        <v>0</v>
      </c>
      <c r="Y133" s="183">
        <f t="shared" si="7"/>
        <v>0</v>
      </c>
      <c r="Z133" s="183">
        <v>0</v>
      </c>
      <c r="AA133" s="184">
        <f t="shared" si="8"/>
        <v>0</v>
      </c>
      <c r="AR133" s="21" t="s">
        <v>426</v>
      </c>
      <c r="AT133" s="21" t="s">
        <v>163</v>
      </c>
      <c r="AU133" s="21" t="s">
        <v>90</v>
      </c>
      <c r="AY133" s="21" t="s">
        <v>162</v>
      </c>
      <c r="BE133" s="121">
        <f t="shared" si="9"/>
        <v>0</v>
      </c>
      <c r="BF133" s="121">
        <f t="shared" si="10"/>
        <v>0</v>
      </c>
      <c r="BG133" s="121">
        <f t="shared" si="11"/>
        <v>0</v>
      </c>
      <c r="BH133" s="121">
        <f t="shared" si="12"/>
        <v>0</v>
      </c>
      <c r="BI133" s="121">
        <f t="shared" si="13"/>
        <v>0</v>
      </c>
      <c r="BJ133" s="21" t="s">
        <v>85</v>
      </c>
      <c r="BK133" s="121">
        <f t="shared" si="14"/>
        <v>0</v>
      </c>
      <c r="BL133" s="21" t="s">
        <v>426</v>
      </c>
      <c r="BM133" s="21" t="s">
        <v>444</v>
      </c>
    </row>
    <row r="134" spans="2:65" s="1" customFormat="1" ht="22.5" customHeight="1">
      <c r="B134" s="38"/>
      <c r="C134" s="178" t="s">
        <v>344</v>
      </c>
      <c r="D134" s="178" t="s">
        <v>163</v>
      </c>
      <c r="E134" s="179" t="s">
        <v>445</v>
      </c>
      <c r="F134" s="279" t="s">
        <v>446</v>
      </c>
      <c r="G134" s="279"/>
      <c r="H134" s="279"/>
      <c r="I134" s="279"/>
      <c r="J134" s="180" t="s">
        <v>425</v>
      </c>
      <c r="K134" s="181">
        <v>4</v>
      </c>
      <c r="L134" s="280">
        <v>0</v>
      </c>
      <c r="M134" s="281"/>
      <c r="N134" s="282">
        <f t="shared" si="5"/>
        <v>0</v>
      </c>
      <c r="O134" s="282"/>
      <c r="P134" s="282"/>
      <c r="Q134" s="282"/>
      <c r="R134" s="40"/>
      <c r="T134" s="182" t="s">
        <v>23</v>
      </c>
      <c r="U134" s="47" t="s">
        <v>43</v>
      </c>
      <c r="V134" s="39"/>
      <c r="W134" s="183">
        <f t="shared" si="6"/>
        <v>0</v>
      </c>
      <c r="X134" s="183">
        <v>0</v>
      </c>
      <c r="Y134" s="183">
        <f t="shared" si="7"/>
        <v>0</v>
      </c>
      <c r="Z134" s="183">
        <v>0</v>
      </c>
      <c r="AA134" s="184">
        <f t="shared" si="8"/>
        <v>0</v>
      </c>
      <c r="AR134" s="21" t="s">
        <v>426</v>
      </c>
      <c r="AT134" s="21" t="s">
        <v>163</v>
      </c>
      <c r="AU134" s="21" t="s">
        <v>90</v>
      </c>
      <c r="AY134" s="21" t="s">
        <v>162</v>
      </c>
      <c r="BE134" s="121">
        <f t="shared" si="9"/>
        <v>0</v>
      </c>
      <c r="BF134" s="121">
        <f t="shared" si="10"/>
        <v>0</v>
      </c>
      <c r="BG134" s="121">
        <f t="shared" si="11"/>
        <v>0</v>
      </c>
      <c r="BH134" s="121">
        <f t="shared" si="12"/>
        <v>0</v>
      </c>
      <c r="BI134" s="121">
        <f t="shared" si="13"/>
        <v>0</v>
      </c>
      <c r="BJ134" s="21" t="s">
        <v>85</v>
      </c>
      <c r="BK134" s="121">
        <f t="shared" si="14"/>
        <v>0</v>
      </c>
      <c r="BL134" s="21" t="s">
        <v>426</v>
      </c>
      <c r="BM134" s="21" t="s">
        <v>447</v>
      </c>
    </row>
    <row r="135" spans="2:65" s="11" customFormat="1" ht="22.5" customHeight="1">
      <c r="B135" s="185"/>
      <c r="C135" s="186"/>
      <c r="D135" s="186"/>
      <c r="E135" s="187" t="s">
        <v>23</v>
      </c>
      <c r="F135" s="295" t="s">
        <v>448</v>
      </c>
      <c r="G135" s="296"/>
      <c r="H135" s="296"/>
      <c r="I135" s="296"/>
      <c r="J135" s="186"/>
      <c r="K135" s="188">
        <v>4</v>
      </c>
      <c r="L135" s="186"/>
      <c r="M135" s="186"/>
      <c r="N135" s="186"/>
      <c r="O135" s="186"/>
      <c r="P135" s="186"/>
      <c r="Q135" s="186"/>
      <c r="R135" s="189"/>
      <c r="T135" s="190"/>
      <c r="U135" s="186"/>
      <c r="V135" s="186"/>
      <c r="W135" s="186"/>
      <c r="X135" s="186"/>
      <c r="Y135" s="186"/>
      <c r="Z135" s="186"/>
      <c r="AA135" s="191"/>
      <c r="AT135" s="192" t="s">
        <v>416</v>
      </c>
      <c r="AU135" s="192" t="s">
        <v>90</v>
      </c>
      <c r="AV135" s="11" t="s">
        <v>90</v>
      </c>
      <c r="AW135" s="11" t="s">
        <v>417</v>
      </c>
      <c r="AX135" s="11" t="s">
        <v>78</v>
      </c>
      <c r="AY135" s="192" t="s">
        <v>162</v>
      </c>
    </row>
    <row r="136" spans="2:65" s="11" customFormat="1" ht="22.5" customHeight="1">
      <c r="B136" s="185"/>
      <c r="C136" s="186"/>
      <c r="D136" s="186"/>
      <c r="E136" s="187" t="s">
        <v>23</v>
      </c>
      <c r="F136" s="297" t="s">
        <v>23</v>
      </c>
      <c r="G136" s="298"/>
      <c r="H136" s="298"/>
      <c r="I136" s="298"/>
      <c r="J136" s="186"/>
      <c r="K136" s="188">
        <v>0</v>
      </c>
      <c r="L136" s="186"/>
      <c r="M136" s="186"/>
      <c r="N136" s="186"/>
      <c r="O136" s="186"/>
      <c r="P136" s="186"/>
      <c r="Q136" s="186"/>
      <c r="R136" s="189"/>
      <c r="T136" s="190"/>
      <c r="U136" s="186"/>
      <c r="V136" s="186"/>
      <c r="W136" s="186"/>
      <c r="X136" s="186"/>
      <c r="Y136" s="186"/>
      <c r="Z136" s="186"/>
      <c r="AA136" s="191"/>
      <c r="AT136" s="192" t="s">
        <v>416</v>
      </c>
      <c r="AU136" s="192" t="s">
        <v>90</v>
      </c>
      <c r="AV136" s="11" t="s">
        <v>90</v>
      </c>
      <c r="AW136" s="11" t="s">
        <v>417</v>
      </c>
      <c r="AX136" s="11" t="s">
        <v>78</v>
      </c>
      <c r="AY136" s="192" t="s">
        <v>162</v>
      </c>
    </row>
    <row r="137" spans="2:65" s="12" customFormat="1" ht="22.5" customHeight="1">
      <c r="B137" s="193"/>
      <c r="C137" s="194"/>
      <c r="D137" s="194"/>
      <c r="E137" s="195" t="s">
        <v>23</v>
      </c>
      <c r="F137" s="299" t="s">
        <v>419</v>
      </c>
      <c r="G137" s="300"/>
      <c r="H137" s="300"/>
      <c r="I137" s="300"/>
      <c r="J137" s="194"/>
      <c r="K137" s="196">
        <v>4</v>
      </c>
      <c r="L137" s="194"/>
      <c r="M137" s="194"/>
      <c r="N137" s="194"/>
      <c r="O137" s="194"/>
      <c r="P137" s="194"/>
      <c r="Q137" s="194"/>
      <c r="R137" s="197"/>
      <c r="T137" s="198"/>
      <c r="U137" s="194"/>
      <c r="V137" s="194"/>
      <c r="W137" s="194"/>
      <c r="X137" s="194"/>
      <c r="Y137" s="194"/>
      <c r="Z137" s="194"/>
      <c r="AA137" s="199"/>
      <c r="AT137" s="200" t="s">
        <v>416</v>
      </c>
      <c r="AU137" s="200" t="s">
        <v>90</v>
      </c>
      <c r="AV137" s="12" t="s">
        <v>167</v>
      </c>
      <c r="AW137" s="12" t="s">
        <v>417</v>
      </c>
      <c r="AX137" s="12" t="s">
        <v>85</v>
      </c>
      <c r="AY137" s="200" t="s">
        <v>162</v>
      </c>
    </row>
    <row r="138" spans="2:65" s="1" customFormat="1" ht="31.5" customHeight="1">
      <c r="B138" s="38"/>
      <c r="C138" s="178" t="s">
        <v>354</v>
      </c>
      <c r="D138" s="178" t="s">
        <v>163</v>
      </c>
      <c r="E138" s="179" t="s">
        <v>449</v>
      </c>
      <c r="F138" s="279" t="s">
        <v>450</v>
      </c>
      <c r="G138" s="279"/>
      <c r="H138" s="279"/>
      <c r="I138" s="279"/>
      <c r="J138" s="180" t="s">
        <v>451</v>
      </c>
      <c r="K138" s="181">
        <v>3</v>
      </c>
      <c r="L138" s="280">
        <v>0</v>
      </c>
      <c r="M138" s="281"/>
      <c r="N138" s="282">
        <f>ROUND(L138*K138,2)</f>
        <v>0</v>
      </c>
      <c r="O138" s="282"/>
      <c r="P138" s="282"/>
      <c r="Q138" s="282"/>
      <c r="R138" s="40"/>
      <c r="T138" s="182" t="s">
        <v>23</v>
      </c>
      <c r="U138" s="47" t="s">
        <v>43</v>
      </c>
      <c r="V138" s="39"/>
      <c r="W138" s="183">
        <f>V138*K138</f>
        <v>0</v>
      </c>
      <c r="X138" s="183">
        <v>0</v>
      </c>
      <c r="Y138" s="183">
        <f>X138*K138</f>
        <v>0</v>
      </c>
      <c r="Z138" s="183">
        <v>0</v>
      </c>
      <c r="AA138" s="184">
        <f>Z138*K138</f>
        <v>0</v>
      </c>
      <c r="AR138" s="21" t="s">
        <v>426</v>
      </c>
      <c r="AT138" s="21" t="s">
        <v>163</v>
      </c>
      <c r="AU138" s="21" t="s">
        <v>90</v>
      </c>
      <c r="AY138" s="21" t="s">
        <v>162</v>
      </c>
      <c r="BE138" s="121">
        <f>IF(U138="základní",N138,0)</f>
        <v>0</v>
      </c>
      <c r="BF138" s="121">
        <f>IF(U138="snížená",N138,0)</f>
        <v>0</v>
      </c>
      <c r="BG138" s="121">
        <f>IF(U138="zákl. přenesená",N138,0)</f>
        <v>0</v>
      </c>
      <c r="BH138" s="121">
        <f>IF(U138="sníž. přenesená",N138,0)</f>
        <v>0</v>
      </c>
      <c r="BI138" s="121">
        <f>IF(U138="nulová",N138,0)</f>
        <v>0</v>
      </c>
      <c r="BJ138" s="21" t="s">
        <v>85</v>
      </c>
      <c r="BK138" s="121">
        <f>ROUND(L138*K138,2)</f>
        <v>0</v>
      </c>
      <c r="BL138" s="21" t="s">
        <v>426</v>
      </c>
      <c r="BM138" s="21" t="s">
        <v>452</v>
      </c>
    </row>
    <row r="139" spans="2:65" s="1" customFormat="1" ht="31.5" customHeight="1">
      <c r="B139" s="38"/>
      <c r="C139" s="178" t="s">
        <v>221</v>
      </c>
      <c r="D139" s="178" t="s">
        <v>163</v>
      </c>
      <c r="E139" s="179" t="s">
        <v>453</v>
      </c>
      <c r="F139" s="279" t="s">
        <v>454</v>
      </c>
      <c r="G139" s="279"/>
      <c r="H139" s="279"/>
      <c r="I139" s="279"/>
      <c r="J139" s="180" t="s">
        <v>451</v>
      </c>
      <c r="K139" s="181">
        <v>3</v>
      </c>
      <c r="L139" s="280">
        <v>0</v>
      </c>
      <c r="M139" s="281"/>
      <c r="N139" s="282">
        <f>ROUND(L139*K139,2)</f>
        <v>0</v>
      </c>
      <c r="O139" s="282"/>
      <c r="P139" s="282"/>
      <c r="Q139" s="282"/>
      <c r="R139" s="40"/>
      <c r="T139" s="182" t="s">
        <v>23</v>
      </c>
      <c r="U139" s="47" t="s">
        <v>43</v>
      </c>
      <c r="V139" s="39"/>
      <c r="W139" s="183">
        <f>V139*K139</f>
        <v>0</v>
      </c>
      <c r="X139" s="183">
        <v>0</v>
      </c>
      <c r="Y139" s="183">
        <f>X139*K139</f>
        <v>0</v>
      </c>
      <c r="Z139" s="183">
        <v>0</v>
      </c>
      <c r="AA139" s="184">
        <f>Z139*K139</f>
        <v>0</v>
      </c>
      <c r="AR139" s="21" t="s">
        <v>426</v>
      </c>
      <c r="AT139" s="21" t="s">
        <v>163</v>
      </c>
      <c r="AU139" s="21" t="s">
        <v>90</v>
      </c>
      <c r="AY139" s="21" t="s">
        <v>162</v>
      </c>
      <c r="BE139" s="121">
        <f>IF(U139="základní",N139,0)</f>
        <v>0</v>
      </c>
      <c r="BF139" s="121">
        <f>IF(U139="snížená",N139,0)</f>
        <v>0</v>
      </c>
      <c r="BG139" s="121">
        <f>IF(U139="zákl. přenesená",N139,0)</f>
        <v>0</v>
      </c>
      <c r="BH139" s="121">
        <f>IF(U139="sníž. přenesená",N139,0)</f>
        <v>0</v>
      </c>
      <c r="BI139" s="121">
        <f>IF(U139="nulová",N139,0)</f>
        <v>0</v>
      </c>
      <c r="BJ139" s="21" t="s">
        <v>85</v>
      </c>
      <c r="BK139" s="121">
        <f>ROUND(L139*K139,2)</f>
        <v>0</v>
      </c>
      <c r="BL139" s="21" t="s">
        <v>426</v>
      </c>
      <c r="BM139" s="21" t="s">
        <v>455</v>
      </c>
    </row>
    <row r="140" spans="2:65" s="1" customFormat="1" ht="22.5" customHeight="1">
      <c r="B140" s="38"/>
      <c r="C140" s="178" t="s">
        <v>212</v>
      </c>
      <c r="D140" s="178" t="s">
        <v>163</v>
      </c>
      <c r="E140" s="179" t="s">
        <v>456</v>
      </c>
      <c r="F140" s="279" t="s">
        <v>146</v>
      </c>
      <c r="G140" s="279"/>
      <c r="H140" s="279"/>
      <c r="I140" s="279"/>
      <c r="J140" s="180" t="s">
        <v>425</v>
      </c>
      <c r="K140" s="181">
        <v>3</v>
      </c>
      <c r="L140" s="280">
        <v>0</v>
      </c>
      <c r="M140" s="281"/>
      <c r="N140" s="282">
        <f>ROUND(L140*K140,2)</f>
        <v>0</v>
      </c>
      <c r="O140" s="282"/>
      <c r="P140" s="282"/>
      <c r="Q140" s="282"/>
      <c r="R140" s="40"/>
      <c r="T140" s="182" t="s">
        <v>23</v>
      </c>
      <c r="U140" s="47" t="s">
        <v>43</v>
      </c>
      <c r="V140" s="39"/>
      <c r="W140" s="183">
        <f>V140*K140</f>
        <v>0</v>
      </c>
      <c r="X140" s="183">
        <v>0</v>
      </c>
      <c r="Y140" s="183">
        <f>X140*K140</f>
        <v>0</v>
      </c>
      <c r="Z140" s="183">
        <v>0</v>
      </c>
      <c r="AA140" s="184">
        <f>Z140*K140</f>
        <v>0</v>
      </c>
      <c r="AR140" s="21" t="s">
        <v>426</v>
      </c>
      <c r="AT140" s="21" t="s">
        <v>163</v>
      </c>
      <c r="AU140" s="21" t="s">
        <v>90</v>
      </c>
      <c r="AY140" s="21" t="s">
        <v>162</v>
      </c>
      <c r="BE140" s="121">
        <f>IF(U140="základní",N140,0)</f>
        <v>0</v>
      </c>
      <c r="BF140" s="121">
        <f>IF(U140="snížená",N140,0)</f>
        <v>0</v>
      </c>
      <c r="BG140" s="121">
        <f>IF(U140="zákl. přenesená",N140,0)</f>
        <v>0</v>
      </c>
      <c r="BH140" s="121">
        <f>IF(U140="sníž. přenesená",N140,0)</f>
        <v>0</v>
      </c>
      <c r="BI140" s="121">
        <f>IF(U140="nulová",N140,0)</f>
        <v>0</v>
      </c>
      <c r="BJ140" s="21" t="s">
        <v>85</v>
      </c>
      <c r="BK140" s="121">
        <f>ROUND(L140*K140,2)</f>
        <v>0</v>
      </c>
      <c r="BL140" s="21" t="s">
        <v>426</v>
      </c>
      <c r="BM140" s="21" t="s">
        <v>457</v>
      </c>
    </row>
    <row r="141" spans="2:65" s="13" customFormat="1" ht="31.5" customHeight="1">
      <c r="B141" s="201"/>
      <c r="C141" s="202"/>
      <c r="D141" s="202"/>
      <c r="E141" s="203" t="s">
        <v>23</v>
      </c>
      <c r="F141" s="301" t="s">
        <v>458</v>
      </c>
      <c r="G141" s="302"/>
      <c r="H141" s="302"/>
      <c r="I141" s="302"/>
      <c r="J141" s="202"/>
      <c r="K141" s="204" t="s">
        <v>23</v>
      </c>
      <c r="L141" s="202"/>
      <c r="M141" s="202"/>
      <c r="N141" s="202"/>
      <c r="O141" s="202"/>
      <c r="P141" s="202"/>
      <c r="Q141" s="202"/>
      <c r="R141" s="205"/>
      <c r="T141" s="206"/>
      <c r="U141" s="202"/>
      <c r="V141" s="202"/>
      <c r="W141" s="202"/>
      <c r="X141" s="202"/>
      <c r="Y141" s="202"/>
      <c r="Z141" s="202"/>
      <c r="AA141" s="207"/>
      <c r="AT141" s="208" t="s">
        <v>416</v>
      </c>
      <c r="AU141" s="208" t="s">
        <v>90</v>
      </c>
      <c r="AV141" s="13" t="s">
        <v>85</v>
      </c>
      <c r="AW141" s="13" t="s">
        <v>417</v>
      </c>
      <c r="AX141" s="13" t="s">
        <v>78</v>
      </c>
      <c r="AY141" s="208" t="s">
        <v>162</v>
      </c>
    </row>
    <row r="142" spans="2:65" s="11" customFormat="1" ht="22.5" customHeight="1">
      <c r="B142" s="185"/>
      <c r="C142" s="186"/>
      <c r="D142" s="186"/>
      <c r="E142" s="187" t="s">
        <v>23</v>
      </c>
      <c r="F142" s="297" t="s">
        <v>182</v>
      </c>
      <c r="G142" s="298"/>
      <c r="H142" s="298"/>
      <c r="I142" s="298"/>
      <c r="J142" s="186"/>
      <c r="K142" s="188">
        <v>3</v>
      </c>
      <c r="L142" s="186"/>
      <c r="M142" s="186"/>
      <c r="N142" s="186"/>
      <c r="O142" s="186"/>
      <c r="P142" s="186"/>
      <c r="Q142" s="186"/>
      <c r="R142" s="189"/>
      <c r="T142" s="190"/>
      <c r="U142" s="186"/>
      <c r="V142" s="186"/>
      <c r="W142" s="186"/>
      <c r="X142" s="186"/>
      <c r="Y142" s="186"/>
      <c r="Z142" s="186"/>
      <c r="AA142" s="191"/>
      <c r="AT142" s="192" t="s">
        <v>416</v>
      </c>
      <c r="AU142" s="192" t="s">
        <v>90</v>
      </c>
      <c r="AV142" s="11" t="s">
        <v>90</v>
      </c>
      <c r="AW142" s="11" t="s">
        <v>417</v>
      </c>
      <c r="AX142" s="11" t="s">
        <v>78</v>
      </c>
      <c r="AY142" s="192" t="s">
        <v>162</v>
      </c>
    </row>
    <row r="143" spans="2:65" s="12" customFormat="1" ht="22.5" customHeight="1">
      <c r="B143" s="193"/>
      <c r="C143" s="194"/>
      <c r="D143" s="194"/>
      <c r="E143" s="195" t="s">
        <v>23</v>
      </c>
      <c r="F143" s="299" t="s">
        <v>419</v>
      </c>
      <c r="G143" s="300"/>
      <c r="H143" s="300"/>
      <c r="I143" s="300"/>
      <c r="J143" s="194"/>
      <c r="K143" s="196">
        <v>3</v>
      </c>
      <c r="L143" s="194"/>
      <c r="M143" s="194"/>
      <c r="N143" s="194"/>
      <c r="O143" s="194"/>
      <c r="P143" s="194"/>
      <c r="Q143" s="194"/>
      <c r="R143" s="197"/>
      <c r="T143" s="198"/>
      <c r="U143" s="194"/>
      <c r="V143" s="194"/>
      <c r="W143" s="194"/>
      <c r="X143" s="194"/>
      <c r="Y143" s="194"/>
      <c r="Z143" s="194"/>
      <c r="AA143" s="199"/>
      <c r="AT143" s="200" t="s">
        <v>416</v>
      </c>
      <c r="AU143" s="200" t="s">
        <v>90</v>
      </c>
      <c r="AV143" s="12" t="s">
        <v>167</v>
      </c>
      <c r="AW143" s="12" t="s">
        <v>417</v>
      </c>
      <c r="AX143" s="12" t="s">
        <v>85</v>
      </c>
      <c r="AY143" s="200" t="s">
        <v>162</v>
      </c>
    </row>
    <row r="144" spans="2:65" s="1" customFormat="1" ht="49.9" customHeight="1">
      <c r="B144" s="38"/>
      <c r="C144" s="39"/>
      <c r="D144" s="169" t="s">
        <v>273</v>
      </c>
      <c r="E144" s="39"/>
      <c r="F144" s="39"/>
      <c r="G144" s="39"/>
      <c r="H144" s="39"/>
      <c r="I144" s="39"/>
      <c r="J144" s="39"/>
      <c r="K144" s="39"/>
      <c r="L144" s="39"/>
      <c r="M144" s="39"/>
      <c r="N144" s="287">
        <f>BK144</f>
        <v>0</v>
      </c>
      <c r="O144" s="273"/>
      <c r="P144" s="273"/>
      <c r="Q144" s="273"/>
      <c r="R144" s="40"/>
      <c r="T144" s="158"/>
      <c r="U144" s="59"/>
      <c r="V144" s="59"/>
      <c r="W144" s="59"/>
      <c r="X144" s="59"/>
      <c r="Y144" s="59"/>
      <c r="Z144" s="59"/>
      <c r="AA144" s="61"/>
      <c r="AT144" s="21" t="s">
        <v>77</v>
      </c>
      <c r="AU144" s="21" t="s">
        <v>78</v>
      </c>
      <c r="AY144" s="21" t="s">
        <v>274</v>
      </c>
      <c r="BK144" s="121">
        <v>0</v>
      </c>
    </row>
    <row r="145" spans="2:18" s="1" customFormat="1" ht="6.95" customHeight="1">
      <c r="B145" s="62"/>
      <c r="C145" s="63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4"/>
    </row>
  </sheetData>
  <sheetProtection password="CC35" sheet="1" objects="1" scenarios="1" formatCells="0" formatColumns="0" formatRows="0" sort="0" autoFilter="0"/>
  <mergeCells count="118">
    <mergeCell ref="N144:Q144"/>
    <mergeCell ref="H1:K1"/>
    <mergeCell ref="S2:AC2"/>
    <mergeCell ref="F139:I139"/>
    <mergeCell ref="L139:M139"/>
    <mergeCell ref="N139:Q139"/>
    <mergeCell ref="F140:I140"/>
    <mergeCell ref="L140:M140"/>
    <mergeCell ref="N140:Q140"/>
    <mergeCell ref="F141:I141"/>
    <mergeCell ref="F142:I142"/>
    <mergeCell ref="F143:I143"/>
    <mergeCell ref="F134:I134"/>
    <mergeCell ref="L134:M134"/>
    <mergeCell ref="N134:Q134"/>
    <mergeCell ref="F135:I135"/>
    <mergeCell ref="F136:I136"/>
    <mergeCell ref="F137:I137"/>
    <mergeCell ref="F138:I138"/>
    <mergeCell ref="L138:M138"/>
    <mergeCell ref="N138:Q138"/>
    <mergeCell ref="F131:I131"/>
    <mergeCell ref="L131:M131"/>
    <mergeCell ref="N131:Q131"/>
    <mergeCell ref="F132:I132"/>
    <mergeCell ref="L132:M132"/>
    <mergeCell ref="N132:Q132"/>
    <mergeCell ref="F133:I133"/>
    <mergeCell ref="L133:M133"/>
    <mergeCell ref="N133:Q133"/>
    <mergeCell ref="F128:I128"/>
    <mergeCell ref="L128:M128"/>
    <mergeCell ref="N128:Q128"/>
    <mergeCell ref="F129:I129"/>
    <mergeCell ref="L129:M129"/>
    <mergeCell ref="N129:Q129"/>
    <mergeCell ref="F130:I130"/>
    <mergeCell ref="L130:M130"/>
    <mergeCell ref="N130:Q130"/>
    <mergeCell ref="F121:I121"/>
    <mergeCell ref="F122:I122"/>
    <mergeCell ref="F123:I123"/>
    <mergeCell ref="F124:I124"/>
    <mergeCell ref="L124:M124"/>
    <mergeCell ref="N124:Q124"/>
    <mergeCell ref="F127:I127"/>
    <mergeCell ref="L127:M127"/>
    <mergeCell ref="N127:Q127"/>
    <mergeCell ref="N125:Q125"/>
    <mergeCell ref="N126:Q126"/>
    <mergeCell ref="M112:P112"/>
    <mergeCell ref="M114:Q114"/>
    <mergeCell ref="M115:Q115"/>
    <mergeCell ref="F117:I117"/>
    <mergeCell ref="L117:M117"/>
    <mergeCell ref="N117:Q117"/>
    <mergeCell ref="F120:I120"/>
    <mergeCell ref="L120:M120"/>
    <mergeCell ref="N120:Q120"/>
    <mergeCell ref="N118:Q118"/>
    <mergeCell ref="N119:Q119"/>
    <mergeCell ref="D97:H97"/>
    <mergeCell ref="N97:Q97"/>
    <mergeCell ref="D98:H98"/>
    <mergeCell ref="N98:Q98"/>
    <mergeCell ref="N99:Q99"/>
    <mergeCell ref="L101:Q101"/>
    <mergeCell ref="C107:Q107"/>
    <mergeCell ref="F109:P109"/>
    <mergeCell ref="F110:P110"/>
    <mergeCell ref="N89:Q89"/>
    <mergeCell ref="N90:Q90"/>
    <mergeCell ref="N91:Q91"/>
    <mergeCell ref="N93:Q93"/>
    <mergeCell ref="D94:H94"/>
    <mergeCell ref="N94:Q94"/>
    <mergeCell ref="D95:H95"/>
    <mergeCell ref="N95:Q95"/>
    <mergeCell ref="D96:H96"/>
    <mergeCell ref="N96:Q96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</mergeCells>
  <hyperlinks>
    <hyperlink ref="F1:G1" location="C2" display="1) Krycí list rozpočtu"/>
    <hyperlink ref="H1:K1" location="C86" display="2) Rekapitulace rozpočtu"/>
    <hyperlink ref="L1" location="C117" display="3) Rozpočet"/>
    <hyperlink ref="S1:T1" location="'Rekapitulace stavby'!C2" display="Rekapitulace stavby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_xmlsignatures/_rels/origin.sigs.rels>&#65279;<?xml version="1.0" encoding="utf-8"?><Relationships xmlns="http://schemas.openxmlformats.org/package/2006/relationships"><Relationship Id="idRel1" Type="http://schemas.openxmlformats.org/package/2006/relationships/digital-signature/signature" Target="sig1.xml" TargetMode="Internal"/></Relationships>
</file>

<file path=_xmlsignatures/sig1.xml><?xml version="1.0" encoding="utf-8"?>
<ds:Signature xmlns:ds="http://www.w3.org/2000/09/xmldsig#" Id="idSignature1">
  <ds:SignedInfo>
    <ds:CanonicalizationMethod Algorithm="http://www.w3.org/TR/2001/REC-xml-c14n-20010315"/>
    <ds:SignatureMethod Algorithm="http://www.w3.org/2000/09/xmldsig#rsa-sha1"/>
    <ds:Reference Type="http://www.w3.org/2000/09/xmldsig#Object" URI="#idPackageObject">
      <ds:DigestMethod Algorithm="http://www.w3.org/2000/09/xmldsig#sha1"/>
      <ds:DigestValue>4pSaj+5zrO4DGL5+sgmKPNYzB2Q=</ds:DigestValue>
    </ds:Reference>
  </ds:SignedInfo>
  <ds:SignatureValue>X+RbuMAYZu1ddzER9POtJBXVUoenU4fNCrkHN+GMdXYGl8YCkw4py7AEDgm/9ZfDxL5LhbhAkHObY/c21mBLBfTq676DRIspGjOZ73s7lNclTCtOzIp/mTL6Ot6b5S+mjugf/R4NisjjBELnuBsOJTZFr20E7vX2xtSOPI2tLS6JpXaEDmsRVbzmDxbWk6hVvDmxwNBUNnQdZ/TvkM19WzvLlS2K8YI+W5gobE3YtsPXjLLnJKD8swWquneL0YKC5IcTFdNTtumTdgjwCJrDwYutV64H1WFBGLR7NGLh2nsTmtTLiD0TuaoozDzFLB4H2AU1UhN1cMVbeyf8zVUgeg==</ds:SignatureValue>
  <ds:KeyInfo>
    <ds:KeyValue>
      <ds:RSAKeyValue>
        <ds:Modulus>nzLXZz7171LVVNllYt70JlW7TWw6EokDigBcWS7i6sjHY6f+0gpd1xF4MZpurH+eHB2VPygd7fWvb64P2StOSWzRCncAo7v1bV1Na+UNQRNmROZ2CLtenG5mPkE7/FStyQbpb7X7uj+3nDIPq+2YMnOwxGqw7ctUGIbS7vQ61dp/Gf6pXdACoSPF7cYHN+8+cgWkBeBn43Z065mJRLRLw7UjwYsiL/cxkCUdWGO0GmvJLeM7bVz49kMTiACauWPQiAg5pY3rJ+DpC8mp/WH7g6L4vpj0NyFHXjbJibv+77y90TjH3bcw/C6BL3GFXIaR2tumqiTOuLYpnHcHQ3Di3w==</ds:Modulus>
        <ds:Exponent>AQAB</ds:Exponent>
      </ds:RSAKeyValue>
    </ds:KeyValue>
    <ds:X509Data>
      <ds:X509Certificate>MIIITzCCBzegAwIBAgIDH7DOMA0GCSqGSIb3DQEBCwUAMF8xCzAJBgNVBAYTAkNaMSwwKgYDVQQKDCPEjGVza8OhIHBvxaF0YSwgcy5wLiBbScSMIDQ3MTE0OTgzXTEiMCAGA1UEAxMZUG9zdFNpZ251bSBRdWFsaWZpZWQgQ0EgMjAeFw0xNjEwMjAwNzM5MjJaFw0xNzExMDkwNzM5MjJaMIIBRzELMAkGA1UEBhMCQ1oxFzAVBgNVBGETDk5UUkNaLTYwNDYwNTgwMUcwRQYDVQQKDD5Bcm3DoWRuw60gU2VydmlzbsOtLCBwxZnDrXNwxJt2a292w6Egb3JnYW5pemFjZSBbScSMIDYwNDYwNTgwXTE4MDYGA1UECwwvQXJtw6FkbsOtIFNlcnZpc27DrSwgcMWZw61zcMSbdmtvdsOhIG9yZ2FuaXphY2UxEDAOBgNVBAsTB1BFUjE2NDQxHjAcBgNVBAMMFUJjLiBNYXJrw6l0YSBCdXJkb3bDoTERMA8GA1UEBAwIQnVyZG92w6ExETAPBgNVBCoMCE1hcmvDqXRhMRAwDgYDVQQFEwdQNTIwMTk5MTIwMAYDVQQMDClSZWZlcmVudCBha3ZpemnEjW7DrWhvIG9kZMSbbGVuw60gLSBQcmFoYTCCASIwDQYJKoZIhvcNAQEBBQADggEPADCCAQoCggEBAJ8y12c+9e9S1VTZZWLe9CZVu01sOhKJA4oAXFku4urIx2On/tIKXdcReDGabqx/nhwdlT8oHe31r2+uD9krTkls0Qp3AKO79W1dTWvlDUETZkTmdgi7XpxuZj5BO/xUrckG6W+1+7o/t5wyD6vtmDJzsMRqsO3LVBiG0u70OtXafxn+qV3QAqEjxe3GBzfvPnIFpAXgZ+N2dOuZiUS0S8O1I8GLIi/3MZAlHVhjtBpryS3jO21c+PZDE4gAmrlj0IgIOaWN6yfg6QvJqf1h+4Oi+L6Y9DchR142yYm7/u+8vdE4x923MPwugS9xhVyGkdrbpqokzri2KZx3B0Nw4t8CAwEAAaOCBCgwggQkMEkGA1UdEQRCMECBGG1hcmtldGEuYnVyZG92YUBhcy1wby5jeqAZBgkrBgEEAdwZAgGgDBMKMTg5MzkyODExM6AJBgNVBA2gAhMAMAkGA1UdEwQCMAAwggErBgNVHSAEggEiMIIBHjCCAQ8GCGeBBgEEARFkMIIBATCB2AYIKwYBBQUHAgIwgcsagchUZW50byBrdmFsaWZpa292YW55IGNlcnRpZmlrYXQgcHJvIGVsZWt0cm9uaWNreSBwb2RwaXMgYnlsIHZ5ZGFuIHYgc291bGFkdSBzIG5hcml6ZW5pbSBFVSBjLiA5MTAvMjAxNC5UaGlzIGlzIGEgcXVhbGlmaWVkIGNlcnRpZmljYXRlIGZvciBlbGVjdHJvbmljIHNpZ25hdHVyZSBhY2NvcmRpbmcgdG8gUmVndWxhdGlvbiAoRVUpIE5vIDkxMC8yMDE0LjAkBggrBgEFBQcCARYYaHR0cDovL3d3dy5wb3N0c2lnbnVtLmN6MAkGBwQAi+xAAQAwgZsGCCsGAQUFBwEDBIGOMIGLMAgGBgQAjkYBATBqBgYEAI5GAQUwYDAuFihodHRwczovL3d3dy5wb3N0c2lnbnVtLmN6L3Bkcy9wZHNfZW4ucGRmEwJlbjAuFihodHRwczovL3d3dy5wb3N0c2lnbnVtLmN6L3Bkcy9wZHNfY3MucGRmEwJjczATBgYEAI5GAQYwCQYHBACORgEGATCB+gYIKwYBBQUHAQEEge0wgeowOwYIKwYBBQUHMAKGL2h0dHA6Ly93d3cucG9zdHNpZ251bS5jei9jcnQvcHNxdWFsaWZpZWRjYTIuY3J0MDwGCCsGAQUFBzAChjBodHRwOi8vd3d3Mi5wb3N0c2lnbnVtLmN6L2NydC9wc3F1YWxpZmllZGNhMi5jcnQwOwYIKwYBBQUHMAKGL2h0dHA6Ly9wb3N0c2lnbnVtLnR0Yy5jei9jcnQvcHNxdWFsaWZpZWRjYTIuY3J0MDAGCCsGAQUFBzABhiRodHRwOi8vb2NzcC5wb3N0c2lnbnVtLmN6L09DU1AvUUNBMi8wDgYDVR0PAQH/BAQDAgXgMB8GA1UdIwQYMBaAFInoTN+LJjk+1yQuEg565+Yn5daXMIGxBgNVHR8EgakwgaYwNaAzoDGGL2h0dHA6Ly93d3cucG9zdHNpZ251bS5jei9jcmwvcHNxdWFsaWZpZWRjYTIuY3JsMDagNKAyhjBodHRwOi8vd3d3Mi5wb3N0c2lnbnVtLmN6L2NybC9wc3F1YWxpZmllZGNhMi5jcmwwNaAzoDGGL2h0dHA6Ly9wb3N0c2lnbnVtLnR0Yy5jei9jcmwvcHNxdWFsaWZpZWRjYTIuY3JsMB0GA1UdDgQWBBSy+2/JWutsnlgKQVpdeu8HX986AzANBgkqhkiG9w0BAQsFAAOCAQEAJq/YPvvHZl35UUiLdD3uiKINyxDwX2RxaGJBdI9XPpvSY7b3sOm9Grre4UBshjhpbi52Ku8u8mxBS7wil5Ek6yBQ8ZcfTsi6239tjYe4C17Vlk3GfmkryXGWQdCWHcjoyNz5D6Mj97RKMtuRMD7TBZKtDeLPYx/noj0PlgWk6hMCM5DJbsTpC1kYzEV/SKJuPyLeR/kF2TgPMOJnToS176XCmeMzEceoLV7x8urKPEhInJ4mtKH2yyAGukyX8rNUf8gvdzrBIjCjbt09rtfq/8UsWo0WCcpc5S95zzHQrMHMz6/ZaPg6MarQpn8SpqBPcISxZcDOiqivf45kRsw5Wg==</ds:X509Certificate>
    </ds:X509Data>
  </ds:KeyInfo>
  <ds:Object Id="idPackageObject">
    <ds:Manifest>
      <ds:Reference URI="/_rels/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  <RelationshipReference xmlns="http://schemas.openxmlformats.org/package/2006/digital-signature" SourceId="rId2"/>
          </ds:Transform>
          <ds:Transform Algorithm="http://www.w3.org/TR/2001/REC-xml-c14n-20010315"/>
        </ds:Transforms>
        <ds:DigestMethod Algorithm="http://www.w3.org/2000/09/xmldsig#sha1"/>
        <ds:DigestValue>EsgKnZXfn5fxg8rKAntmh6XGmOE=</ds:DigestValue>
      </ds:Reference>
      <ds:Reference URI="/xl/_rels/workbook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8"/>
            <RelationshipReference xmlns="http://schemas.openxmlformats.org/package/2006/digital-signature" SourceId="rId3"/>
            <RelationshipReference xmlns="http://schemas.openxmlformats.org/package/2006/digital-signature" SourceId="rId7"/>
            <RelationshipReference xmlns="http://schemas.openxmlformats.org/package/2006/digital-signature" SourceId="rId2"/>
            <RelationshipReference xmlns="http://schemas.openxmlformats.org/package/2006/digital-signature" SourceId="rId1"/>
            <RelationshipReference xmlns="http://schemas.openxmlformats.org/package/2006/digital-signature" SourceId="rId6"/>
            <RelationshipReference xmlns="http://schemas.openxmlformats.org/package/2006/digital-signature" SourceId="rId5"/>
            <RelationshipReference xmlns="http://schemas.openxmlformats.org/package/2006/digital-signature" SourceId="rId4"/>
            <RelationshipReference xmlns="http://schemas.openxmlformats.org/package/2006/digital-signature" SourceId="rId9"/>
          </ds:Transform>
          <ds:Transform Algorithm="http://www.w3.org/TR/2001/REC-xml-c14n-20010315"/>
        </ds:Transforms>
        <ds:DigestMethod Algorithm="http://www.w3.org/2000/09/xmldsig#sha1"/>
        <ds:DigestValue>D4YddJbSVFIG4f45ddAiW+J8oL8=</ds:DigestValue>
      </ds:Reference>
      <ds:Reference URI="/xl/workbook.xml?ContentType=application/vnd.openxmlformats-officedocument.spreadsheetml.sheet.main+xml">
        <ds:DigestMethod Algorithm="http://www.w3.org/2000/09/xmldsig#sha1"/>
        <ds:DigestValue>4tNxSvAYgb13TwurNQW+r4L0EP0=</ds:DigestValue>
      </ds:Reference>
      <ds:Reference URI="/xl/sharedStrings.xml?ContentType=application/vnd.openxmlformats-officedocument.spreadsheetml.sharedStrings+xml">
        <ds:DigestMethod Algorithm="http://www.w3.org/2000/09/xmldsig#sha1"/>
        <ds:DigestValue>fpjQszPyZ/H4T0MutVlphY2v4cw=</ds:DigestValue>
      </ds:Reference>
      <ds:Reference URI="/xl/worksheets/_rels/sheet3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UIRlhld3tK0F6HdXYut+1mb+GAI=</ds:DigestValue>
      </ds:Reference>
      <ds:Reference URI="/xl/worksheets/sheet3.xml?ContentType=application/vnd.openxmlformats-officedocument.spreadsheetml.worksheet+xml">
        <ds:DigestMethod Algorithm="http://www.w3.org/2000/09/xmldsig#sha1"/>
        <ds:DigestValue>ylzKQGUQXHsbp+j6skAHHlIvgQo=</ds:DigestValue>
      </ds:Reference>
      <ds:Reference URI="/xl/styles.xml?ContentType=application/vnd.openxmlformats-officedocument.spreadsheetml.styles+xml">
        <ds:DigestMethod Algorithm="http://www.w3.org/2000/09/xmldsig#sha1"/>
        <ds:DigestValue>xIQb9jsdrkg9biUrN6P987QMB8I=</ds:DigestValue>
      </ds:Reference>
      <ds:Reference URI="/xl/worksheets/_rels/sheet2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axwr4v8os1F2FK1rrDpDlXArYac=</ds:DigestValue>
      </ds:Reference>
      <ds:Reference URI="/xl/worksheets/sheet2.xml?ContentType=application/vnd.openxmlformats-officedocument.spreadsheetml.worksheet+xml">
        <ds:DigestMethod Algorithm="http://www.w3.org/2000/09/xmldsig#sha1"/>
        <ds:DigestValue>YM1Gfivkeuj5+CV960Dp1/EkSXI=</ds:DigestValue>
      </ds:Reference>
      <ds:Reference URI="/xl/worksheets/_rels/sheet1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FS0vcCriQf8DmADE2ZM+sJcQ4E4=</ds:DigestValue>
      </ds:Reference>
      <ds:Reference URI="/xl/worksheets/sheet1.xml?ContentType=application/vnd.openxmlformats-officedocument.spreadsheetml.worksheet+xml">
        <ds:DigestMethod Algorithm="http://www.w3.org/2000/09/xmldsig#sha1"/>
        <ds:DigestValue>/ce1YPJuMsdm64LeSCjsQ8qc58A=</ds:DigestValue>
      </ds:Reference>
      <ds:Reference URI="/xl/theme/theme1.xml?ContentType=application/vnd.openxmlformats-officedocument.theme+xml">
        <ds:DigestMethod Algorithm="http://www.w3.org/2000/09/xmldsig#sha1"/>
        <ds:DigestValue>Zvh0/8y/iwLmhBSf2zBIdZh5Im8=</ds:DigestValue>
      </ds:Reference>
      <ds:Reference URI="/xl/worksheets/_rels/sheet5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TzSoNY7Vz346wVbl+SaXW7UTDZM=</ds:DigestValue>
      </ds:Reference>
      <ds:Reference URI="/xl/worksheets/sheet5.xml?ContentType=application/vnd.openxmlformats-officedocument.spreadsheetml.worksheet+xml">
        <ds:DigestMethod Algorithm="http://www.w3.org/2000/09/xmldsig#sha1"/>
        <ds:DigestValue>96EPCYzbpbhNbRD0Dlvl34+j1sw=</ds:DigestValue>
      </ds:Reference>
      <ds:Reference URI="/xl/worksheets/_rels/sheet4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DaOLaGAg4N9uwHjEwd+w/hT5jsw=</ds:DigestValue>
      </ds:Reference>
      <ds:Reference URI="/xl/worksheets/sheet4.xml?ContentType=application/vnd.openxmlformats-officedocument.spreadsheetml.worksheet+xml">
        <ds:DigestMethod Algorithm="http://www.w3.org/2000/09/xmldsig#sha1"/>
        <ds:DigestValue>hggO+bwtSR6Qa+zULX9CLV9YUUM=</ds:DigestValue>
      </ds:Reference>
      <ds:Reference URI="/xl/calcChain.xml?ContentType=application/vnd.openxmlformats-officedocument.spreadsheetml.calcChain+xml">
        <ds:DigestMethod Algorithm="http://www.w3.org/2000/09/xmldsig#sha1"/>
        <ds:DigestValue>1IS25emNakZHIJJ520af7Voaujg=</ds:DigestValue>
      </ds:Reference>
      <ds:Reference URI="/xl/drawings/_rels/drawing3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7DgSsM2RhDHsA9/kfhEQG45c4Xw=</ds:DigestValue>
      </ds:Reference>
      <ds:Reference URI="/xl/drawings/drawing3.xml?ContentType=application/vnd.openxmlformats-officedocument.drawing+xml">
        <ds:DigestMethod Algorithm="http://www.w3.org/2000/09/xmldsig#sha1"/>
        <ds:DigestValue>dIKmJBrM/y8GJibquT4b33qLUo4=</ds:DigestValue>
      </ds:Reference>
      <ds:Reference URI="/xl/printerSettings/printerSettings3.bin?ContentType=application/vnd.openxmlformats-officedocument.spreadsheetml.printerSettings">
        <ds:DigestMethod Algorithm="http://www.w3.org/2000/09/xmldsig#sha1"/>
        <ds:DigestValue>irRJ21IlW8jN9uFSVC68VbKLFlg=</ds:DigestValue>
      </ds:Reference>
      <ds:Reference URI="/xl/drawings/_rels/drawing2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7DgSsM2RhDHsA9/kfhEQG45c4Xw=</ds:DigestValue>
      </ds:Reference>
      <ds:Reference URI="/xl/drawings/drawing2.xml?ContentType=application/vnd.openxmlformats-officedocument.drawing+xml">
        <ds:DigestMethod Algorithm="http://www.w3.org/2000/09/xmldsig#sha1"/>
        <ds:DigestValue>dIKmJBrM/y8GJibquT4b33qLUo4=</ds:DigestValue>
      </ds:Reference>
      <ds:Reference URI="/xl/printerSettings/printerSettings2.bin?ContentType=application/vnd.openxmlformats-officedocument.spreadsheetml.printerSettings">
        <ds:DigestMethod Algorithm="http://www.w3.org/2000/09/xmldsig#sha1"/>
        <ds:DigestValue>irRJ21IlW8jN9uFSVC68VbKLFlg=</ds:DigestValue>
      </ds:Reference>
      <ds:Reference URI="/xl/drawings/_rels/drawing1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7DgSsM2RhDHsA9/kfhEQG45c4Xw=</ds:DigestValue>
      </ds:Reference>
      <ds:Reference URI="/xl/drawings/drawing1.xml?ContentType=application/vnd.openxmlformats-officedocument.drawing+xml">
        <ds:DigestMethod Algorithm="http://www.w3.org/2000/09/xmldsig#sha1"/>
        <ds:DigestValue>ipiSQg4mKkyf15sUPP9pZlRrBoY=</ds:DigestValue>
      </ds:Reference>
      <ds:Reference URI="/xl/printerSettings/printerSettings1.bin?ContentType=application/vnd.openxmlformats-officedocument.spreadsheetml.printerSettings">
        <ds:DigestMethod Algorithm="http://www.w3.org/2000/09/xmldsig#sha1"/>
        <ds:DigestValue>irRJ21IlW8jN9uFSVC68VbKLFlg=</ds:DigestValue>
      </ds:Reference>
      <ds:Reference URI="/xl/drawings/_rels/drawing5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7DgSsM2RhDHsA9/kfhEQG45c4Xw=</ds:DigestValue>
      </ds:Reference>
      <ds:Reference URI="/xl/drawings/drawing5.xml?ContentType=application/vnd.openxmlformats-officedocument.drawing+xml">
        <ds:DigestMethod Algorithm="http://www.w3.org/2000/09/xmldsig#sha1"/>
        <ds:DigestValue>dIKmJBrM/y8GJibquT4b33qLUo4=</ds:DigestValue>
      </ds:Reference>
      <ds:Reference URI="/xl/printerSettings/printerSettings5.bin?ContentType=application/vnd.openxmlformats-officedocument.spreadsheetml.printerSettings">
        <ds:DigestMethod Algorithm="http://www.w3.org/2000/09/xmldsig#sha1"/>
        <ds:DigestValue>irRJ21IlW8jN9uFSVC68VbKLFlg=</ds:DigestValue>
      </ds:Reference>
      <ds:Reference URI="/xl/drawings/_rels/drawing4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7DgSsM2RhDHsA9/kfhEQG45c4Xw=</ds:DigestValue>
      </ds:Reference>
      <ds:Reference URI="/xl/drawings/drawing4.xml?ContentType=application/vnd.openxmlformats-officedocument.drawing+xml">
        <ds:DigestMethod Algorithm="http://www.w3.org/2000/09/xmldsig#sha1"/>
        <ds:DigestValue>dIKmJBrM/y8GJibquT4b33qLUo4=</ds:DigestValue>
      </ds:Reference>
      <ds:Reference URI="/xl/printerSettings/printerSettings4.bin?ContentType=application/vnd.openxmlformats-officedocument.spreadsheetml.printerSettings">
        <ds:DigestMethod Algorithm="http://www.w3.org/2000/09/xmldsig#sha1"/>
        <ds:DigestValue>irRJ21IlW8jN9uFSVC68VbKLFlg=</ds:DigestValue>
      </ds:Reference>
      <ds:Reference URI="/xl/media/image1.png?ContentType=image/png">
        <ds:DigestMethod Algorithm="http://www.w3.org/2000/09/xmldsig#sha1"/>
        <ds:DigestValue>dbGkBv8+RWi5g00yBpFHFDg7AXE=</ds:DigestValue>
      </ds:Reference>
      <ds:Reference URI="/docProps/core.xml?ContentType=application/vnd.openxmlformats-package.core-properties+xml">
        <ds:DigestMethod Algorithm="http://www.w3.org/2000/09/xmldsig#sha1"/>
        <ds:DigestValue>tkKod9TTf0Z7Jxf1HMH5/WqcMUY=</ds:DigestValue>
      </ds:Reference>
    </ds:Manifest>
    <ds:SignatureProperties>
      <ds:SignatureProperty Id="idSignatureTime" Target="#idSignature1">
        <SignatureTime xmlns="http://schemas.openxmlformats.org/package/2006/digital-signature">
          <Format>YYYY-MM-DDThh:mm:ss.sTZD</Format>
          <Value>2017-08-03T09:21:20.5Z</Value>
        </SignatureTime>
      </ds:SignatureProperty>
    </ds:SignatureProperties>
  </ds:Object>
</ds: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10</vt:i4>
      </vt:variant>
    </vt:vector>
  </HeadingPairs>
  <TitlesOfParts>
    <vt:vector size="15" baseType="lpstr">
      <vt:lpstr>Rekapitulace stavby</vt:lpstr>
      <vt:lpstr>ST - Stavební</vt:lpstr>
      <vt:lpstr>STR - Strojní</vt:lpstr>
      <vt:lpstr>EL,MaR - Elektroinstalace...</vt:lpstr>
      <vt:lpstr>VRN - Vedlejší rozpočtové...</vt:lpstr>
      <vt:lpstr>'EL,MaR - Elektroinstalace...'!Názvy_tisku</vt:lpstr>
      <vt:lpstr>'Rekapitulace stavby'!Názvy_tisku</vt:lpstr>
      <vt:lpstr>'ST - Stavební'!Názvy_tisku</vt:lpstr>
      <vt:lpstr>'STR - Strojní'!Názvy_tisku</vt:lpstr>
      <vt:lpstr>'VRN - Vedlejší rozpočtové...'!Názvy_tisku</vt:lpstr>
      <vt:lpstr>'EL,MaR - Elektroinstalace...'!Oblast_tisku</vt:lpstr>
      <vt:lpstr>'Rekapitulace stavby'!Oblast_tisku</vt:lpstr>
      <vt:lpstr>'ST - Stavební'!Oblast_tisku</vt:lpstr>
      <vt:lpstr>'STR - Strojní'!Oblast_tisku</vt:lpstr>
      <vt:lpstr>'VRN - Vedlejší rozpočtové...'!Oblast_tisku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Svoboda Tomáš</dc:creator>
  <cp:lastModifiedBy>Svoboda Tomas</cp:lastModifiedBy>
  <dcterms:created xsi:type="dcterms:W3CDTF">2017-08-03T06:43:36Z</dcterms:created>
  <dcterms:modified xsi:type="dcterms:W3CDTF">2017-08-03T06:43:42Z</dcterms:modified>
</cp:coreProperties>
</file>