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e8iYbZCGL65DHxSMSFTZdIgnWRowb34tUndsWQQ7yA5OET78cT/12pFEG4lUe7BHD21FV6mAmqLaopyQsGNHw==" workbookSaltValue="1ZTfqaaKTNx0bGMzCp1+/A==" workbookSpinCount="100000" lockStructure="1"/>
  <bookViews>
    <workbookView xWindow="0" yWindow="0" windowWidth="19440" windowHeight="8595" tabRatio="913"/>
  </bookViews>
  <sheets>
    <sheet name="Rekapitulace stavby" sheetId="1" r:id="rId1"/>
    <sheet name="SO 01 - Objekt č. 2 - Vyb..." sheetId="2" r:id="rId2"/>
    <sheet name="SO 02 - Objekt č. 2 - Vyb..." sheetId="3" r:id="rId3"/>
    <sheet name="SO 03 - Objekt č. 41 - St..." sheetId="4" r:id="rId4"/>
    <sheet name="SO 04 - Objekt č. 41 - St..." sheetId="5" r:id="rId5"/>
    <sheet name="SO 05 - D1.3 Vzduchotechn..." sheetId="6" r:id="rId6"/>
    <sheet name="SO 06 - D1.4 Vytápění - o..." sheetId="7" r:id="rId7"/>
    <sheet name="SO 07 - D2.3 Vzduchotechn..." sheetId="8" r:id="rId8"/>
    <sheet name="SO 08 - D2.4 Vytápění obj..." sheetId="9" r:id="rId9"/>
    <sheet name="SO 09 - D1.5 MaR objekt č. 2" sheetId="10" r:id="rId10"/>
    <sheet name="SO 10 - D1.6 Silnoproud o..." sheetId="11" r:id="rId11"/>
    <sheet name="SO 11 - D2.5 MaR objekt č..." sheetId="12" r:id="rId12"/>
    <sheet name="SO 12 - D2.6 Silnoproud o..." sheetId="13" r:id="rId13"/>
  </sheets>
  <definedNames>
    <definedName name="_xlnm.Print_Titles" localSheetId="0">'Rekapitulace stavby'!$85:$85</definedName>
    <definedName name="_xlnm.Print_Titles" localSheetId="1">'SO 01 - Objekt č. 2 - Vyb...'!$122:$122</definedName>
    <definedName name="_xlnm.Print_Titles" localSheetId="2">'SO 02 - Objekt č. 2 - Vyb...'!$122:$122</definedName>
    <definedName name="_xlnm.Print_Titles" localSheetId="3">'SO 03 - Objekt č. 41 - St...'!$128:$128</definedName>
    <definedName name="_xlnm.Print_Titles" localSheetId="4">'SO 04 - Objekt č. 41 - St...'!$120:$120</definedName>
    <definedName name="_xlnm.Print_Titles" localSheetId="5">'SO 05 - D1.3 Vzduchotechn...'!$110:$110</definedName>
    <definedName name="_xlnm.Print_Titles" localSheetId="6">'SO 06 - D1.4 Vytápění - o...'!$110:$110</definedName>
    <definedName name="_xlnm.Print_Titles" localSheetId="7">'SO 07 - D2.3 Vzduchotechn...'!$110:$110</definedName>
    <definedName name="_xlnm.Print_Titles" localSheetId="8">'SO 08 - D2.4 Vytápění obj...'!$110:$110</definedName>
    <definedName name="_xlnm.Print_Titles" localSheetId="9">'SO 09 - D1.5 MaR objekt č. 2'!$110:$110</definedName>
    <definedName name="_xlnm.Print_Titles" localSheetId="10">'SO 10 - D1.6 Silnoproud o...'!$110:$110</definedName>
    <definedName name="_xlnm.Print_Titles" localSheetId="11">'SO 11 - D2.5 MaR objekt č...'!$110:$110</definedName>
    <definedName name="_xlnm.Print_Titles" localSheetId="12">'SO 12 - D2.6 Silnoproud o...'!$110:$110</definedName>
    <definedName name="_xlnm.Print_Area" localSheetId="0">'Rekapitulace stavby'!$C$4:$AP$70,'Rekapitulace stavby'!$C$76:$AP$103</definedName>
    <definedName name="_xlnm.Print_Area" localSheetId="1">'SO 01 - Objekt č. 2 - Vyb...'!$C$4:$Q$70,'SO 01 - Objekt č. 2 - Vyb...'!$C$76:$Q$106,'SO 01 - Objekt č. 2 - Vyb...'!$C$112:$Q$302</definedName>
    <definedName name="_xlnm.Print_Area" localSheetId="2">'SO 02 - Objekt č. 2 - Vyb...'!$C$4:$Q$70,'SO 02 - Objekt č. 2 - Vyb...'!$C$76:$Q$106,'SO 02 - Objekt č. 2 - Vyb...'!$C$112:$Q$466</definedName>
    <definedName name="_xlnm.Print_Area" localSheetId="3">'SO 03 - Objekt č. 41 - St...'!$C$4:$Q$70,'SO 03 - Objekt č. 41 - St...'!$C$76:$Q$112,'SO 03 - Objekt č. 41 - St...'!$C$118:$Q$352</definedName>
    <definedName name="_xlnm.Print_Area" localSheetId="4">'SO 04 - Objekt č. 41 - St...'!$C$4:$Q$70,'SO 04 - Objekt č. 41 - St...'!$C$76:$Q$104,'SO 04 - Objekt č. 41 - St...'!$C$110:$Q$310</definedName>
    <definedName name="_xlnm.Print_Area" localSheetId="5">'SO 05 - D1.3 Vzduchotechn...'!$B$3:$R$140</definedName>
    <definedName name="_xlnm.Print_Area" localSheetId="6">'SO 06 - D1.4 Vytápění - o...'!$B$3:$Q$231</definedName>
    <definedName name="_xlnm.Print_Area" localSheetId="7">'SO 07 - D2.3 Vzduchotechn...'!$B$3:$R$140</definedName>
    <definedName name="_xlnm.Print_Area" localSheetId="8">'SO 08 - D2.4 Vytápění obj...'!$B$3:$Q$185</definedName>
    <definedName name="_xlnm.Print_Area" localSheetId="9">'SO 09 - D1.5 MaR objekt č. 2'!$B$3:$R$214</definedName>
    <definedName name="_xlnm.Print_Area" localSheetId="10">'SO 10 - D1.6 Silnoproud o...'!$B$3:$R$185</definedName>
    <definedName name="_xlnm.Print_Area" localSheetId="11">'SO 11 - D2.5 MaR objekt č...'!$B$3:$R$195</definedName>
    <definedName name="_xlnm.Print_Area" localSheetId="12">'SO 12 - D2.6 Silnoproud o...'!$B$3:$R$179</definedName>
  </definedNames>
  <calcPr calcId="145621"/>
</workbook>
</file>

<file path=xl/calcChain.xml><?xml version="1.0" encoding="utf-8"?>
<calcChain xmlns="http://schemas.openxmlformats.org/spreadsheetml/2006/main">
  <c r="Q138" i="8" l="1"/>
  <c r="Q137" i="8"/>
  <c r="Q136" i="8"/>
  <c r="Q138" i="6"/>
  <c r="Q137" i="6"/>
  <c r="Q136" i="6"/>
  <c r="N298" i="2"/>
  <c r="N292" i="2"/>
  <c r="N173" i="13" l="1"/>
  <c r="N172" i="13"/>
  <c r="N171" i="13"/>
  <c r="N170" i="13"/>
  <c r="N169" i="13"/>
  <c r="N168" i="13"/>
  <c r="N167" i="13"/>
  <c r="N166" i="13"/>
  <c r="N165" i="13"/>
  <c r="N164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85" i="12"/>
  <c r="N186" i="12"/>
  <c r="N187" i="12"/>
  <c r="N188" i="12"/>
  <c r="N189" i="12"/>
  <c r="N184" i="12"/>
  <c r="N179" i="12"/>
  <c r="N180" i="12"/>
  <c r="N181" i="12"/>
  <c r="N182" i="12"/>
  <c r="N178" i="12"/>
  <c r="N166" i="12"/>
  <c r="N167" i="12"/>
  <c r="N168" i="12"/>
  <c r="N169" i="12"/>
  <c r="N170" i="12"/>
  <c r="N171" i="12"/>
  <c r="N172" i="12"/>
  <c r="N173" i="12"/>
  <c r="N174" i="12"/>
  <c r="N175" i="12"/>
  <c r="N176" i="12"/>
  <c r="N165" i="12"/>
  <c r="N160" i="12"/>
  <c r="N161" i="12"/>
  <c r="N162" i="12"/>
  <c r="N163" i="12"/>
  <c r="N159" i="12"/>
  <c r="N147" i="12"/>
  <c r="N157" i="12"/>
  <c r="N156" i="12"/>
  <c r="N155" i="12"/>
  <c r="N154" i="12"/>
  <c r="N153" i="12"/>
  <c r="N152" i="12"/>
  <c r="N151" i="12"/>
  <c r="N150" i="12"/>
  <c r="N149" i="12"/>
  <c r="N146" i="12"/>
  <c r="N145" i="12"/>
  <c r="N144" i="12"/>
  <c r="N143" i="12"/>
  <c r="N142" i="12"/>
  <c r="N141" i="12"/>
  <c r="N140" i="12"/>
  <c r="N139" i="12"/>
  <c r="N138" i="12"/>
  <c r="N137" i="12"/>
  <c r="N136" i="12"/>
  <c r="N135" i="12"/>
  <c r="N134" i="12"/>
  <c r="N133" i="12"/>
  <c r="N132" i="12"/>
  <c r="N131" i="12"/>
  <c r="N130" i="12"/>
  <c r="N129" i="12"/>
  <c r="N128" i="12"/>
  <c r="N126" i="12"/>
  <c r="N125" i="12"/>
  <c r="N124" i="12"/>
  <c r="N123" i="12"/>
  <c r="N122" i="12"/>
  <c r="N121" i="12"/>
  <c r="N120" i="12"/>
  <c r="N119" i="12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19" i="11"/>
  <c r="N179" i="11"/>
  <c r="N178" i="11"/>
  <c r="N177" i="11"/>
  <c r="N176" i="11"/>
  <c r="N175" i="11"/>
  <c r="N174" i="11"/>
  <c r="N173" i="11"/>
  <c r="N172" i="11"/>
  <c r="N171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204" i="10"/>
  <c r="N205" i="10"/>
  <c r="N206" i="10"/>
  <c r="N207" i="10"/>
  <c r="N203" i="10"/>
  <c r="N198" i="10"/>
  <c r="N199" i="10"/>
  <c r="N200" i="10"/>
  <c r="N201" i="10"/>
  <c r="N197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83" i="10"/>
  <c r="N171" i="10"/>
  <c r="N172" i="10"/>
  <c r="N173" i="10"/>
  <c r="N174" i="10"/>
  <c r="N175" i="10"/>
  <c r="N176" i="10"/>
  <c r="N177" i="10"/>
  <c r="N178" i="10"/>
  <c r="N179" i="10"/>
  <c r="N180" i="10"/>
  <c r="N181" i="10"/>
  <c r="N170" i="10"/>
  <c r="N162" i="10"/>
  <c r="N163" i="10"/>
  <c r="N164" i="10"/>
  <c r="N165" i="10"/>
  <c r="N166" i="10"/>
  <c r="N167" i="10"/>
  <c r="N168" i="10"/>
  <c r="N161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32" i="10"/>
  <c r="N120" i="10"/>
  <c r="N121" i="10"/>
  <c r="N122" i="10"/>
  <c r="N123" i="10"/>
  <c r="N124" i="10"/>
  <c r="N125" i="10"/>
  <c r="N126" i="10"/>
  <c r="N127" i="10"/>
  <c r="N128" i="10"/>
  <c r="N129" i="10"/>
  <c r="N130" i="10"/>
  <c r="N119" i="10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Q133" i="8"/>
  <c r="Q132" i="8"/>
  <c r="Q125" i="8"/>
  <c r="Q124" i="8"/>
  <c r="Q123" i="8"/>
  <c r="Q122" i="8"/>
  <c r="Q121" i="8"/>
  <c r="Q120" i="8"/>
  <c r="Q119" i="8"/>
  <c r="Q118" i="8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8" i="7"/>
  <c r="P189" i="7"/>
  <c r="P190" i="7"/>
  <c r="P192" i="7"/>
  <c r="P193" i="7"/>
  <c r="P194" i="7"/>
  <c r="P195" i="7"/>
  <c r="P196" i="7"/>
  <c r="P198" i="7"/>
  <c r="P199" i="7"/>
  <c r="P200" i="7"/>
  <c r="P201" i="7"/>
  <c r="P202" i="7"/>
  <c r="P203" i="7"/>
  <c r="P205" i="7"/>
  <c r="P206" i="7"/>
  <c r="P207" i="7"/>
  <c r="P209" i="7"/>
  <c r="P210" i="7"/>
  <c r="P211" i="7"/>
  <c r="P212" i="7"/>
  <c r="P213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117" i="7"/>
  <c r="Q133" i="6"/>
  <c r="Q132" i="6"/>
  <c r="Q125" i="6"/>
  <c r="Q124" i="6"/>
  <c r="Q123" i="6"/>
  <c r="Q122" i="6"/>
  <c r="Q121" i="6"/>
  <c r="Q120" i="6"/>
  <c r="Q119" i="6"/>
  <c r="Q118" i="6"/>
  <c r="N174" i="13" l="1"/>
  <c r="N191" i="12"/>
  <c r="P230" i="7"/>
  <c r="Q139" i="6"/>
  <c r="N181" i="11"/>
  <c r="N209" i="10"/>
  <c r="P184" i="9"/>
  <c r="Q139" i="8"/>
  <c r="AY99" i="1"/>
  <c r="AX99" i="1"/>
  <c r="H36" i="13"/>
  <c r="BD99" i="1" s="1"/>
  <c r="H35" i="13"/>
  <c r="BC99" i="1" s="1"/>
  <c r="H34" i="13"/>
  <c r="BB99" i="1" s="1"/>
  <c r="H33" i="13"/>
  <c r="BA99" i="1" s="1"/>
  <c r="AA113" i="13"/>
  <c r="AA112" i="13" s="1"/>
  <c r="AA111" i="13" s="1"/>
  <c r="Y113" i="13"/>
  <c r="Y112" i="13" s="1"/>
  <c r="Y111" i="13" s="1"/>
  <c r="W113" i="13"/>
  <c r="W112" i="13" s="1"/>
  <c r="W111" i="13" s="1"/>
  <c r="AU99" i="1" s="1"/>
  <c r="BK113" i="13"/>
  <c r="F105" i="13"/>
  <c r="F103" i="13"/>
  <c r="M28" i="13"/>
  <c r="AS99" i="1" s="1"/>
  <c r="F81" i="13"/>
  <c r="F79" i="13"/>
  <c r="O21" i="13"/>
  <c r="E21" i="13"/>
  <c r="M84" i="13" s="1"/>
  <c r="O20" i="13"/>
  <c r="O18" i="13"/>
  <c r="E18" i="13"/>
  <c r="M83" i="13" s="1"/>
  <c r="O17" i="13"/>
  <c r="O15" i="13"/>
  <c r="E15" i="13"/>
  <c r="F108" i="13" s="1"/>
  <c r="O14" i="13"/>
  <c r="O12" i="13"/>
  <c r="E12" i="13"/>
  <c r="F83" i="13" s="1"/>
  <c r="O11" i="13"/>
  <c r="O9" i="13"/>
  <c r="M81" i="13" s="1"/>
  <c r="F6" i="13"/>
  <c r="F78" i="13" s="1"/>
  <c r="AY98" i="1"/>
  <c r="AX98" i="1"/>
  <c r="H36" i="12"/>
  <c r="BD98" i="1" s="1"/>
  <c r="H35" i="12"/>
  <c r="BC98" i="1" s="1"/>
  <c r="H34" i="12"/>
  <c r="BB98" i="1" s="1"/>
  <c r="M33" i="12"/>
  <c r="AW98" i="1" s="1"/>
  <c r="AA113" i="12"/>
  <c r="AA112" i="12" s="1"/>
  <c r="AA111" i="12" s="1"/>
  <c r="Y113" i="12"/>
  <c r="Y112" i="12" s="1"/>
  <c r="Y111" i="12" s="1"/>
  <c r="W113" i="12"/>
  <c r="W112" i="12" s="1"/>
  <c r="W111" i="12" s="1"/>
  <c r="AU98" i="1" s="1"/>
  <c r="BK113" i="12"/>
  <c r="F105" i="12"/>
  <c r="F103" i="12"/>
  <c r="M28" i="12"/>
  <c r="AS98" i="1" s="1"/>
  <c r="F81" i="12"/>
  <c r="F79" i="12"/>
  <c r="O21" i="12"/>
  <c r="E21" i="12"/>
  <c r="M108" i="12" s="1"/>
  <c r="O20" i="12"/>
  <c r="O18" i="12"/>
  <c r="E18" i="12"/>
  <c r="M83" i="12" s="1"/>
  <c r="O17" i="12"/>
  <c r="O15" i="12"/>
  <c r="E15" i="12"/>
  <c r="F84" i="12" s="1"/>
  <c r="O14" i="12"/>
  <c r="O12" i="12"/>
  <c r="E12" i="12"/>
  <c r="F107" i="12" s="1"/>
  <c r="O11" i="12"/>
  <c r="O9" i="12"/>
  <c r="M81" i="12" s="1"/>
  <c r="F6" i="12"/>
  <c r="F102" i="12" s="1"/>
  <c r="AY97" i="1"/>
  <c r="AX97" i="1"/>
  <c r="H36" i="11"/>
  <c r="BD97" i="1" s="1"/>
  <c r="H35" i="11"/>
  <c r="BC97" i="1" s="1"/>
  <c r="H34" i="11"/>
  <c r="BB97" i="1" s="1"/>
  <c r="H33" i="11"/>
  <c r="BA97" i="1" s="1"/>
  <c r="AA113" i="11"/>
  <c r="AA112" i="11" s="1"/>
  <c r="AA111" i="11" s="1"/>
  <c r="Y113" i="11"/>
  <c r="Y112" i="11" s="1"/>
  <c r="Y111" i="11" s="1"/>
  <c r="W113" i="11"/>
  <c r="W112" i="11" s="1"/>
  <c r="W111" i="11" s="1"/>
  <c r="AU97" i="1" s="1"/>
  <c r="BK113" i="11"/>
  <c r="BK112" i="11" s="1"/>
  <c r="F105" i="11"/>
  <c r="F103" i="11"/>
  <c r="M28" i="11"/>
  <c r="AS97" i="1" s="1"/>
  <c r="F81" i="11"/>
  <c r="F79" i="11"/>
  <c r="O21" i="11"/>
  <c r="E21" i="11"/>
  <c r="M108" i="11" s="1"/>
  <c r="O20" i="11"/>
  <c r="O18" i="11"/>
  <c r="E18" i="11"/>
  <c r="M83" i="11" s="1"/>
  <c r="O17" i="11"/>
  <c r="O15" i="11"/>
  <c r="E15" i="11"/>
  <c r="F84" i="11" s="1"/>
  <c r="O14" i="11"/>
  <c r="O12" i="11"/>
  <c r="E12" i="11"/>
  <c r="F83" i="11" s="1"/>
  <c r="O11" i="11"/>
  <c r="O9" i="11"/>
  <c r="M81" i="11" s="1"/>
  <c r="F6" i="11"/>
  <c r="F78" i="11" s="1"/>
  <c r="AY96" i="1"/>
  <c r="AX96" i="1"/>
  <c r="H36" i="10"/>
  <c r="BD96" i="1" s="1"/>
  <c r="H34" i="10"/>
  <c r="BB96" i="1" s="1"/>
  <c r="H35" i="10"/>
  <c r="BC96" i="1" s="1"/>
  <c r="M33" i="10"/>
  <c r="AW96" i="1" s="1"/>
  <c r="AA113" i="10"/>
  <c r="AA112" i="10" s="1"/>
  <c r="AA111" i="10" s="1"/>
  <c r="Y113" i="10"/>
  <c r="Y112" i="10" s="1"/>
  <c r="Y111" i="10" s="1"/>
  <c r="W113" i="10"/>
  <c r="W112" i="10" s="1"/>
  <c r="W111" i="10" s="1"/>
  <c r="AU96" i="1" s="1"/>
  <c r="BK113" i="10"/>
  <c r="F105" i="10"/>
  <c r="F103" i="10"/>
  <c r="M28" i="10"/>
  <c r="AS96" i="1" s="1"/>
  <c r="F81" i="10"/>
  <c r="F79" i="10"/>
  <c r="O21" i="10"/>
  <c r="E21" i="10"/>
  <c r="M108" i="10" s="1"/>
  <c r="O20" i="10"/>
  <c r="O18" i="10"/>
  <c r="E18" i="10"/>
  <c r="M83" i="10" s="1"/>
  <c r="O17" i="10"/>
  <c r="O15" i="10"/>
  <c r="E15" i="10"/>
  <c r="F84" i="10" s="1"/>
  <c r="O14" i="10"/>
  <c r="O12" i="10"/>
  <c r="E12" i="10"/>
  <c r="F107" i="10" s="1"/>
  <c r="O11" i="10"/>
  <c r="O9" i="10"/>
  <c r="M81" i="10" s="1"/>
  <c r="F6" i="10"/>
  <c r="F78" i="10" s="1"/>
  <c r="AY95" i="1"/>
  <c r="AX95" i="1"/>
  <c r="H36" i="9"/>
  <c r="BD95" i="1" s="1"/>
  <c r="H35" i="9"/>
  <c r="BC95" i="1" s="1"/>
  <c r="H34" i="9"/>
  <c r="BB95" i="1" s="1"/>
  <c r="H33" i="9"/>
  <c r="BA95" i="1" s="1"/>
  <c r="AA113" i="9"/>
  <c r="AA112" i="9" s="1"/>
  <c r="AA111" i="9" s="1"/>
  <c r="Y113" i="9"/>
  <c r="Y112" i="9" s="1"/>
  <c r="Y111" i="9" s="1"/>
  <c r="W113" i="9"/>
  <c r="W112" i="9" s="1"/>
  <c r="W111" i="9" s="1"/>
  <c r="AU95" i="1" s="1"/>
  <c r="BK113" i="9"/>
  <c r="BK112" i="9" s="1"/>
  <c r="F105" i="9"/>
  <c r="F103" i="9"/>
  <c r="M28" i="9"/>
  <c r="AS95" i="1" s="1"/>
  <c r="F81" i="9"/>
  <c r="F79" i="9"/>
  <c r="O21" i="9"/>
  <c r="E21" i="9"/>
  <c r="M108" i="9" s="1"/>
  <c r="O20" i="9"/>
  <c r="O18" i="9"/>
  <c r="E18" i="9"/>
  <c r="M83" i="9" s="1"/>
  <c r="O17" i="9"/>
  <c r="O15" i="9"/>
  <c r="E15" i="9"/>
  <c r="F84" i="9" s="1"/>
  <c r="O14" i="9"/>
  <c r="O12" i="9"/>
  <c r="E12" i="9"/>
  <c r="F83" i="9" s="1"/>
  <c r="O11" i="9"/>
  <c r="O9" i="9"/>
  <c r="M81" i="9" s="1"/>
  <c r="F6" i="9"/>
  <c r="F78" i="9" s="1"/>
  <c r="BK113" i="8"/>
  <c r="AY94" i="1"/>
  <c r="AX94" i="1"/>
  <c r="H36" i="8"/>
  <c r="BD94" i="1" s="1"/>
  <c r="H35" i="8"/>
  <c r="BC94" i="1" s="1"/>
  <c r="H34" i="8"/>
  <c r="BB94" i="1" s="1"/>
  <c r="M33" i="8"/>
  <c r="AW94" i="1" s="1"/>
  <c r="AA113" i="8"/>
  <c r="AA112" i="8" s="1"/>
  <c r="AA111" i="8" s="1"/>
  <c r="Y113" i="8"/>
  <c r="Y112" i="8" s="1"/>
  <c r="Y111" i="8" s="1"/>
  <c r="W113" i="8"/>
  <c r="W112" i="8" s="1"/>
  <c r="W111" i="8" s="1"/>
  <c r="AU94" i="1" s="1"/>
  <c r="M32" i="8"/>
  <c r="AV94" i="1" s="1"/>
  <c r="AT94" i="1" s="1"/>
  <c r="F105" i="8"/>
  <c r="F103" i="8"/>
  <c r="M28" i="8"/>
  <c r="AS94" i="1" s="1"/>
  <c r="F81" i="8"/>
  <c r="F79" i="8"/>
  <c r="O21" i="8"/>
  <c r="E21" i="8"/>
  <c r="M108" i="8" s="1"/>
  <c r="O20" i="8"/>
  <c r="O18" i="8"/>
  <c r="E18" i="8"/>
  <c r="M107" i="8" s="1"/>
  <c r="O17" i="8"/>
  <c r="O15" i="8"/>
  <c r="E15" i="8"/>
  <c r="F84" i="8" s="1"/>
  <c r="O14" i="8"/>
  <c r="O12" i="8"/>
  <c r="E12" i="8"/>
  <c r="F83" i="8" s="1"/>
  <c r="O11" i="8"/>
  <c r="O9" i="8"/>
  <c r="M105" i="8" s="1"/>
  <c r="F6" i="8"/>
  <c r="F78" i="8" s="1"/>
  <c r="AY93" i="1"/>
  <c r="AX93" i="1"/>
  <c r="H36" i="7"/>
  <c r="BD93" i="1" s="1"/>
  <c r="H35" i="7"/>
  <c r="BC93" i="1" s="1"/>
  <c r="H34" i="7"/>
  <c r="BB93" i="1" s="1"/>
  <c r="M33" i="7"/>
  <c r="AW93" i="1" s="1"/>
  <c r="AA113" i="7"/>
  <c r="AA112" i="7" s="1"/>
  <c r="AA111" i="7" s="1"/>
  <c r="Y113" i="7"/>
  <c r="Y112" i="7" s="1"/>
  <c r="Y111" i="7" s="1"/>
  <c r="W113" i="7"/>
  <c r="W112" i="7" s="1"/>
  <c r="W111" i="7" s="1"/>
  <c r="AU93" i="1" s="1"/>
  <c r="BK113" i="7"/>
  <c r="F105" i="7"/>
  <c r="F103" i="7"/>
  <c r="M28" i="7"/>
  <c r="AS93" i="1" s="1"/>
  <c r="F81" i="7"/>
  <c r="F79" i="7"/>
  <c r="O21" i="7"/>
  <c r="E21" i="7"/>
  <c r="M84" i="7" s="1"/>
  <c r="O20" i="7"/>
  <c r="O18" i="7"/>
  <c r="E18" i="7"/>
  <c r="M107" i="7" s="1"/>
  <c r="O17" i="7"/>
  <c r="O15" i="7"/>
  <c r="E15" i="7"/>
  <c r="F84" i="7" s="1"/>
  <c r="O14" i="7"/>
  <c r="O12" i="7"/>
  <c r="E12" i="7"/>
  <c r="F107" i="7" s="1"/>
  <c r="O11" i="7"/>
  <c r="O9" i="7"/>
  <c r="M81" i="7" s="1"/>
  <c r="F6" i="7"/>
  <c r="F78" i="7" s="1"/>
  <c r="AY92" i="1"/>
  <c r="AX92" i="1"/>
  <c r="H36" i="6"/>
  <c r="BD92" i="1" s="1"/>
  <c r="H35" i="6"/>
  <c r="BC92" i="1" s="1"/>
  <c r="H34" i="6"/>
  <c r="BB92" i="1" s="1"/>
  <c r="M33" i="6"/>
  <c r="AW92" i="1" s="1"/>
  <c r="M32" i="6"/>
  <c r="AV92" i="1" s="1"/>
  <c r="AA113" i="6"/>
  <c r="AA112" i="6" s="1"/>
  <c r="AA111" i="6" s="1"/>
  <c r="Y113" i="6"/>
  <c r="Y112" i="6" s="1"/>
  <c r="Y111" i="6" s="1"/>
  <c r="W113" i="6"/>
  <c r="W112" i="6" s="1"/>
  <c r="W111" i="6" s="1"/>
  <c r="AU92" i="1" s="1"/>
  <c r="BK113" i="6"/>
  <c r="F105" i="6"/>
  <c r="F103" i="6"/>
  <c r="M28" i="6"/>
  <c r="AS92" i="1" s="1"/>
  <c r="F81" i="6"/>
  <c r="F79" i="6"/>
  <c r="O21" i="6"/>
  <c r="E21" i="6"/>
  <c r="M108" i="6" s="1"/>
  <c r="O20" i="6"/>
  <c r="O18" i="6"/>
  <c r="E18" i="6"/>
  <c r="M83" i="6" s="1"/>
  <c r="O17" i="6"/>
  <c r="O15" i="6"/>
  <c r="E15" i="6"/>
  <c r="F84" i="6" s="1"/>
  <c r="O14" i="6"/>
  <c r="O12" i="6"/>
  <c r="E12" i="6"/>
  <c r="O11" i="6"/>
  <c r="O9" i="6"/>
  <c r="M81" i="6" s="1"/>
  <c r="F6" i="6"/>
  <c r="F78" i="6" s="1"/>
  <c r="AY91" i="1"/>
  <c r="AX91" i="1"/>
  <c r="BI308" i="5"/>
  <c r="BH308" i="5"/>
  <c r="BG308" i="5"/>
  <c r="BF308" i="5"/>
  <c r="AA308" i="5"/>
  <c r="AA307" i="5" s="1"/>
  <c r="AA306" i="5" s="1"/>
  <c r="Y308" i="5"/>
  <c r="Y307" i="5" s="1"/>
  <c r="Y306" i="5" s="1"/>
  <c r="W308" i="5"/>
  <c r="W307" i="5" s="1"/>
  <c r="W306" i="5" s="1"/>
  <c r="BK308" i="5"/>
  <c r="BK307" i="5" s="1"/>
  <c r="N308" i="5"/>
  <c r="BE308" i="5" s="1"/>
  <c r="BI295" i="5"/>
  <c r="BH295" i="5"/>
  <c r="BG295" i="5"/>
  <c r="BF295" i="5"/>
  <c r="AA295" i="5"/>
  <c r="Y295" i="5"/>
  <c r="W295" i="5"/>
  <c r="BK295" i="5"/>
  <c r="N295" i="5"/>
  <c r="BE295" i="5" s="1"/>
  <c r="BI284" i="5"/>
  <c r="BH284" i="5"/>
  <c r="BG284" i="5"/>
  <c r="BF284" i="5"/>
  <c r="AA284" i="5"/>
  <c r="Y284" i="5"/>
  <c r="W284" i="5"/>
  <c r="BK284" i="5"/>
  <c r="N284" i="5"/>
  <c r="BE284" i="5" s="1"/>
  <c r="BI276" i="5"/>
  <c r="BH276" i="5"/>
  <c r="BG276" i="5"/>
  <c r="BF276" i="5"/>
  <c r="AA276" i="5"/>
  <c r="Y276" i="5"/>
  <c r="W276" i="5"/>
  <c r="BK276" i="5"/>
  <c r="N276" i="5"/>
  <c r="BE276" i="5" s="1"/>
  <c r="BI268" i="5"/>
  <c r="BH268" i="5"/>
  <c r="BG268" i="5"/>
  <c r="BF268" i="5"/>
  <c r="AA268" i="5"/>
  <c r="Y268" i="5"/>
  <c r="W268" i="5"/>
  <c r="BK268" i="5"/>
  <c r="N268" i="5"/>
  <c r="BE268" i="5" s="1"/>
  <c r="BI261" i="5"/>
  <c r="BH261" i="5"/>
  <c r="BG261" i="5"/>
  <c r="BF261" i="5"/>
  <c r="AA261" i="5"/>
  <c r="Y261" i="5"/>
  <c r="W261" i="5"/>
  <c r="BK261" i="5"/>
  <c r="N261" i="5"/>
  <c r="BE261" i="5" s="1"/>
  <c r="BI257" i="5"/>
  <c r="BH257" i="5"/>
  <c r="BG257" i="5"/>
  <c r="BF257" i="5"/>
  <c r="AA257" i="5"/>
  <c r="Y257" i="5"/>
  <c r="W257" i="5"/>
  <c r="BK257" i="5"/>
  <c r="N257" i="5"/>
  <c r="BE257" i="5" s="1"/>
  <c r="BI255" i="5"/>
  <c r="BH255" i="5"/>
  <c r="BG255" i="5"/>
  <c r="BF255" i="5"/>
  <c r="AA255" i="5"/>
  <c r="Y255" i="5"/>
  <c r="W255" i="5"/>
  <c r="BK255" i="5"/>
  <c r="N255" i="5"/>
  <c r="BE255" i="5" s="1"/>
  <c r="BI252" i="5"/>
  <c r="BH252" i="5"/>
  <c r="BG252" i="5"/>
  <c r="BF252" i="5"/>
  <c r="AA252" i="5"/>
  <c r="Y252" i="5"/>
  <c r="W252" i="5"/>
  <c r="BK252" i="5"/>
  <c r="N252" i="5"/>
  <c r="BE252" i="5" s="1"/>
  <c r="BI249" i="5"/>
  <c r="BH249" i="5"/>
  <c r="BG249" i="5"/>
  <c r="BF249" i="5"/>
  <c r="AA249" i="5"/>
  <c r="AA248" i="5" s="1"/>
  <c r="Y249" i="5"/>
  <c r="W249" i="5"/>
  <c r="BK249" i="5"/>
  <c r="N249" i="5"/>
  <c r="BE249" i="5" s="1"/>
  <c r="BI247" i="5"/>
  <c r="BH247" i="5"/>
  <c r="BG247" i="5"/>
  <c r="BF247" i="5"/>
  <c r="AA247" i="5"/>
  <c r="Y247" i="5"/>
  <c r="W247" i="5"/>
  <c r="BK247" i="5"/>
  <c r="N247" i="5"/>
  <c r="BE247" i="5" s="1"/>
  <c r="BI244" i="5"/>
  <c r="BH244" i="5"/>
  <c r="BG244" i="5"/>
  <c r="BF244" i="5"/>
  <c r="AA244" i="5"/>
  <c r="Y244" i="5"/>
  <c r="W244" i="5"/>
  <c r="BK244" i="5"/>
  <c r="N244" i="5"/>
  <c r="BE244" i="5" s="1"/>
  <c r="BI239" i="5"/>
  <c r="BH239" i="5"/>
  <c r="BG239" i="5"/>
  <c r="BF239" i="5"/>
  <c r="AA239" i="5"/>
  <c r="Y239" i="5"/>
  <c r="W239" i="5"/>
  <c r="BK239" i="5"/>
  <c r="N239" i="5"/>
  <c r="BE239" i="5" s="1"/>
  <c r="BI236" i="5"/>
  <c r="BH236" i="5"/>
  <c r="BG236" i="5"/>
  <c r="BF236" i="5"/>
  <c r="AA236" i="5"/>
  <c r="Y236" i="5"/>
  <c r="W236" i="5"/>
  <c r="BK236" i="5"/>
  <c r="N236" i="5"/>
  <c r="BE236" i="5" s="1"/>
  <c r="BI233" i="5"/>
  <c r="BH233" i="5"/>
  <c r="BG233" i="5"/>
  <c r="BF233" i="5"/>
  <c r="AA233" i="5"/>
  <c r="Y233" i="5"/>
  <c r="W233" i="5"/>
  <c r="BK233" i="5"/>
  <c r="N233" i="5"/>
  <c r="BE233" i="5" s="1"/>
  <c r="BI230" i="5"/>
  <c r="BH230" i="5"/>
  <c r="BG230" i="5"/>
  <c r="BF230" i="5"/>
  <c r="AA230" i="5"/>
  <c r="Y230" i="5"/>
  <c r="W230" i="5"/>
  <c r="BK230" i="5"/>
  <c r="N230" i="5"/>
  <c r="BE230" i="5" s="1"/>
  <c r="BI225" i="5"/>
  <c r="BH225" i="5"/>
  <c r="BG225" i="5"/>
  <c r="BF225" i="5"/>
  <c r="AA225" i="5"/>
  <c r="Y225" i="5"/>
  <c r="W225" i="5"/>
  <c r="BK225" i="5"/>
  <c r="N225" i="5"/>
  <c r="BE225" i="5" s="1"/>
  <c r="BI222" i="5"/>
  <c r="BH222" i="5"/>
  <c r="BG222" i="5"/>
  <c r="BF222" i="5"/>
  <c r="AA222" i="5"/>
  <c r="Y222" i="5"/>
  <c r="W222" i="5"/>
  <c r="BK222" i="5"/>
  <c r="N222" i="5"/>
  <c r="BE222" i="5" s="1"/>
  <c r="BI217" i="5"/>
  <c r="BH217" i="5"/>
  <c r="BG217" i="5"/>
  <c r="BF217" i="5"/>
  <c r="AA217" i="5"/>
  <c r="Y217" i="5"/>
  <c r="W217" i="5"/>
  <c r="BK217" i="5"/>
  <c r="N217" i="5"/>
  <c r="BE217" i="5" s="1"/>
  <c r="BI212" i="5"/>
  <c r="BH212" i="5"/>
  <c r="BG212" i="5"/>
  <c r="BF212" i="5"/>
  <c r="AA212" i="5"/>
  <c r="Y212" i="5"/>
  <c r="W212" i="5"/>
  <c r="BK212" i="5"/>
  <c r="N212" i="5"/>
  <c r="BE212" i="5" s="1"/>
  <c r="BI207" i="5"/>
  <c r="BH207" i="5"/>
  <c r="BG207" i="5"/>
  <c r="BF207" i="5"/>
  <c r="AA207" i="5"/>
  <c r="Y207" i="5"/>
  <c r="W207" i="5"/>
  <c r="BK207" i="5"/>
  <c r="N207" i="5"/>
  <c r="BE207" i="5" s="1"/>
  <c r="BI203" i="5"/>
  <c r="BH203" i="5"/>
  <c r="BG203" i="5"/>
  <c r="BF203" i="5"/>
  <c r="AA203" i="5"/>
  <c r="Y203" i="5"/>
  <c r="W203" i="5"/>
  <c r="BK203" i="5"/>
  <c r="N203" i="5"/>
  <c r="BE203" i="5" s="1"/>
  <c r="BI200" i="5"/>
  <c r="BH200" i="5"/>
  <c r="BG200" i="5"/>
  <c r="BF200" i="5"/>
  <c r="AA200" i="5"/>
  <c r="Y200" i="5"/>
  <c r="W200" i="5"/>
  <c r="BK200" i="5"/>
  <c r="N200" i="5"/>
  <c r="BE200" i="5" s="1"/>
  <c r="BI198" i="5"/>
  <c r="BH198" i="5"/>
  <c r="BG198" i="5"/>
  <c r="BF198" i="5"/>
  <c r="AA198" i="5"/>
  <c r="Y198" i="5"/>
  <c r="W198" i="5"/>
  <c r="BK198" i="5"/>
  <c r="N198" i="5"/>
  <c r="BE198" i="5" s="1"/>
  <c r="BI196" i="5"/>
  <c r="BH196" i="5"/>
  <c r="BG196" i="5"/>
  <c r="BF196" i="5"/>
  <c r="AA196" i="5"/>
  <c r="Y196" i="5"/>
  <c r="W196" i="5"/>
  <c r="BK196" i="5"/>
  <c r="N196" i="5"/>
  <c r="BE196" i="5" s="1"/>
  <c r="BI193" i="5"/>
  <c r="BH193" i="5"/>
  <c r="BG193" i="5"/>
  <c r="BF193" i="5"/>
  <c r="AA193" i="5"/>
  <c r="AA192" i="5" s="1"/>
  <c r="Y193" i="5"/>
  <c r="W193" i="5"/>
  <c r="BK193" i="5"/>
  <c r="N193" i="5"/>
  <c r="BE193" i="5" s="1"/>
  <c r="BI190" i="5"/>
  <c r="BH190" i="5"/>
  <c r="BG190" i="5"/>
  <c r="BF190" i="5"/>
  <c r="AA190" i="5"/>
  <c r="AA189" i="5" s="1"/>
  <c r="Y190" i="5"/>
  <c r="Y189" i="5" s="1"/>
  <c r="W190" i="5"/>
  <c r="W189" i="5" s="1"/>
  <c r="BK190" i="5"/>
  <c r="BK189" i="5" s="1"/>
  <c r="N189" i="5" s="1"/>
  <c r="N92" i="5" s="1"/>
  <c r="N190" i="5"/>
  <c r="BE190" i="5" s="1"/>
  <c r="BI183" i="5"/>
  <c r="BH183" i="5"/>
  <c r="BG183" i="5"/>
  <c r="BF183" i="5"/>
  <c r="AA183" i="5"/>
  <c r="Y183" i="5"/>
  <c r="W183" i="5"/>
  <c r="BK183" i="5"/>
  <c r="N183" i="5"/>
  <c r="BE183" i="5" s="1"/>
  <c r="BI176" i="5"/>
  <c r="BH176" i="5"/>
  <c r="BG176" i="5"/>
  <c r="BF176" i="5"/>
  <c r="AA176" i="5"/>
  <c r="Y176" i="5"/>
  <c r="W176" i="5"/>
  <c r="BK176" i="5"/>
  <c r="N176" i="5"/>
  <c r="BE176" i="5" s="1"/>
  <c r="BI168" i="5"/>
  <c r="BH168" i="5"/>
  <c r="BG168" i="5"/>
  <c r="BF168" i="5"/>
  <c r="AA168" i="5"/>
  <c r="Y168" i="5"/>
  <c r="W168" i="5"/>
  <c r="BK168" i="5"/>
  <c r="N168" i="5"/>
  <c r="BE168" i="5" s="1"/>
  <c r="BI162" i="5"/>
  <c r="BH162" i="5"/>
  <c r="BG162" i="5"/>
  <c r="BF162" i="5"/>
  <c r="AA162" i="5"/>
  <c r="Y162" i="5"/>
  <c r="W162" i="5"/>
  <c r="BK162" i="5"/>
  <c r="N162" i="5"/>
  <c r="BE162" i="5" s="1"/>
  <c r="BI154" i="5"/>
  <c r="BH154" i="5"/>
  <c r="BG154" i="5"/>
  <c r="BF154" i="5"/>
  <c r="AA154" i="5"/>
  <c r="Y154" i="5"/>
  <c r="W154" i="5"/>
  <c r="BK154" i="5"/>
  <c r="N154" i="5"/>
  <c r="BE154" i="5" s="1"/>
  <c r="BI148" i="5"/>
  <c r="BH148" i="5"/>
  <c r="BG148" i="5"/>
  <c r="BF148" i="5"/>
  <c r="AA148" i="5"/>
  <c r="Y148" i="5"/>
  <c r="W148" i="5"/>
  <c r="BK148" i="5"/>
  <c r="N148" i="5"/>
  <c r="BE148" i="5" s="1"/>
  <c r="BI141" i="5"/>
  <c r="BH141" i="5"/>
  <c r="BG141" i="5"/>
  <c r="BF141" i="5"/>
  <c r="AA141" i="5"/>
  <c r="Y141" i="5"/>
  <c r="W141" i="5"/>
  <c r="BK141" i="5"/>
  <c r="N141" i="5"/>
  <c r="BE141" i="5" s="1"/>
  <c r="BI135" i="5"/>
  <c r="BH135" i="5"/>
  <c r="BG135" i="5"/>
  <c r="BF135" i="5"/>
  <c r="AA135" i="5"/>
  <c r="Y135" i="5"/>
  <c r="W135" i="5"/>
  <c r="BK135" i="5"/>
  <c r="N135" i="5"/>
  <c r="BE135" i="5" s="1"/>
  <c r="BI130" i="5"/>
  <c r="BH130" i="5"/>
  <c r="BG130" i="5"/>
  <c r="BF130" i="5"/>
  <c r="AA130" i="5"/>
  <c r="Y130" i="5"/>
  <c r="W130" i="5"/>
  <c r="BK130" i="5"/>
  <c r="N130" i="5"/>
  <c r="BE130" i="5" s="1"/>
  <c r="BI124" i="5"/>
  <c r="BH124" i="5"/>
  <c r="BG124" i="5"/>
  <c r="BF124" i="5"/>
  <c r="AA124" i="5"/>
  <c r="Y124" i="5"/>
  <c r="W124" i="5"/>
  <c r="BK124" i="5"/>
  <c r="N124" i="5"/>
  <c r="BE124" i="5" s="1"/>
  <c r="F118" i="5"/>
  <c r="F115" i="5"/>
  <c r="F113" i="5"/>
  <c r="M28" i="5"/>
  <c r="AS91" i="1" s="1"/>
  <c r="F81" i="5"/>
  <c r="F79" i="5"/>
  <c r="O21" i="5"/>
  <c r="E21" i="5"/>
  <c r="M84" i="5" s="1"/>
  <c r="O20" i="5"/>
  <c r="O18" i="5"/>
  <c r="E18" i="5"/>
  <c r="M117" i="5" s="1"/>
  <c r="O17" i="5"/>
  <c r="O15" i="5"/>
  <c r="E15" i="5"/>
  <c r="F84" i="5" s="1"/>
  <c r="O14" i="5"/>
  <c r="O12" i="5"/>
  <c r="E12" i="5"/>
  <c r="F117" i="5" s="1"/>
  <c r="O11" i="5"/>
  <c r="O9" i="5"/>
  <c r="F6" i="5"/>
  <c r="F78" i="5" s="1"/>
  <c r="Y333" i="4"/>
  <c r="Y332" i="4" s="1"/>
  <c r="AY90" i="1"/>
  <c r="AX90" i="1"/>
  <c r="BI347" i="4"/>
  <c r="BH347" i="4"/>
  <c r="BG347" i="4"/>
  <c r="BF347" i="4"/>
  <c r="AA347" i="4"/>
  <c r="Y347" i="4"/>
  <c r="W347" i="4"/>
  <c r="BK347" i="4"/>
  <c r="N347" i="4"/>
  <c r="BE347" i="4" s="1"/>
  <c r="BI341" i="4"/>
  <c r="BH341" i="4"/>
  <c r="BG341" i="4"/>
  <c r="BF341" i="4"/>
  <c r="AA341" i="4"/>
  <c r="Y341" i="4"/>
  <c r="W341" i="4"/>
  <c r="W340" i="4" s="1"/>
  <c r="BK341" i="4"/>
  <c r="N341" i="4"/>
  <c r="BE341" i="4" s="1"/>
  <c r="BI334" i="4"/>
  <c r="BH334" i="4"/>
  <c r="BG334" i="4"/>
  <c r="BF334" i="4"/>
  <c r="AA334" i="4"/>
  <c r="AA333" i="4" s="1"/>
  <c r="AA332" i="4" s="1"/>
  <c r="Y334" i="4"/>
  <c r="W334" i="4"/>
  <c r="W333" i="4" s="1"/>
  <c r="W332" i="4" s="1"/>
  <c r="BK334" i="4"/>
  <c r="BK333" i="4" s="1"/>
  <c r="N333" i="4" s="1"/>
  <c r="N107" i="4" s="1"/>
  <c r="N334" i="4"/>
  <c r="BE334" i="4" s="1"/>
  <c r="BI331" i="4"/>
  <c r="BH331" i="4"/>
  <c r="BG331" i="4"/>
  <c r="BF331" i="4"/>
  <c r="AA331" i="4"/>
  <c r="Y331" i="4"/>
  <c r="W331" i="4"/>
  <c r="BK331" i="4"/>
  <c r="N331" i="4"/>
  <c r="BE331" i="4" s="1"/>
  <c r="BI326" i="4"/>
  <c r="BH326" i="4"/>
  <c r="BG326" i="4"/>
  <c r="BF326" i="4"/>
  <c r="AA326" i="4"/>
  <c r="Y326" i="4"/>
  <c r="Y325" i="4" s="1"/>
  <c r="W326" i="4"/>
  <c r="BK326" i="4"/>
  <c r="N326" i="4"/>
  <c r="BE326" i="4" s="1"/>
  <c r="BI322" i="4"/>
  <c r="BH322" i="4"/>
  <c r="BG322" i="4"/>
  <c r="BF322" i="4"/>
  <c r="AA322" i="4"/>
  <c r="AA321" i="4" s="1"/>
  <c r="Y322" i="4"/>
  <c r="Y321" i="4" s="1"/>
  <c r="W322" i="4"/>
  <c r="W321" i="4" s="1"/>
  <c r="BK322" i="4"/>
  <c r="BK321" i="4" s="1"/>
  <c r="N321" i="4" s="1"/>
  <c r="N104" i="4" s="1"/>
  <c r="N322" i="4"/>
  <c r="BE322" i="4" s="1"/>
  <c r="BI318" i="4"/>
  <c r="BH318" i="4"/>
  <c r="BG318" i="4"/>
  <c r="BF318" i="4"/>
  <c r="AA318" i="4"/>
  <c r="Y318" i="4"/>
  <c r="W318" i="4"/>
  <c r="BK318" i="4"/>
  <c r="N318" i="4"/>
  <c r="BE318" i="4" s="1"/>
  <c r="BI315" i="4"/>
  <c r="BH315" i="4"/>
  <c r="BG315" i="4"/>
  <c r="BF315" i="4"/>
  <c r="AA315" i="4"/>
  <c r="Y315" i="4"/>
  <c r="W315" i="4"/>
  <c r="W314" i="4" s="1"/>
  <c r="BK315" i="4"/>
  <c r="N315" i="4"/>
  <c r="BE315" i="4" s="1"/>
  <c r="BI311" i="4"/>
  <c r="BH311" i="4"/>
  <c r="BG311" i="4"/>
  <c r="BF311" i="4"/>
  <c r="AA311" i="4"/>
  <c r="AA310" i="4" s="1"/>
  <c r="Y311" i="4"/>
  <c r="Y310" i="4" s="1"/>
  <c r="W311" i="4"/>
  <c r="W310" i="4" s="1"/>
  <c r="BK311" i="4"/>
  <c r="BK310" i="4" s="1"/>
  <c r="N310" i="4" s="1"/>
  <c r="N102" i="4" s="1"/>
  <c r="N311" i="4"/>
  <c r="BE311" i="4" s="1"/>
  <c r="BI304" i="4"/>
  <c r="BH304" i="4"/>
  <c r="BG304" i="4"/>
  <c r="BF304" i="4"/>
  <c r="AA304" i="4"/>
  <c r="AA303" i="4" s="1"/>
  <c r="Y304" i="4"/>
  <c r="Y303" i="4" s="1"/>
  <c r="W304" i="4"/>
  <c r="W303" i="4" s="1"/>
  <c r="BK304" i="4"/>
  <c r="BK303" i="4" s="1"/>
  <c r="N303" i="4" s="1"/>
  <c r="N101" i="4" s="1"/>
  <c r="N304" i="4"/>
  <c r="BE304" i="4" s="1"/>
  <c r="BI297" i="4"/>
  <c r="BH297" i="4"/>
  <c r="BG297" i="4"/>
  <c r="BF297" i="4"/>
  <c r="AA297" i="4"/>
  <c r="AA296" i="4" s="1"/>
  <c r="Y297" i="4"/>
  <c r="Y296" i="4" s="1"/>
  <c r="W297" i="4"/>
  <c r="W296" i="4" s="1"/>
  <c r="BK297" i="4"/>
  <c r="BK296" i="4" s="1"/>
  <c r="N296" i="4" s="1"/>
  <c r="N100" i="4" s="1"/>
  <c r="N297" i="4"/>
  <c r="BE297" i="4" s="1"/>
  <c r="BI290" i="4"/>
  <c r="BH290" i="4"/>
  <c r="BG290" i="4"/>
  <c r="BF290" i="4"/>
  <c r="AA290" i="4"/>
  <c r="AA289" i="4" s="1"/>
  <c r="Y290" i="4"/>
  <c r="Y289" i="4" s="1"/>
  <c r="W290" i="4"/>
  <c r="W289" i="4" s="1"/>
  <c r="BK290" i="4"/>
  <c r="BK289" i="4" s="1"/>
  <c r="N289" i="4" s="1"/>
  <c r="N99" i="4" s="1"/>
  <c r="N290" i="4"/>
  <c r="BE290" i="4" s="1"/>
  <c r="BI284" i="4"/>
  <c r="BH284" i="4"/>
  <c r="BG284" i="4"/>
  <c r="BF284" i="4"/>
  <c r="AA284" i="4"/>
  <c r="Y284" i="4"/>
  <c r="W284" i="4"/>
  <c r="BK284" i="4"/>
  <c r="N284" i="4"/>
  <c r="BE284" i="4" s="1"/>
  <c r="BI279" i="4"/>
  <c r="BH279" i="4"/>
  <c r="BG279" i="4"/>
  <c r="BF279" i="4"/>
  <c r="AA279" i="4"/>
  <c r="Y279" i="4"/>
  <c r="W279" i="4"/>
  <c r="BK279" i="4"/>
  <c r="N279" i="4"/>
  <c r="BE279" i="4" s="1"/>
  <c r="BI273" i="4"/>
  <c r="BH273" i="4"/>
  <c r="BG273" i="4"/>
  <c r="BF273" i="4"/>
  <c r="AA273" i="4"/>
  <c r="Y273" i="4"/>
  <c r="W273" i="4"/>
  <c r="BK273" i="4"/>
  <c r="N273" i="4"/>
  <c r="BE273" i="4" s="1"/>
  <c r="BI263" i="4"/>
  <c r="BH263" i="4"/>
  <c r="BG263" i="4"/>
  <c r="BF263" i="4"/>
  <c r="AA263" i="4"/>
  <c r="Y263" i="4"/>
  <c r="W263" i="4"/>
  <c r="BK263" i="4"/>
  <c r="N263" i="4"/>
  <c r="BE263" i="4" s="1"/>
  <c r="BI257" i="4"/>
  <c r="BH257" i="4"/>
  <c r="BG257" i="4"/>
  <c r="BF257" i="4"/>
  <c r="AA257" i="4"/>
  <c r="Y257" i="4"/>
  <c r="W257" i="4"/>
  <c r="BK257" i="4"/>
  <c r="N257" i="4"/>
  <c r="BE257" i="4" s="1"/>
  <c r="BI251" i="4"/>
  <c r="BH251" i="4"/>
  <c r="BG251" i="4"/>
  <c r="BF251" i="4"/>
  <c r="AA251" i="4"/>
  <c r="Y251" i="4"/>
  <c r="W251" i="4"/>
  <c r="BK251" i="4"/>
  <c r="N251" i="4"/>
  <c r="BE251" i="4" s="1"/>
  <c r="BI244" i="4"/>
  <c r="BH244" i="4"/>
  <c r="BG244" i="4"/>
  <c r="BF244" i="4"/>
  <c r="AA244" i="4"/>
  <c r="Y244" i="4"/>
  <c r="W244" i="4"/>
  <c r="BK244" i="4"/>
  <c r="N244" i="4"/>
  <c r="BE244" i="4" s="1"/>
  <c r="BI237" i="4"/>
  <c r="BH237" i="4"/>
  <c r="BG237" i="4"/>
  <c r="BF237" i="4"/>
  <c r="AA237" i="4"/>
  <c r="Y237" i="4"/>
  <c r="W237" i="4"/>
  <c r="BK237" i="4"/>
  <c r="N237" i="4"/>
  <c r="BE237" i="4" s="1"/>
  <c r="BI232" i="4"/>
  <c r="BH232" i="4"/>
  <c r="BG232" i="4"/>
  <c r="BF232" i="4"/>
  <c r="AA232" i="4"/>
  <c r="Y232" i="4"/>
  <c r="Y231" i="4" s="1"/>
  <c r="W232" i="4"/>
  <c r="BK232" i="4"/>
  <c r="N232" i="4"/>
  <c r="BE232" i="4" s="1"/>
  <c r="BI225" i="4"/>
  <c r="BH225" i="4"/>
  <c r="BG225" i="4"/>
  <c r="BF225" i="4"/>
  <c r="AA225" i="4"/>
  <c r="Y225" i="4"/>
  <c r="W225" i="4"/>
  <c r="BK225" i="4"/>
  <c r="N225" i="4"/>
  <c r="BE225" i="4" s="1"/>
  <c r="BI219" i="4"/>
  <c r="BH219" i="4"/>
  <c r="BG219" i="4"/>
  <c r="BF219" i="4"/>
  <c r="AA219" i="4"/>
  <c r="Y219" i="4"/>
  <c r="W219" i="4"/>
  <c r="BK219" i="4"/>
  <c r="N219" i="4"/>
  <c r="BE219" i="4" s="1"/>
  <c r="BI213" i="4"/>
  <c r="BH213" i="4"/>
  <c r="BG213" i="4"/>
  <c r="BF213" i="4"/>
  <c r="AA213" i="4"/>
  <c r="Y213" i="4"/>
  <c r="W213" i="4"/>
  <c r="BK213" i="4"/>
  <c r="N213" i="4"/>
  <c r="BE213" i="4" s="1"/>
  <c r="BI206" i="4"/>
  <c r="BH206" i="4"/>
  <c r="BG206" i="4"/>
  <c r="BF206" i="4"/>
  <c r="AA206" i="4"/>
  <c r="AA205" i="4" s="1"/>
  <c r="Y206" i="4"/>
  <c r="Y205" i="4" s="1"/>
  <c r="W206" i="4"/>
  <c r="W205" i="4" s="1"/>
  <c r="BK206" i="4"/>
  <c r="BK205" i="4" s="1"/>
  <c r="N205" i="4" s="1"/>
  <c r="N95" i="4" s="1"/>
  <c r="N206" i="4"/>
  <c r="BE206" i="4" s="1"/>
  <c r="BI194" i="4"/>
  <c r="BH194" i="4"/>
  <c r="BG194" i="4"/>
  <c r="BF194" i="4"/>
  <c r="AA194" i="4"/>
  <c r="Y194" i="4"/>
  <c r="W194" i="4"/>
  <c r="BK194" i="4"/>
  <c r="N194" i="4"/>
  <c r="BE194" i="4" s="1"/>
  <c r="BI188" i="4"/>
  <c r="BH188" i="4"/>
  <c r="BG188" i="4"/>
  <c r="BF188" i="4"/>
  <c r="AA188" i="4"/>
  <c r="Y188" i="4"/>
  <c r="W188" i="4"/>
  <c r="BK188" i="4"/>
  <c r="N188" i="4"/>
  <c r="BE188" i="4" s="1"/>
  <c r="BI182" i="4"/>
  <c r="BH182" i="4"/>
  <c r="BG182" i="4"/>
  <c r="BF182" i="4"/>
  <c r="AA182" i="4"/>
  <c r="Y182" i="4"/>
  <c r="W182" i="4"/>
  <c r="BK182" i="4"/>
  <c r="N182" i="4"/>
  <c r="BE182" i="4" s="1"/>
  <c r="BI179" i="4"/>
  <c r="BH179" i="4"/>
  <c r="BG179" i="4"/>
  <c r="BF179" i="4"/>
  <c r="AA179" i="4"/>
  <c r="Y179" i="4"/>
  <c r="W179" i="4"/>
  <c r="BK179" i="4"/>
  <c r="N179" i="4"/>
  <c r="BE179" i="4" s="1"/>
  <c r="BI178" i="4"/>
  <c r="BH178" i="4"/>
  <c r="BG178" i="4"/>
  <c r="BF178" i="4"/>
  <c r="AA178" i="4"/>
  <c r="Y178" i="4"/>
  <c r="W178" i="4"/>
  <c r="BK178" i="4"/>
  <c r="N178" i="4"/>
  <c r="BE178" i="4" s="1"/>
  <c r="BI177" i="4"/>
  <c r="BH177" i="4"/>
  <c r="BG177" i="4"/>
  <c r="BF177" i="4"/>
  <c r="AA177" i="4"/>
  <c r="Y177" i="4"/>
  <c r="W177" i="4"/>
  <c r="BK177" i="4"/>
  <c r="N177" i="4"/>
  <c r="BE177" i="4" s="1"/>
  <c r="BI176" i="4"/>
  <c r="BH176" i="4"/>
  <c r="BG176" i="4"/>
  <c r="BF176" i="4"/>
  <c r="AA176" i="4"/>
  <c r="Y176" i="4"/>
  <c r="W176" i="4"/>
  <c r="BK176" i="4"/>
  <c r="N176" i="4"/>
  <c r="BE176" i="4" s="1"/>
  <c r="BI168" i="4"/>
  <c r="BH168" i="4"/>
  <c r="BG168" i="4"/>
  <c r="BF168" i="4"/>
  <c r="AA168" i="4"/>
  <c r="Y168" i="4"/>
  <c r="W168" i="4"/>
  <c r="BK168" i="4"/>
  <c r="N168" i="4"/>
  <c r="BE168" i="4" s="1"/>
  <c r="BI165" i="4"/>
  <c r="BH165" i="4"/>
  <c r="BG165" i="4"/>
  <c r="BF165" i="4"/>
  <c r="AA165" i="4"/>
  <c r="Y165" i="4"/>
  <c r="W165" i="4"/>
  <c r="BK165" i="4"/>
  <c r="N165" i="4"/>
  <c r="BE165" i="4" s="1"/>
  <c r="BI159" i="4"/>
  <c r="BH159" i="4"/>
  <c r="BG159" i="4"/>
  <c r="BF159" i="4"/>
  <c r="AA159" i="4"/>
  <c r="Y159" i="4"/>
  <c r="W159" i="4"/>
  <c r="BK159" i="4"/>
  <c r="N159" i="4"/>
  <c r="BE159" i="4" s="1"/>
  <c r="BI153" i="4"/>
  <c r="BH153" i="4"/>
  <c r="BG153" i="4"/>
  <c r="BF153" i="4"/>
  <c r="AA153" i="4"/>
  <c r="Y153" i="4"/>
  <c r="W153" i="4"/>
  <c r="BK153" i="4"/>
  <c r="N153" i="4"/>
  <c r="BE153" i="4" s="1"/>
  <c r="BI150" i="4"/>
  <c r="BH150" i="4"/>
  <c r="BG150" i="4"/>
  <c r="BF150" i="4"/>
  <c r="AA150" i="4"/>
  <c r="Y150" i="4"/>
  <c r="W150" i="4"/>
  <c r="BK150" i="4"/>
  <c r="N150" i="4"/>
  <c r="BE150" i="4" s="1"/>
  <c r="BI147" i="4"/>
  <c r="BH147" i="4"/>
  <c r="BG147" i="4"/>
  <c r="BF147" i="4"/>
  <c r="AA147" i="4"/>
  <c r="Y147" i="4"/>
  <c r="W147" i="4"/>
  <c r="BK147" i="4"/>
  <c r="N147" i="4"/>
  <c r="BE147" i="4" s="1"/>
  <c r="BI142" i="4"/>
  <c r="BH142" i="4"/>
  <c r="BG142" i="4"/>
  <c r="BF142" i="4"/>
  <c r="AA142" i="4"/>
  <c r="Y142" i="4"/>
  <c r="W142" i="4"/>
  <c r="BK142" i="4"/>
  <c r="N142" i="4"/>
  <c r="BE142" i="4" s="1"/>
  <c r="BI139" i="4"/>
  <c r="BH139" i="4"/>
  <c r="BG139" i="4"/>
  <c r="BF139" i="4"/>
  <c r="AA139" i="4"/>
  <c r="Y139" i="4"/>
  <c r="W139" i="4"/>
  <c r="BK139" i="4"/>
  <c r="N139" i="4"/>
  <c r="BE139" i="4" s="1"/>
  <c r="BI135" i="4"/>
  <c r="BH135" i="4"/>
  <c r="BG135" i="4"/>
  <c r="BF135" i="4"/>
  <c r="AA135" i="4"/>
  <c r="Y135" i="4"/>
  <c r="W135" i="4"/>
  <c r="BK135" i="4"/>
  <c r="N135" i="4"/>
  <c r="BE135" i="4" s="1"/>
  <c r="BI132" i="4"/>
  <c r="BH132" i="4"/>
  <c r="BG132" i="4"/>
  <c r="BF132" i="4"/>
  <c r="AA132" i="4"/>
  <c r="AA131" i="4" s="1"/>
  <c r="Y132" i="4"/>
  <c r="W132" i="4"/>
  <c r="W131" i="4" s="1"/>
  <c r="BK132" i="4"/>
  <c r="N132" i="4"/>
  <c r="BE132" i="4" s="1"/>
  <c r="F123" i="4"/>
  <c r="F121" i="4"/>
  <c r="M28" i="4"/>
  <c r="AS90" i="1" s="1"/>
  <c r="F81" i="4"/>
  <c r="F79" i="4"/>
  <c r="O21" i="4"/>
  <c r="E21" i="4"/>
  <c r="M126" i="4" s="1"/>
  <c r="O20" i="4"/>
  <c r="O18" i="4"/>
  <c r="E18" i="4"/>
  <c r="M125" i="4" s="1"/>
  <c r="O17" i="4"/>
  <c r="O15" i="4"/>
  <c r="E15" i="4"/>
  <c r="F84" i="4" s="1"/>
  <c r="O14" i="4"/>
  <c r="O12" i="4"/>
  <c r="E12" i="4"/>
  <c r="F83" i="4" s="1"/>
  <c r="O11" i="4"/>
  <c r="O9" i="4"/>
  <c r="M123" i="4" s="1"/>
  <c r="F6" i="4"/>
  <c r="F78" i="4" s="1"/>
  <c r="AY89" i="1"/>
  <c r="AX89" i="1"/>
  <c r="BI464" i="3"/>
  <c r="BH464" i="3"/>
  <c r="BG464" i="3"/>
  <c r="BF464" i="3"/>
  <c r="AA464" i="3"/>
  <c r="AA463" i="3" s="1"/>
  <c r="AA462" i="3" s="1"/>
  <c r="Y464" i="3"/>
  <c r="Y463" i="3" s="1"/>
  <c r="Y462" i="3" s="1"/>
  <c r="W464" i="3"/>
  <c r="W463" i="3" s="1"/>
  <c r="W462" i="3" s="1"/>
  <c r="BK464" i="3"/>
  <c r="BK463" i="3" s="1"/>
  <c r="N463" i="3" s="1"/>
  <c r="N102" i="3" s="1"/>
  <c r="N464" i="3"/>
  <c r="BE464" i="3" s="1"/>
  <c r="BI450" i="3"/>
  <c r="BH450" i="3"/>
  <c r="BG450" i="3"/>
  <c r="BF450" i="3"/>
  <c r="AA450" i="3"/>
  <c r="Y450" i="3"/>
  <c r="W450" i="3"/>
  <c r="BK450" i="3"/>
  <c r="N450" i="3"/>
  <c r="BE450" i="3" s="1"/>
  <c r="BI438" i="3"/>
  <c r="BH438" i="3"/>
  <c r="BG438" i="3"/>
  <c r="BF438" i="3"/>
  <c r="AA438" i="3"/>
  <c r="Y438" i="3"/>
  <c r="W438" i="3"/>
  <c r="BK438" i="3"/>
  <c r="N438" i="3"/>
  <c r="BE438" i="3" s="1"/>
  <c r="BI432" i="3"/>
  <c r="BH432" i="3"/>
  <c r="BG432" i="3"/>
  <c r="BF432" i="3"/>
  <c r="AA432" i="3"/>
  <c r="Y432" i="3"/>
  <c r="W432" i="3"/>
  <c r="BK432" i="3"/>
  <c r="N432" i="3"/>
  <c r="BE432" i="3" s="1"/>
  <c r="BI425" i="3"/>
  <c r="BH425" i="3"/>
  <c r="BG425" i="3"/>
  <c r="BF425" i="3"/>
  <c r="AA425" i="3"/>
  <c r="Y425" i="3"/>
  <c r="W425" i="3"/>
  <c r="BK425" i="3"/>
  <c r="N425" i="3"/>
  <c r="BE425" i="3" s="1"/>
  <c r="BI418" i="3"/>
  <c r="BH418" i="3"/>
  <c r="BG418" i="3"/>
  <c r="BF418" i="3"/>
  <c r="AA418" i="3"/>
  <c r="Y418" i="3"/>
  <c r="W418" i="3"/>
  <c r="BK418" i="3"/>
  <c r="N418" i="3"/>
  <c r="BE418" i="3" s="1"/>
  <c r="BI409" i="3"/>
  <c r="BH409" i="3"/>
  <c r="BG409" i="3"/>
  <c r="BF409" i="3"/>
  <c r="AA409" i="3"/>
  <c r="Y409" i="3"/>
  <c r="W409" i="3"/>
  <c r="BK409" i="3"/>
  <c r="N409" i="3"/>
  <c r="BE409" i="3" s="1"/>
  <c r="BI401" i="3"/>
  <c r="BH401" i="3"/>
  <c r="BG401" i="3"/>
  <c r="BF401" i="3"/>
  <c r="AA401" i="3"/>
  <c r="Y401" i="3"/>
  <c r="W401" i="3"/>
  <c r="BK401" i="3"/>
  <c r="N401" i="3"/>
  <c r="BE401" i="3" s="1"/>
  <c r="BI394" i="3"/>
  <c r="BH394" i="3"/>
  <c r="BG394" i="3"/>
  <c r="BF394" i="3"/>
  <c r="AA394" i="3"/>
  <c r="Y394" i="3"/>
  <c r="W394" i="3"/>
  <c r="BK394" i="3"/>
  <c r="N394" i="3"/>
  <c r="BE394" i="3" s="1"/>
  <c r="BI387" i="3"/>
  <c r="BH387" i="3"/>
  <c r="BG387" i="3"/>
  <c r="BF387" i="3"/>
  <c r="AA387" i="3"/>
  <c r="Y387" i="3"/>
  <c r="W387" i="3"/>
  <c r="BK387" i="3"/>
  <c r="N387" i="3"/>
  <c r="BE387" i="3" s="1"/>
  <c r="BI383" i="3"/>
  <c r="BH383" i="3"/>
  <c r="BG383" i="3"/>
  <c r="BF383" i="3"/>
  <c r="AA383" i="3"/>
  <c r="Y383" i="3"/>
  <c r="W383" i="3"/>
  <c r="BK383" i="3"/>
  <c r="N383" i="3"/>
  <c r="BE383" i="3" s="1"/>
  <c r="BI379" i="3"/>
  <c r="BH379" i="3"/>
  <c r="BG379" i="3"/>
  <c r="BF379" i="3"/>
  <c r="AA379" i="3"/>
  <c r="Y379" i="3"/>
  <c r="W379" i="3"/>
  <c r="W378" i="3" s="1"/>
  <c r="BK379" i="3"/>
  <c r="N379" i="3"/>
  <c r="BE379" i="3" s="1"/>
  <c r="BI377" i="3"/>
  <c r="BH377" i="3"/>
  <c r="BG377" i="3"/>
  <c r="BF377" i="3"/>
  <c r="AA377" i="3"/>
  <c r="Y377" i="3"/>
  <c r="W377" i="3"/>
  <c r="BK377" i="3"/>
  <c r="N377" i="3"/>
  <c r="BE377" i="3" s="1"/>
  <c r="BI371" i="3"/>
  <c r="BH371" i="3"/>
  <c r="BG371" i="3"/>
  <c r="BF371" i="3"/>
  <c r="AA371" i="3"/>
  <c r="Y371" i="3"/>
  <c r="W371" i="3"/>
  <c r="BK371" i="3"/>
  <c r="N371" i="3"/>
  <c r="BE371" i="3" s="1"/>
  <c r="BI365" i="3"/>
  <c r="BH365" i="3"/>
  <c r="BG365" i="3"/>
  <c r="BF365" i="3"/>
  <c r="AA365" i="3"/>
  <c r="Y365" i="3"/>
  <c r="W365" i="3"/>
  <c r="BK365" i="3"/>
  <c r="N365" i="3"/>
  <c r="BE365" i="3" s="1"/>
  <c r="BI359" i="3"/>
  <c r="BH359" i="3"/>
  <c r="BG359" i="3"/>
  <c r="BF359" i="3"/>
  <c r="AA359" i="3"/>
  <c r="Y359" i="3"/>
  <c r="W359" i="3"/>
  <c r="BK359" i="3"/>
  <c r="N359" i="3"/>
  <c r="BE359" i="3" s="1"/>
  <c r="BI353" i="3"/>
  <c r="BH353" i="3"/>
  <c r="BG353" i="3"/>
  <c r="BF353" i="3"/>
  <c r="AA353" i="3"/>
  <c r="Y353" i="3"/>
  <c r="Y352" i="3" s="1"/>
  <c r="W353" i="3"/>
  <c r="BK353" i="3"/>
  <c r="N353" i="3"/>
  <c r="BE353" i="3" s="1"/>
  <c r="BI351" i="3"/>
  <c r="BH351" i="3"/>
  <c r="BG351" i="3"/>
  <c r="BF351" i="3"/>
  <c r="AA351" i="3"/>
  <c r="Y351" i="3"/>
  <c r="W351" i="3"/>
  <c r="BK351" i="3"/>
  <c r="N351" i="3"/>
  <c r="BE351" i="3" s="1"/>
  <c r="BI347" i="3"/>
  <c r="BH347" i="3"/>
  <c r="BG347" i="3"/>
  <c r="BF347" i="3"/>
  <c r="AA347" i="3"/>
  <c r="Y347" i="3"/>
  <c r="W347" i="3"/>
  <c r="BK347" i="3"/>
  <c r="N347" i="3"/>
  <c r="BE347" i="3" s="1"/>
  <c r="BI344" i="3"/>
  <c r="BH344" i="3"/>
  <c r="BG344" i="3"/>
  <c r="BF344" i="3"/>
  <c r="AA344" i="3"/>
  <c r="Y344" i="3"/>
  <c r="W344" i="3"/>
  <c r="BK344" i="3"/>
  <c r="N344" i="3"/>
  <c r="BE344" i="3" s="1"/>
  <c r="BI342" i="3"/>
  <c r="BH342" i="3"/>
  <c r="BG342" i="3"/>
  <c r="BF342" i="3"/>
  <c r="AA342" i="3"/>
  <c r="Y342" i="3"/>
  <c r="W342" i="3"/>
  <c r="BK342" i="3"/>
  <c r="N342" i="3"/>
  <c r="BE342" i="3" s="1"/>
  <c r="BI339" i="3"/>
  <c r="BH339" i="3"/>
  <c r="BG339" i="3"/>
  <c r="BF339" i="3"/>
  <c r="AA339" i="3"/>
  <c r="Y339" i="3"/>
  <c r="W339" i="3"/>
  <c r="BK339" i="3"/>
  <c r="N339" i="3"/>
  <c r="BE339" i="3" s="1"/>
  <c r="BI334" i="3"/>
  <c r="BH334" i="3"/>
  <c r="BG334" i="3"/>
  <c r="BF334" i="3"/>
  <c r="AA334" i="3"/>
  <c r="Y334" i="3"/>
  <c r="W334" i="3"/>
  <c r="BK334" i="3"/>
  <c r="N334" i="3"/>
  <c r="BE334" i="3" s="1"/>
  <c r="BI331" i="3"/>
  <c r="BH331" i="3"/>
  <c r="BG331" i="3"/>
  <c r="BF331" i="3"/>
  <c r="AA331" i="3"/>
  <c r="Y331" i="3"/>
  <c r="W331" i="3"/>
  <c r="BK331" i="3"/>
  <c r="N331" i="3"/>
  <c r="BE331" i="3" s="1"/>
  <c r="BI326" i="3"/>
  <c r="BH326" i="3"/>
  <c r="BG326" i="3"/>
  <c r="BF326" i="3"/>
  <c r="AA326" i="3"/>
  <c r="Y326" i="3"/>
  <c r="W326" i="3"/>
  <c r="BK326" i="3"/>
  <c r="N326" i="3"/>
  <c r="BE326" i="3" s="1"/>
  <c r="BI323" i="3"/>
  <c r="BH323" i="3"/>
  <c r="BG323" i="3"/>
  <c r="BF323" i="3"/>
  <c r="AA323" i="3"/>
  <c r="Y323" i="3"/>
  <c r="W323" i="3"/>
  <c r="BK323" i="3"/>
  <c r="N323" i="3"/>
  <c r="BE323" i="3" s="1"/>
  <c r="BI318" i="3"/>
  <c r="BH318" i="3"/>
  <c r="BG318" i="3"/>
  <c r="BF318" i="3"/>
  <c r="AA318" i="3"/>
  <c r="Y318" i="3"/>
  <c r="W318" i="3"/>
  <c r="BK318" i="3"/>
  <c r="N318" i="3"/>
  <c r="BE318" i="3" s="1"/>
  <c r="BI314" i="3"/>
  <c r="BH314" i="3"/>
  <c r="BG314" i="3"/>
  <c r="BF314" i="3"/>
  <c r="AA314" i="3"/>
  <c r="Y314" i="3"/>
  <c r="W314" i="3"/>
  <c r="BK314" i="3"/>
  <c r="N314" i="3"/>
  <c r="BE314" i="3" s="1"/>
  <c r="BI309" i="3"/>
  <c r="BH309" i="3"/>
  <c r="BG309" i="3"/>
  <c r="BF309" i="3"/>
  <c r="AA309" i="3"/>
  <c r="Y309" i="3"/>
  <c r="W309" i="3"/>
  <c r="BK309" i="3"/>
  <c r="N309" i="3"/>
  <c r="BE309" i="3" s="1"/>
  <c r="BI307" i="3"/>
  <c r="BH307" i="3"/>
  <c r="BG307" i="3"/>
  <c r="BF307" i="3"/>
  <c r="AA307" i="3"/>
  <c r="Y307" i="3"/>
  <c r="W307" i="3"/>
  <c r="BK307" i="3"/>
  <c r="N307" i="3"/>
  <c r="BE307" i="3" s="1"/>
  <c r="BI301" i="3"/>
  <c r="BH301" i="3"/>
  <c r="BG301" i="3"/>
  <c r="BF301" i="3"/>
  <c r="AA301" i="3"/>
  <c r="Y301" i="3"/>
  <c r="W301" i="3"/>
  <c r="BK301" i="3"/>
  <c r="BK300" i="3" s="1"/>
  <c r="N300" i="3" s="1"/>
  <c r="N95" i="3" s="1"/>
  <c r="N301" i="3"/>
  <c r="BE301" i="3" s="1"/>
  <c r="BI299" i="3"/>
  <c r="BH299" i="3"/>
  <c r="BG299" i="3"/>
  <c r="BF299" i="3"/>
  <c r="AA299" i="3"/>
  <c r="Y299" i="3"/>
  <c r="W299" i="3"/>
  <c r="BK299" i="3"/>
  <c r="N299" i="3"/>
  <c r="BE299" i="3" s="1"/>
  <c r="BI292" i="3"/>
  <c r="BH292" i="3"/>
  <c r="BG292" i="3"/>
  <c r="BF292" i="3"/>
  <c r="AA292" i="3"/>
  <c r="Y292" i="3"/>
  <c r="W292" i="3"/>
  <c r="BK292" i="3"/>
  <c r="N292" i="3"/>
  <c r="BE292" i="3" s="1"/>
  <c r="BI286" i="3"/>
  <c r="BH286" i="3"/>
  <c r="BG286" i="3"/>
  <c r="BF286" i="3"/>
  <c r="AA286" i="3"/>
  <c r="Y286" i="3"/>
  <c r="W286" i="3"/>
  <c r="BK286" i="3"/>
  <c r="N286" i="3"/>
  <c r="BE286" i="3" s="1"/>
  <c r="BI283" i="3"/>
  <c r="BH283" i="3"/>
  <c r="BG283" i="3"/>
  <c r="BF283" i="3"/>
  <c r="AA283" i="3"/>
  <c r="Y283" i="3"/>
  <c r="W283" i="3"/>
  <c r="BK283" i="3"/>
  <c r="N283" i="3"/>
  <c r="BE283" i="3" s="1"/>
  <c r="BI277" i="3"/>
  <c r="BH277" i="3"/>
  <c r="BG277" i="3"/>
  <c r="BF277" i="3"/>
  <c r="AA277" i="3"/>
  <c r="Y277" i="3"/>
  <c r="W277" i="3"/>
  <c r="BK277" i="3"/>
  <c r="N277" i="3"/>
  <c r="BE277" i="3" s="1"/>
  <c r="BI271" i="3"/>
  <c r="BH271" i="3"/>
  <c r="BG271" i="3"/>
  <c r="BF271" i="3"/>
  <c r="AA271" i="3"/>
  <c r="Y271" i="3"/>
  <c r="W271" i="3"/>
  <c r="BK271" i="3"/>
  <c r="N271" i="3"/>
  <c r="BE271" i="3" s="1"/>
  <c r="BI268" i="3"/>
  <c r="BH268" i="3"/>
  <c r="BG268" i="3"/>
  <c r="BF268" i="3"/>
  <c r="AA268" i="3"/>
  <c r="AA267" i="3" s="1"/>
  <c r="Y268" i="3"/>
  <c r="Y267" i="3" s="1"/>
  <c r="W268" i="3"/>
  <c r="W267" i="3" s="1"/>
  <c r="BK268" i="3"/>
  <c r="BK267" i="3" s="1"/>
  <c r="N267" i="3" s="1"/>
  <c r="N92" i="3" s="1"/>
  <c r="N268" i="3"/>
  <c r="BE268" i="3" s="1"/>
  <c r="BI263" i="3"/>
  <c r="BH263" i="3"/>
  <c r="BG263" i="3"/>
  <c r="BF263" i="3"/>
  <c r="AA263" i="3"/>
  <c r="Y263" i="3"/>
  <c r="W263" i="3"/>
  <c r="BK263" i="3"/>
  <c r="N263" i="3"/>
  <c r="BE263" i="3" s="1"/>
  <c r="BI256" i="3"/>
  <c r="BH256" i="3"/>
  <c r="BG256" i="3"/>
  <c r="BF256" i="3"/>
  <c r="AA256" i="3"/>
  <c r="Y256" i="3"/>
  <c r="W256" i="3"/>
  <c r="BK256" i="3"/>
  <c r="N256" i="3"/>
  <c r="BE256" i="3" s="1"/>
  <c r="BI250" i="3"/>
  <c r="BH250" i="3"/>
  <c r="BG250" i="3"/>
  <c r="BF250" i="3"/>
  <c r="AA250" i="3"/>
  <c r="Y250" i="3"/>
  <c r="W250" i="3"/>
  <c r="BK250" i="3"/>
  <c r="N250" i="3"/>
  <c r="BE250" i="3" s="1"/>
  <c r="BI241" i="3"/>
  <c r="BH241" i="3"/>
  <c r="BG241" i="3"/>
  <c r="BF241" i="3"/>
  <c r="AA241" i="3"/>
  <c r="Y241" i="3"/>
  <c r="W241" i="3"/>
  <c r="BK241" i="3"/>
  <c r="N241" i="3"/>
  <c r="BE241" i="3" s="1"/>
  <c r="BI233" i="3"/>
  <c r="BH233" i="3"/>
  <c r="BG233" i="3"/>
  <c r="BF233" i="3"/>
  <c r="AA233" i="3"/>
  <c r="Y233" i="3"/>
  <c r="W233" i="3"/>
  <c r="BK233" i="3"/>
  <c r="N233" i="3"/>
  <c r="BE233" i="3" s="1"/>
  <c r="BI227" i="3"/>
  <c r="BH227" i="3"/>
  <c r="BG227" i="3"/>
  <c r="BF227" i="3"/>
  <c r="AA227" i="3"/>
  <c r="Y227" i="3"/>
  <c r="W227" i="3"/>
  <c r="BK227" i="3"/>
  <c r="N227" i="3"/>
  <c r="BE227" i="3" s="1"/>
  <c r="BI221" i="3"/>
  <c r="BH221" i="3"/>
  <c r="BG221" i="3"/>
  <c r="BF221" i="3"/>
  <c r="AA221" i="3"/>
  <c r="Y221" i="3"/>
  <c r="W221" i="3"/>
  <c r="BK221" i="3"/>
  <c r="N221" i="3"/>
  <c r="BE221" i="3" s="1"/>
  <c r="BI212" i="3"/>
  <c r="BH212" i="3"/>
  <c r="BG212" i="3"/>
  <c r="BF212" i="3"/>
  <c r="AA212" i="3"/>
  <c r="Y212" i="3"/>
  <c r="W212" i="3"/>
  <c r="BK212" i="3"/>
  <c r="N212" i="3"/>
  <c r="BE212" i="3" s="1"/>
  <c r="BI206" i="3"/>
  <c r="BH206" i="3"/>
  <c r="BG206" i="3"/>
  <c r="BF206" i="3"/>
  <c r="AA206" i="3"/>
  <c r="Y206" i="3"/>
  <c r="W206" i="3"/>
  <c r="BK206" i="3"/>
  <c r="N206" i="3"/>
  <c r="BE206" i="3" s="1"/>
  <c r="BI200" i="3"/>
  <c r="BH200" i="3"/>
  <c r="BG200" i="3"/>
  <c r="BF200" i="3"/>
  <c r="AA200" i="3"/>
  <c r="Y200" i="3"/>
  <c r="W200" i="3"/>
  <c r="BK200" i="3"/>
  <c r="N200" i="3"/>
  <c r="BE200" i="3" s="1"/>
  <c r="BI187" i="3"/>
  <c r="BH187" i="3"/>
  <c r="BG187" i="3"/>
  <c r="BF187" i="3"/>
  <c r="AA187" i="3"/>
  <c r="Y187" i="3"/>
  <c r="W187" i="3"/>
  <c r="BK187" i="3"/>
  <c r="N187" i="3"/>
  <c r="BE187" i="3" s="1"/>
  <c r="BI170" i="3"/>
  <c r="BH170" i="3"/>
  <c r="BG170" i="3"/>
  <c r="BF170" i="3"/>
  <c r="AA170" i="3"/>
  <c r="Y170" i="3"/>
  <c r="W170" i="3"/>
  <c r="BK170" i="3"/>
  <c r="N170" i="3"/>
  <c r="BE170" i="3" s="1"/>
  <c r="BI160" i="3"/>
  <c r="BH160" i="3"/>
  <c r="BG160" i="3"/>
  <c r="BF160" i="3"/>
  <c r="AA160" i="3"/>
  <c r="Y160" i="3"/>
  <c r="W160" i="3"/>
  <c r="BK160" i="3"/>
  <c r="N160" i="3"/>
  <c r="BE160" i="3" s="1"/>
  <c r="BI150" i="3"/>
  <c r="BH150" i="3"/>
  <c r="BG150" i="3"/>
  <c r="BF150" i="3"/>
  <c r="AA150" i="3"/>
  <c r="Y150" i="3"/>
  <c r="W150" i="3"/>
  <c r="BK150" i="3"/>
  <c r="N150" i="3"/>
  <c r="BE150" i="3" s="1"/>
  <c r="BI144" i="3"/>
  <c r="BH144" i="3"/>
  <c r="BG144" i="3"/>
  <c r="BF144" i="3"/>
  <c r="AA144" i="3"/>
  <c r="Y144" i="3"/>
  <c r="W144" i="3"/>
  <c r="BK144" i="3"/>
  <c r="N144" i="3"/>
  <c r="BE144" i="3" s="1"/>
  <c r="BI140" i="3"/>
  <c r="BH140" i="3"/>
  <c r="BG140" i="3"/>
  <c r="BF140" i="3"/>
  <c r="AA140" i="3"/>
  <c r="Y140" i="3"/>
  <c r="W140" i="3"/>
  <c r="BK140" i="3"/>
  <c r="N140" i="3"/>
  <c r="BE140" i="3" s="1"/>
  <c r="BI137" i="3"/>
  <c r="BH137" i="3"/>
  <c r="BG137" i="3"/>
  <c r="BF137" i="3"/>
  <c r="AA137" i="3"/>
  <c r="Y137" i="3"/>
  <c r="W137" i="3"/>
  <c r="BK137" i="3"/>
  <c r="N137" i="3"/>
  <c r="BE137" i="3" s="1"/>
  <c r="BI131" i="3"/>
  <c r="BH131" i="3"/>
  <c r="BG131" i="3"/>
  <c r="BF131" i="3"/>
  <c r="AA131" i="3"/>
  <c r="Y131" i="3"/>
  <c r="W131" i="3"/>
  <c r="BK131" i="3"/>
  <c r="N131" i="3"/>
  <c r="BE131" i="3" s="1"/>
  <c r="BI126" i="3"/>
  <c r="BH126" i="3"/>
  <c r="BG126" i="3"/>
  <c r="BF126" i="3"/>
  <c r="AA126" i="3"/>
  <c r="Y126" i="3"/>
  <c r="W126" i="3"/>
  <c r="BK126" i="3"/>
  <c r="N126" i="3"/>
  <c r="BE126" i="3" s="1"/>
  <c r="F120" i="3"/>
  <c r="F117" i="3"/>
  <c r="F115" i="3"/>
  <c r="M28" i="3"/>
  <c r="AS89" i="1" s="1"/>
  <c r="F81" i="3"/>
  <c r="F79" i="3"/>
  <c r="O21" i="3"/>
  <c r="E21" i="3"/>
  <c r="M120" i="3" s="1"/>
  <c r="O20" i="3"/>
  <c r="O18" i="3"/>
  <c r="E18" i="3"/>
  <c r="M119" i="3" s="1"/>
  <c r="O17" i="3"/>
  <c r="O15" i="3"/>
  <c r="E15" i="3"/>
  <c r="F84" i="3" s="1"/>
  <c r="O14" i="3"/>
  <c r="O12" i="3"/>
  <c r="E12" i="3"/>
  <c r="F83" i="3" s="1"/>
  <c r="O11" i="3"/>
  <c r="O9" i="3"/>
  <c r="F6" i="3"/>
  <c r="F78" i="3" s="1"/>
  <c r="AY88" i="1"/>
  <c r="AX88" i="1"/>
  <c r="BI298" i="2"/>
  <c r="BH298" i="2"/>
  <c r="BG298" i="2"/>
  <c r="BF298" i="2"/>
  <c r="AA298" i="2"/>
  <c r="Y298" i="2"/>
  <c r="W298" i="2"/>
  <c r="BK298" i="2"/>
  <c r="BE298" i="2"/>
  <c r="BI292" i="2"/>
  <c r="BH292" i="2"/>
  <c r="BG292" i="2"/>
  <c r="BF292" i="2"/>
  <c r="BE292" i="2"/>
  <c r="AA292" i="2"/>
  <c r="Y292" i="2"/>
  <c r="W292" i="2"/>
  <c r="BK292" i="2"/>
  <c r="BI288" i="2"/>
  <c r="BH288" i="2"/>
  <c r="BG288" i="2"/>
  <c r="BF288" i="2"/>
  <c r="AA288" i="2"/>
  <c r="AA287" i="2" s="1"/>
  <c r="AA286" i="2" s="1"/>
  <c r="Y288" i="2"/>
  <c r="Y287" i="2" s="1"/>
  <c r="Y286" i="2" s="1"/>
  <c r="W288" i="2"/>
  <c r="W287" i="2" s="1"/>
  <c r="W286" i="2" s="1"/>
  <c r="BK288" i="2"/>
  <c r="BK287" i="2" s="1"/>
  <c r="N287" i="2" s="1"/>
  <c r="N101" i="2" s="1"/>
  <c r="N288" i="2"/>
  <c r="BE288" i="2" s="1"/>
  <c r="BI280" i="2"/>
  <c r="BH280" i="2"/>
  <c r="BG280" i="2"/>
  <c r="BF280" i="2"/>
  <c r="AA280" i="2"/>
  <c r="AA279" i="2" s="1"/>
  <c r="Y280" i="2"/>
  <c r="Y279" i="2" s="1"/>
  <c r="W280" i="2"/>
  <c r="W279" i="2" s="1"/>
  <c r="BK280" i="2"/>
  <c r="BK279" i="2" s="1"/>
  <c r="N279" i="2" s="1"/>
  <c r="N99" i="2" s="1"/>
  <c r="N280" i="2"/>
  <c r="BE280" i="2" s="1"/>
  <c r="BI273" i="2"/>
  <c r="BH273" i="2"/>
  <c r="BG273" i="2"/>
  <c r="BF273" i="2"/>
  <c r="AA273" i="2"/>
  <c r="Y273" i="2"/>
  <c r="W273" i="2"/>
  <c r="BK273" i="2"/>
  <c r="N273" i="2"/>
  <c r="BE273" i="2" s="1"/>
  <c r="BI268" i="2"/>
  <c r="BH268" i="2"/>
  <c r="BG268" i="2"/>
  <c r="BF268" i="2"/>
  <c r="AA268" i="2"/>
  <c r="Y268" i="2"/>
  <c r="W268" i="2"/>
  <c r="BK268" i="2"/>
  <c r="N268" i="2"/>
  <c r="BE268" i="2" s="1"/>
  <c r="BI263" i="2"/>
  <c r="BH263" i="2"/>
  <c r="BG263" i="2"/>
  <c r="BF263" i="2"/>
  <c r="AA263" i="2"/>
  <c r="Y263" i="2"/>
  <c r="W263" i="2"/>
  <c r="BK263" i="2"/>
  <c r="N263" i="2"/>
  <c r="BE263" i="2" s="1"/>
  <c r="BI257" i="2"/>
  <c r="BH257" i="2"/>
  <c r="BG257" i="2"/>
  <c r="BF257" i="2"/>
  <c r="AA257" i="2"/>
  <c r="AA256" i="2" s="1"/>
  <c r="Y257" i="2"/>
  <c r="Y256" i="2" s="1"/>
  <c r="W257" i="2"/>
  <c r="W256" i="2" s="1"/>
  <c r="BK257" i="2"/>
  <c r="BK256" i="2" s="1"/>
  <c r="N256" i="2" s="1"/>
  <c r="N97" i="2" s="1"/>
  <c r="N257" i="2"/>
  <c r="BE257" i="2" s="1"/>
  <c r="BI250" i="2"/>
  <c r="BH250" i="2"/>
  <c r="BG250" i="2"/>
  <c r="BF250" i="2"/>
  <c r="AA250" i="2"/>
  <c r="Y250" i="2"/>
  <c r="W250" i="2"/>
  <c r="BK250" i="2"/>
  <c r="N250" i="2"/>
  <c r="BE250" i="2" s="1"/>
  <c r="BI244" i="2"/>
  <c r="BH244" i="2"/>
  <c r="BG244" i="2"/>
  <c r="BF244" i="2"/>
  <c r="AA244" i="2"/>
  <c r="Y244" i="2"/>
  <c r="W244" i="2"/>
  <c r="BK244" i="2"/>
  <c r="N244" i="2"/>
  <c r="BE244" i="2" s="1"/>
  <c r="BI236" i="2"/>
  <c r="BH236" i="2"/>
  <c r="BG236" i="2"/>
  <c r="BF236" i="2"/>
  <c r="AA236" i="2"/>
  <c r="AA235" i="2" s="1"/>
  <c r="Y236" i="2"/>
  <c r="Y235" i="2" s="1"/>
  <c r="W236" i="2"/>
  <c r="W235" i="2" s="1"/>
  <c r="BK236" i="2"/>
  <c r="BK235" i="2" s="1"/>
  <c r="N235" i="2" s="1"/>
  <c r="N95" i="2" s="1"/>
  <c r="N236" i="2"/>
  <c r="BE236" i="2" s="1"/>
  <c r="BI226" i="2"/>
  <c r="BH226" i="2"/>
  <c r="BG226" i="2"/>
  <c r="BF226" i="2"/>
  <c r="AA226" i="2"/>
  <c r="AA225" i="2" s="1"/>
  <c r="Y226" i="2"/>
  <c r="Y225" i="2" s="1"/>
  <c r="W226" i="2"/>
  <c r="W225" i="2" s="1"/>
  <c r="BK226" i="2"/>
  <c r="BK225" i="2" s="1"/>
  <c r="N225" i="2" s="1"/>
  <c r="N94" i="2" s="1"/>
  <c r="N226" i="2"/>
  <c r="BE226" i="2" s="1"/>
  <c r="BI223" i="2"/>
  <c r="BH223" i="2"/>
  <c r="BG223" i="2"/>
  <c r="BF223" i="2"/>
  <c r="AA223" i="2"/>
  <c r="AA222" i="2" s="1"/>
  <c r="Y223" i="2"/>
  <c r="Y222" i="2" s="1"/>
  <c r="W223" i="2"/>
  <c r="W222" i="2" s="1"/>
  <c r="BK223" i="2"/>
  <c r="BK222" i="2" s="1"/>
  <c r="N222" i="2" s="1"/>
  <c r="N92" i="2" s="1"/>
  <c r="N223" i="2"/>
  <c r="BE223" i="2" s="1"/>
  <c r="BI221" i="2"/>
  <c r="BH221" i="2"/>
  <c r="BG221" i="2"/>
  <c r="BF221" i="2"/>
  <c r="AA221" i="2"/>
  <c r="Y221" i="2"/>
  <c r="W221" i="2"/>
  <c r="BK221" i="2"/>
  <c r="N221" i="2"/>
  <c r="BE221" i="2" s="1"/>
  <c r="BI217" i="2"/>
  <c r="BH217" i="2"/>
  <c r="BG217" i="2"/>
  <c r="BF217" i="2"/>
  <c r="AA217" i="2"/>
  <c r="Y217" i="2"/>
  <c r="W217" i="2"/>
  <c r="BK217" i="2"/>
  <c r="N217" i="2"/>
  <c r="BE217" i="2" s="1"/>
  <c r="BI213" i="2"/>
  <c r="BH213" i="2"/>
  <c r="BG213" i="2"/>
  <c r="BF213" i="2"/>
  <c r="AA213" i="2"/>
  <c r="Y213" i="2"/>
  <c r="W213" i="2"/>
  <c r="BK213" i="2"/>
  <c r="N213" i="2"/>
  <c r="BE213" i="2" s="1"/>
  <c r="BI211" i="2"/>
  <c r="BH211" i="2"/>
  <c r="BG211" i="2"/>
  <c r="BF211" i="2"/>
  <c r="AA211" i="2"/>
  <c r="Y211" i="2"/>
  <c r="W211" i="2"/>
  <c r="BK211" i="2"/>
  <c r="N211" i="2"/>
  <c r="BE211" i="2" s="1"/>
  <c r="BI204" i="2"/>
  <c r="BH204" i="2"/>
  <c r="BG204" i="2"/>
  <c r="BF204" i="2"/>
  <c r="AA204" i="2"/>
  <c r="Y204" i="2"/>
  <c r="W204" i="2"/>
  <c r="BK204" i="2"/>
  <c r="N204" i="2"/>
  <c r="BE204" i="2" s="1"/>
  <c r="BI195" i="2"/>
  <c r="BH195" i="2"/>
  <c r="BG195" i="2"/>
  <c r="BF195" i="2"/>
  <c r="AA195" i="2"/>
  <c r="Y195" i="2"/>
  <c r="W195" i="2"/>
  <c r="BK195" i="2"/>
  <c r="N195" i="2"/>
  <c r="BE195" i="2" s="1"/>
  <c r="BI185" i="2"/>
  <c r="BH185" i="2"/>
  <c r="BG185" i="2"/>
  <c r="BF185" i="2"/>
  <c r="AA185" i="2"/>
  <c r="Y185" i="2"/>
  <c r="W185" i="2"/>
  <c r="BK185" i="2"/>
  <c r="N185" i="2"/>
  <c r="BE185" i="2" s="1"/>
  <c r="BI179" i="2"/>
  <c r="BH179" i="2"/>
  <c r="BG179" i="2"/>
  <c r="BF179" i="2"/>
  <c r="AA179" i="2"/>
  <c r="Y179" i="2"/>
  <c r="W179" i="2"/>
  <c r="BK179" i="2"/>
  <c r="N179" i="2"/>
  <c r="BE179" i="2" s="1"/>
  <c r="BI171" i="2"/>
  <c r="BH171" i="2"/>
  <c r="BG171" i="2"/>
  <c r="BF171" i="2"/>
  <c r="AA171" i="2"/>
  <c r="Y171" i="2"/>
  <c r="W171" i="2"/>
  <c r="BK171" i="2"/>
  <c r="N171" i="2"/>
  <c r="BE171" i="2" s="1"/>
  <c r="BI168" i="2"/>
  <c r="BH168" i="2"/>
  <c r="BG168" i="2"/>
  <c r="BF168" i="2"/>
  <c r="AA168" i="2"/>
  <c r="Y168" i="2"/>
  <c r="W168" i="2"/>
  <c r="BK168" i="2"/>
  <c r="N168" i="2"/>
  <c r="BE168" i="2" s="1"/>
  <c r="BI159" i="2"/>
  <c r="BH159" i="2"/>
  <c r="BG159" i="2"/>
  <c r="BF159" i="2"/>
  <c r="AA159" i="2"/>
  <c r="Y159" i="2"/>
  <c r="W159" i="2"/>
  <c r="BK159" i="2"/>
  <c r="N159" i="2"/>
  <c r="BE159" i="2" s="1"/>
  <c r="BI154" i="2"/>
  <c r="BH154" i="2"/>
  <c r="BG154" i="2"/>
  <c r="BF154" i="2"/>
  <c r="AA154" i="2"/>
  <c r="Y154" i="2"/>
  <c r="W154" i="2"/>
  <c r="BK154" i="2"/>
  <c r="N154" i="2"/>
  <c r="BE154" i="2" s="1"/>
  <c r="BI149" i="2"/>
  <c r="BH149" i="2"/>
  <c r="BG149" i="2"/>
  <c r="BF149" i="2"/>
  <c r="AA149" i="2"/>
  <c r="Y149" i="2"/>
  <c r="W149" i="2"/>
  <c r="BK149" i="2"/>
  <c r="N149" i="2"/>
  <c r="BE149" i="2" s="1"/>
  <c r="BI142" i="2"/>
  <c r="BH142" i="2"/>
  <c r="BG142" i="2"/>
  <c r="BF142" i="2"/>
  <c r="AA142" i="2"/>
  <c r="Y142" i="2"/>
  <c r="W142" i="2"/>
  <c r="BK142" i="2"/>
  <c r="N142" i="2"/>
  <c r="BE142" i="2" s="1"/>
  <c r="BI136" i="2"/>
  <c r="BH136" i="2"/>
  <c r="BG136" i="2"/>
  <c r="BF136" i="2"/>
  <c r="AA136" i="2"/>
  <c r="Y136" i="2"/>
  <c r="W136" i="2"/>
  <c r="BK136" i="2"/>
  <c r="N136" i="2"/>
  <c r="BE136" i="2" s="1"/>
  <c r="BI133" i="2"/>
  <c r="BH133" i="2"/>
  <c r="BG133" i="2"/>
  <c r="BF133" i="2"/>
  <c r="AA133" i="2"/>
  <c r="Y133" i="2"/>
  <c r="W133" i="2"/>
  <c r="BK133" i="2"/>
  <c r="N133" i="2"/>
  <c r="BE133" i="2" s="1"/>
  <c r="BI126" i="2"/>
  <c r="BH126" i="2"/>
  <c r="BG126" i="2"/>
  <c r="BF126" i="2"/>
  <c r="AA126" i="2"/>
  <c r="AA125" i="2" s="1"/>
  <c r="Y126" i="2"/>
  <c r="W126" i="2"/>
  <c r="BK126" i="2"/>
  <c r="N126" i="2"/>
  <c r="BE126" i="2" s="1"/>
  <c r="F117" i="2"/>
  <c r="F115" i="2"/>
  <c r="M28" i="2"/>
  <c r="AS88" i="1" s="1"/>
  <c r="F81" i="2"/>
  <c r="F79" i="2"/>
  <c r="O21" i="2"/>
  <c r="E21" i="2"/>
  <c r="M84" i="2" s="1"/>
  <c r="O20" i="2"/>
  <c r="O18" i="2"/>
  <c r="E18" i="2"/>
  <c r="M83" i="2" s="1"/>
  <c r="O17" i="2"/>
  <c r="O15" i="2"/>
  <c r="E15" i="2"/>
  <c r="F84" i="2" s="1"/>
  <c r="O14" i="2"/>
  <c r="O12" i="2"/>
  <c r="E12" i="2"/>
  <c r="F119" i="2" s="1"/>
  <c r="O11" i="2"/>
  <c r="O9" i="2"/>
  <c r="M81" i="2" s="1"/>
  <c r="F6" i="2"/>
  <c r="F114" i="2" s="1"/>
  <c r="AK27" i="1"/>
  <c r="AM83" i="1"/>
  <c r="L83" i="1"/>
  <c r="AM82" i="1"/>
  <c r="L82" i="1"/>
  <c r="AM80" i="1"/>
  <c r="L80" i="1"/>
  <c r="L78" i="1"/>
  <c r="L77" i="1"/>
  <c r="W262" i="2" l="1"/>
  <c r="W291" i="2"/>
  <c r="AA343" i="3"/>
  <c r="AA431" i="3"/>
  <c r="AA175" i="4"/>
  <c r="AA181" i="4"/>
  <c r="M119" i="2"/>
  <c r="W125" i="3"/>
  <c r="W124" i="3" s="1"/>
  <c r="Y169" i="3"/>
  <c r="W270" i="3"/>
  <c r="W269" i="3" s="1"/>
  <c r="AA300" i="3"/>
  <c r="Y131" i="4"/>
  <c r="Y250" i="4"/>
  <c r="Y340" i="4"/>
  <c r="AA256" i="5"/>
  <c r="Y256" i="5"/>
  <c r="M84" i="4"/>
  <c r="AA210" i="2"/>
  <c r="AA124" i="2" s="1"/>
  <c r="AA243" i="2"/>
  <c r="W300" i="3"/>
  <c r="Y275" i="5"/>
  <c r="BK123" i="5"/>
  <c r="N123" i="5" s="1"/>
  <c r="N90" i="5" s="1"/>
  <c r="BK262" i="2"/>
  <c r="N262" i="2" s="1"/>
  <c r="N98" i="2" s="1"/>
  <c r="BK125" i="2"/>
  <c r="N125" i="2" s="1"/>
  <c r="N90" i="2" s="1"/>
  <c r="H33" i="2"/>
  <c r="BA88" i="1" s="1"/>
  <c r="BK431" i="3"/>
  <c r="N431" i="3" s="1"/>
  <c r="N100" i="3" s="1"/>
  <c r="BK343" i="3"/>
  <c r="N343" i="3" s="1"/>
  <c r="N97" i="3" s="1"/>
  <c r="BK308" i="3"/>
  <c r="N308" i="3" s="1"/>
  <c r="N96" i="3" s="1"/>
  <c r="H34" i="3"/>
  <c r="BB89" i="1" s="1"/>
  <c r="N111" i="13"/>
  <c r="N112" i="13"/>
  <c r="N113" i="13"/>
  <c r="N90" i="13" s="1"/>
  <c r="N111" i="12"/>
  <c r="N112" i="12"/>
  <c r="N113" i="12"/>
  <c r="N90" i="12" s="1"/>
  <c r="N113" i="10"/>
  <c r="N90" i="10" s="1"/>
  <c r="N112" i="10"/>
  <c r="N111" i="10"/>
  <c r="N111" i="9"/>
  <c r="N112" i="9"/>
  <c r="N89" i="9" s="1"/>
  <c r="N113" i="9"/>
  <c r="N90" i="9" s="1"/>
  <c r="N111" i="8"/>
  <c r="N112" i="8"/>
  <c r="N113" i="8"/>
  <c r="N90" i="8" s="1"/>
  <c r="N113" i="7"/>
  <c r="N111" i="7"/>
  <c r="N112" i="7"/>
  <c r="N111" i="6"/>
  <c r="N112" i="6"/>
  <c r="N113" i="6"/>
  <c r="BK248" i="5"/>
  <c r="N248" i="5" s="1"/>
  <c r="N96" i="5" s="1"/>
  <c r="BK181" i="4"/>
  <c r="N181" i="4" s="1"/>
  <c r="N94" i="4" s="1"/>
  <c r="N112" i="11"/>
  <c r="N89" i="11" s="1"/>
  <c r="N113" i="11"/>
  <c r="N111" i="11"/>
  <c r="M108" i="13"/>
  <c r="F102" i="8"/>
  <c r="F107" i="8"/>
  <c r="AT92" i="1"/>
  <c r="M84" i="6"/>
  <c r="AS87" i="1"/>
  <c r="M84" i="3"/>
  <c r="H34" i="2"/>
  <c r="BB88" i="1" s="1"/>
  <c r="BK210" i="2"/>
  <c r="N210" i="2" s="1"/>
  <c r="N91" i="2" s="1"/>
  <c r="Y125" i="3"/>
  <c r="Y124" i="3" s="1"/>
  <c r="AA169" i="3"/>
  <c r="Y270" i="3"/>
  <c r="W308" i="3"/>
  <c r="AA352" i="3"/>
  <c r="Y378" i="3"/>
  <c r="F126" i="4"/>
  <c r="BK138" i="4"/>
  <c r="N138" i="4" s="1"/>
  <c r="N91" i="4" s="1"/>
  <c r="BK175" i="4"/>
  <c r="N175" i="4" s="1"/>
  <c r="N92" i="4" s="1"/>
  <c r="BK212" i="4"/>
  <c r="N212" i="4" s="1"/>
  <c r="N96" i="4" s="1"/>
  <c r="AA250" i="4"/>
  <c r="F83" i="5"/>
  <c r="AA147" i="5"/>
  <c r="BK192" i="5"/>
  <c r="AA199" i="5"/>
  <c r="BK256" i="5"/>
  <c r="N256" i="5" s="1"/>
  <c r="N97" i="5" s="1"/>
  <c r="M105" i="6"/>
  <c r="H32" i="6"/>
  <c r="AZ92" i="1" s="1"/>
  <c r="H33" i="7"/>
  <c r="BA93" i="1" s="1"/>
  <c r="F108" i="8"/>
  <c r="M84" i="9"/>
  <c r="M84" i="10"/>
  <c r="M84" i="11"/>
  <c r="F83" i="2"/>
  <c r="F120" i="2"/>
  <c r="Y125" i="2"/>
  <c r="H35" i="2"/>
  <c r="BC88" i="1" s="1"/>
  <c r="W210" i="2"/>
  <c r="M33" i="2"/>
  <c r="AW88" i="1" s="1"/>
  <c r="Y262" i="2"/>
  <c r="Y291" i="2"/>
  <c r="H36" i="3"/>
  <c r="BD89" i="1" s="1"/>
  <c r="BK169" i="3"/>
  <c r="N169" i="3" s="1"/>
  <c r="N91" i="3" s="1"/>
  <c r="AA270" i="3"/>
  <c r="Y308" i="3"/>
  <c r="W343" i="3"/>
  <c r="BK352" i="3"/>
  <c r="N352" i="3" s="1"/>
  <c r="N98" i="3" s="1"/>
  <c r="AA378" i="3"/>
  <c r="F120" i="4"/>
  <c r="H36" i="4"/>
  <c r="BD90" i="1" s="1"/>
  <c r="W138" i="4"/>
  <c r="W175" i="4"/>
  <c r="W181" i="4"/>
  <c r="W212" i="4"/>
  <c r="BK250" i="4"/>
  <c r="N250" i="4" s="1"/>
  <c r="N98" i="4" s="1"/>
  <c r="Y314" i="4"/>
  <c r="AA340" i="4"/>
  <c r="M118" i="5"/>
  <c r="Y123" i="5"/>
  <c r="H35" i="5"/>
  <c r="BC91" i="1" s="1"/>
  <c r="W123" i="5"/>
  <c r="W192" i="5"/>
  <c r="W256" i="5"/>
  <c r="BK275" i="5"/>
  <c r="N275" i="5" s="1"/>
  <c r="N98" i="5" s="1"/>
  <c r="F102" i="6"/>
  <c r="M107" i="6"/>
  <c r="F108" i="9"/>
  <c r="F108" i="10"/>
  <c r="F108" i="11"/>
  <c r="M84" i="12"/>
  <c r="F108" i="12"/>
  <c r="W125" i="2"/>
  <c r="H36" i="2"/>
  <c r="BD88" i="1" s="1"/>
  <c r="Y210" i="2"/>
  <c r="BK243" i="2"/>
  <c r="N243" i="2" s="1"/>
  <c r="N96" i="2" s="1"/>
  <c r="AA262" i="2"/>
  <c r="AA224" i="2" s="1"/>
  <c r="BK125" i="3"/>
  <c r="N125" i="3" s="1"/>
  <c r="N90" i="3" s="1"/>
  <c r="W169" i="3"/>
  <c r="BK270" i="3"/>
  <c r="N270" i="3" s="1"/>
  <c r="N94" i="3" s="1"/>
  <c r="Y300" i="3"/>
  <c r="AA308" i="3"/>
  <c r="Y343" i="3"/>
  <c r="W352" i="3"/>
  <c r="BK378" i="3"/>
  <c r="N378" i="3" s="1"/>
  <c r="N99" i="3" s="1"/>
  <c r="Y431" i="3"/>
  <c r="W431" i="3"/>
  <c r="M81" i="4"/>
  <c r="BK131" i="4"/>
  <c r="N131" i="4" s="1"/>
  <c r="N90" i="4" s="1"/>
  <c r="M33" i="4"/>
  <c r="AW90" i="1" s="1"/>
  <c r="Y138" i="4"/>
  <c r="Y181" i="4"/>
  <c r="W231" i="4"/>
  <c r="H36" i="5"/>
  <c r="BD91" i="1" s="1"/>
  <c r="W147" i="5"/>
  <c r="H34" i="5"/>
  <c r="BB91" i="1" s="1"/>
  <c r="Y192" i="5"/>
  <c r="W199" i="5"/>
  <c r="Y248" i="5"/>
  <c r="W275" i="5"/>
  <c r="F83" i="7"/>
  <c r="F108" i="7"/>
  <c r="M84" i="8"/>
  <c r="H32" i="8"/>
  <c r="AZ94" i="1" s="1"/>
  <c r="F102" i="9"/>
  <c r="F102" i="10"/>
  <c r="F102" i="11"/>
  <c r="M32" i="2"/>
  <c r="AV88" i="1" s="1"/>
  <c r="H32" i="2"/>
  <c r="AZ88" i="1" s="1"/>
  <c r="F78" i="2"/>
  <c r="M117" i="3"/>
  <c r="M81" i="3"/>
  <c r="W243" i="2"/>
  <c r="W224" i="2" s="1"/>
  <c r="AA291" i="2"/>
  <c r="H35" i="3"/>
  <c r="BC89" i="1" s="1"/>
  <c r="M117" i="2"/>
  <c r="M120" i="2"/>
  <c r="Y243" i="2"/>
  <c r="BK291" i="2"/>
  <c r="N291" i="2" s="1"/>
  <c r="N102" i="2" s="1"/>
  <c r="M32" i="3"/>
  <c r="AV89" i="1" s="1"/>
  <c r="H32" i="3"/>
  <c r="AZ89" i="1" s="1"/>
  <c r="AA125" i="3"/>
  <c r="AA124" i="3" s="1"/>
  <c r="AA269" i="3"/>
  <c r="M32" i="4"/>
  <c r="AV90" i="1" s="1"/>
  <c r="H32" i="4"/>
  <c r="AZ90" i="1" s="1"/>
  <c r="BK286" i="2"/>
  <c r="N286" i="2" s="1"/>
  <c r="N100" i="2" s="1"/>
  <c r="M83" i="3"/>
  <c r="M33" i="3"/>
  <c r="AW89" i="1" s="1"/>
  <c r="F114" i="3"/>
  <c r="F119" i="3"/>
  <c r="M83" i="4"/>
  <c r="H35" i="4"/>
  <c r="BC90" i="1" s="1"/>
  <c r="H33" i="4"/>
  <c r="BA90" i="1" s="1"/>
  <c r="BK306" i="5"/>
  <c r="N306" i="5" s="1"/>
  <c r="N99" i="5" s="1"/>
  <c r="N307" i="5"/>
  <c r="N100" i="5" s="1"/>
  <c r="N90" i="6"/>
  <c r="BK112" i="6"/>
  <c r="M32" i="7"/>
  <c r="AV93" i="1" s="1"/>
  <c r="AT93" i="1" s="1"/>
  <c r="H32" i="7"/>
  <c r="AZ93" i="1" s="1"/>
  <c r="BK462" i="3"/>
  <c r="N462" i="3" s="1"/>
  <c r="N101" i="3" s="1"/>
  <c r="AA138" i="4"/>
  <c r="AA130" i="4" s="1"/>
  <c r="Y175" i="4"/>
  <c r="Y212" i="4"/>
  <c r="AA231" i="4"/>
  <c r="AA314" i="4"/>
  <c r="AA325" i="4"/>
  <c r="BK340" i="4"/>
  <c r="N340" i="4" s="1"/>
  <c r="N108" i="4" s="1"/>
  <c r="M32" i="5"/>
  <c r="AV91" i="1" s="1"/>
  <c r="AA123" i="5"/>
  <c r="BK147" i="5"/>
  <c r="N147" i="5" s="1"/>
  <c r="N91" i="5" s="1"/>
  <c r="N192" i="5"/>
  <c r="N94" i="5" s="1"/>
  <c r="Y199" i="5"/>
  <c r="F83" i="6"/>
  <c r="F107" i="6"/>
  <c r="BK112" i="7"/>
  <c r="N90" i="7"/>
  <c r="H33" i="3"/>
  <c r="BA89" i="1" s="1"/>
  <c r="F125" i="4"/>
  <c r="AA212" i="4"/>
  <c r="BK231" i="4"/>
  <c r="N231" i="4" s="1"/>
  <c r="N97" i="4" s="1"/>
  <c r="W250" i="4"/>
  <c r="BK314" i="4"/>
  <c r="N314" i="4" s="1"/>
  <c r="N103" i="4" s="1"/>
  <c r="BK325" i="4"/>
  <c r="N325" i="4" s="1"/>
  <c r="N105" i="4" s="1"/>
  <c r="BK332" i="4"/>
  <c r="N332" i="4" s="1"/>
  <c r="N106" i="4" s="1"/>
  <c r="M33" i="5"/>
  <c r="AW91" i="1" s="1"/>
  <c r="AA275" i="5"/>
  <c r="H32" i="5"/>
  <c r="AZ91" i="1" s="1"/>
  <c r="H34" i="4"/>
  <c r="BB90" i="1" s="1"/>
  <c r="W325" i="4"/>
  <c r="M81" i="5"/>
  <c r="M115" i="5"/>
  <c r="M83" i="5"/>
  <c r="Y147" i="5"/>
  <c r="Y122" i="5" s="1"/>
  <c r="BK199" i="5"/>
  <c r="N199" i="5" s="1"/>
  <c r="N95" i="5" s="1"/>
  <c r="W248" i="5"/>
  <c r="W191" i="5" s="1"/>
  <c r="M83" i="7"/>
  <c r="BK111" i="9"/>
  <c r="N88" i="9" s="1"/>
  <c r="M32" i="11"/>
  <c r="AV97" i="1" s="1"/>
  <c r="H32" i="11"/>
  <c r="AZ97" i="1" s="1"/>
  <c r="M105" i="7"/>
  <c r="M108" i="7"/>
  <c r="M81" i="8"/>
  <c r="H33" i="8"/>
  <c r="BA94" i="1" s="1"/>
  <c r="BK111" i="11"/>
  <c r="M32" i="13"/>
  <c r="AV99" i="1" s="1"/>
  <c r="H32" i="13"/>
  <c r="AZ99" i="1" s="1"/>
  <c r="F112" i="5"/>
  <c r="H33" i="5"/>
  <c r="BA91" i="1" s="1"/>
  <c r="F108" i="6"/>
  <c r="H33" i="6"/>
  <c r="BA92" i="1" s="1"/>
  <c r="F102" i="7"/>
  <c r="M83" i="8"/>
  <c r="BK112" i="13"/>
  <c r="M32" i="9"/>
  <c r="AV95" i="1" s="1"/>
  <c r="H32" i="9"/>
  <c r="AZ95" i="1" s="1"/>
  <c r="H32" i="10"/>
  <c r="AZ96" i="1" s="1"/>
  <c r="M32" i="10"/>
  <c r="AV96" i="1" s="1"/>
  <c r="AT96" i="1" s="1"/>
  <c r="H32" i="12"/>
  <c r="AZ98" i="1" s="1"/>
  <c r="M32" i="12"/>
  <c r="AV98" i="1" s="1"/>
  <c r="AT98" i="1" s="1"/>
  <c r="BK112" i="8"/>
  <c r="M105" i="9"/>
  <c r="M33" i="9"/>
  <c r="AW95" i="1" s="1"/>
  <c r="F83" i="10"/>
  <c r="M107" i="10"/>
  <c r="BK112" i="10"/>
  <c r="M105" i="11"/>
  <c r="M33" i="11"/>
  <c r="AW97" i="1" s="1"/>
  <c r="N90" i="11"/>
  <c r="F78" i="12"/>
  <c r="F83" i="12"/>
  <c r="M107" i="12"/>
  <c r="BK112" i="12"/>
  <c r="F84" i="13"/>
  <c r="M105" i="13"/>
  <c r="M33" i="13"/>
  <c r="AW99" i="1" s="1"/>
  <c r="F107" i="9"/>
  <c r="H33" i="10"/>
  <c r="BA96" i="1" s="1"/>
  <c r="F107" i="11"/>
  <c r="H33" i="12"/>
  <c r="BA98" i="1" s="1"/>
  <c r="F102" i="13"/>
  <c r="F107" i="13"/>
  <c r="M107" i="9"/>
  <c r="M105" i="10"/>
  <c r="M107" i="11"/>
  <c r="M105" i="12"/>
  <c r="M107" i="13"/>
  <c r="W124" i="2" l="1"/>
  <c r="W123" i="2" s="1"/>
  <c r="AU88" i="1" s="1"/>
  <c r="Y124" i="2"/>
  <c r="Y180" i="4"/>
  <c r="W130" i="4"/>
  <c r="W129" i="4" s="1"/>
  <c r="AU90" i="1" s="1"/>
  <c r="W180" i="4"/>
  <c r="AA122" i="5"/>
  <c r="Y224" i="2"/>
  <c r="Y123" i="2" s="1"/>
  <c r="W122" i="5"/>
  <c r="W121" i="5" s="1"/>
  <c r="AU91" i="1" s="1"/>
  <c r="Y269" i="3"/>
  <c r="BK224" i="2"/>
  <c r="N224" i="2" s="1"/>
  <c r="N93" i="2" s="1"/>
  <c r="BK130" i="4"/>
  <c r="Y130" i="4"/>
  <c r="BB87" i="1"/>
  <c r="W33" i="1" s="1"/>
  <c r="BK269" i="3"/>
  <c r="N269" i="3" s="1"/>
  <c r="N93" i="3" s="1"/>
  <c r="BK124" i="3"/>
  <c r="BK191" i="5"/>
  <c r="N191" i="5" s="1"/>
  <c r="N93" i="5" s="1"/>
  <c r="N88" i="11"/>
  <c r="M27" i="11" s="1"/>
  <c r="M30" i="11" s="1"/>
  <c r="BD87" i="1"/>
  <c r="W35" i="1" s="1"/>
  <c r="BA87" i="1"/>
  <c r="AW87" i="1" s="1"/>
  <c r="AK32" i="1" s="1"/>
  <c r="Y129" i="4"/>
  <c r="BK124" i="2"/>
  <c r="BK123" i="2" s="1"/>
  <c r="N123" i="2" s="1"/>
  <c r="N88" i="2" s="1"/>
  <c r="AA191" i="5"/>
  <c r="AA180" i="4"/>
  <c r="AA129" i="4" s="1"/>
  <c r="Y191" i="5"/>
  <c r="BC87" i="1"/>
  <c r="AY87" i="1" s="1"/>
  <c r="W123" i="3"/>
  <c r="AU89" i="1" s="1"/>
  <c r="AT90" i="1"/>
  <c r="Y123" i="3"/>
  <c r="AT88" i="1"/>
  <c r="BK111" i="8"/>
  <c r="N88" i="8" s="1"/>
  <c r="N89" i="8"/>
  <c r="AT97" i="1"/>
  <c r="Y121" i="5"/>
  <c r="AZ87" i="1"/>
  <c r="M27" i="9"/>
  <c r="M30" i="9" s="1"/>
  <c r="L94" i="9"/>
  <c r="BK122" i="5"/>
  <c r="AA121" i="5"/>
  <c r="N89" i="6"/>
  <c r="BK111" i="6"/>
  <c r="N88" i="6" s="1"/>
  <c r="N130" i="4"/>
  <c r="N89" i="4" s="1"/>
  <c r="N124" i="3"/>
  <c r="N89" i="3" s="1"/>
  <c r="AA123" i="3"/>
  <c r="N89" i="13"/>
  <c r="BK111" i="13"/>
  <c r="N88" i="13" s="1"/>
  <c r="BK111" i="10"/>
  <c r="N88" i="10" s="1"/>
  <c r="N89" i="10"/>
  <c r="AT95" i="1"/>
  <c r="N89" i="7"/>
  <c r="BK111" i="7"/>
  <c r="N88" i="7" s="1"/>
  <c r="AT91" i="1"/>
  <c r="BK180" i="4"/>
  <c r="N180" i="4" s="1"/>
  <c r="N93" i="4" s="1"/>
  <c r="AA123" i="2"/>
  <c r="AT99" i="1"/>
  <c r="BK111" i="12"/>
  <c r="N88" i="12" s="1"/>
  <c r="N89" i="12"/>
  <c r="AT89" i="1"/>
  <c r="AU87" i="1" l="1"/>
  <c r="AX87" i="1"/>
  <c r="N124" i="2"/>
  <c r="N89" i="2" s="1"/>
  <c r="BK123" i="3"/>
  <c r="N123" i="3" s="1"/>
  <c r="N88" i="3" s="1"/>
  <c r="L106" i="3" s="1"/>
  <c r="L94" i="11"/>
  <c r="W32" i="1"/>
  <c r="W34" i="1"/>
  <c r="M27" i="13"/>
  <c r="M30" i="13" s="1"/>
  <c r="L94" i="13"/>
  <c r="AG95" i="1"/>
  <c r="AN95" i="1" s="1"/>
  <c r="L38" i="9"/>
  <c r="L106" i="2"/>
  <c r="M27" i="2"/>
  <c r="M30" i="2" s="1"/>
  <c r="AG88" i="1" s="1"/>
  <c r="M27" i="7"/>
  <c r="M30" i="7" s="1"/>
  <c r="L94" i="7"/>
  <c r="BK129" i="4"/>
  <c r="N129" i="4" s="1"/>
  <c r="N88" i="4" s="1"/>
  <c r="N122" i="5"/>
  <c r="N89" i="5" s="1"/>
  <c r="BK121" i="5"/>
  <c r="N121" i="5" s="1"/>
  <c r="N88" i="5" s="1"/>
  <c r="AG97" i="1"/>
  <c r="AN97" i="1" s="1"/>
  <c r="L38" i="11"/>
  <c r="L94" i="12"/>
  <c r="M27" i="12"/>
  <c r="M30" i="12" s="1"/>
  <c r="L94" i="10"/>
  <c r="M27" i="10"/>
  <c r="M30" i="10" s="1"/>
  <c r="L94" i="6"/>
  <c r="M27" i="6"/>
  <c r="M30" i="6" s="1"/>
  <c r="AV87" i="1"/>
  <c r="L94" i="8"/>
  <c r="M27" i="8"/>
  <c r="M30" i="8" s="1"/>
  <c r="M27" i="3" l="1"/>
  <c r="M30" i="3" s="1"/>
  <c r="AG89" i="1" s="1"/>
  <c r="AN89" i="1" s="1"/>
  <c r="L38" i="12"/>
  <c r="AG98" i="1"/>
  <c r="AN98" i="1" s="1"/>
  <c r="M27" i="5"/>
  <c r="M30" i="5" s="1"/>
  <c r="L104" i="5"/>
  <c r="AG93" i="1"/>
  <c r="AN93" i="1" s="1"/>
  <c r="L38" i="7"/>
  <c r="L38" i="2"/>
  <c r="AT87" i="1"/>
  <c r="AG94" i="1"/>
  <c r="AN94" i="1" s="1"/>
  <c r="L38" i="8"/>
  <c r="AG92" i="1"/>
  <c r="AN92" i="1" s="1"/>
  <c r="L38" i="6"/>
  <c r="L38" i="10"/>
  <c r="AG96" i="1"/>
  <c r="AN96" i="1" s="1"/>
  <c r="M27" i="4"/>
  <c r="M30" i="4" s="1"/>
  <c r="L112" i="4"/>
  <c r="AG99" i="1"/>
  <c r="AN99" i="1" s="1"/>
  <c r="L38" i="13"/>
  <c r="L38" i="3" l="1"/>
  <c r="AG90" i="1"/>
  <c r="AN90" i="1" s="1"/>
  <c r="L38" i="4"/>
  <c r="AN88" i="1"/>
  <c r="L38" i="5"/>
  <c r="AG91" i="1"/>
  <c r="AN91" i="1" s="1"/>
  <c r="AG87" i="1" l="1"/>
  <c r="AN87" i="1"/>
  <c r="AN103" i="1" s="1"/>
  <c r="AK26" i="1" l="1"/>
  <c r="AK29" i="1" s="1"/>
  <c r="W31" i="1"/>
  <c r="AK31" i="1" s="1"/>
  <c r="AG103" i="1"/>
  <c r="AK37" i="1" l="1"/>
</calcChain>
</file>

<file path=xl/sharedStrings.xml><?xml version="1.0" encoding="utf-8"?>
<sst xmlns="http://schemas.openxmlformats.org/spreadsheetml/2006/main" count="11470" uniqueCount="1429">
  <si>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</si>
  <si>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</si>
  <si>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</si>
  <si>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</si>
  <si>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</si>
  <si>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</si>
  <si>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</si>
  <si>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</si>
  <si>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</si>
  <si>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</si>
  <si>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</si>
  <si>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</si>
  <si>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</si>
  <si>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</si>
  <si>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</si>
  <si>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</si>
  <si>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2017</t>
  </si>
  <si>
    <t>Stavba:</t>
  </si>
  <si>
    <t>Kasárna Opavská 29, Hlučín</t>
  </si>
  <si>
    <t>JKSO:</t>
  </si>
  <si>
    <t>CC-CZ:</t>
  </si>
  <si>
    <t>Místo:</t>
  </si>
  <si>
    <t>Hlučín, Opavská 29</t>
  </si>
  <si>
    <t>Datum:</t>
  </si>
  <si>
    <t>29.5.2017</t>
  </si>
  <si>
    <t>Objednatel:</t>
  </si>
  <si>
    <t>IČ:</t>
  </si>
  <si>
    <t>60460580</t>
  </si>
  <si>
    <t>AS-PO, Podbabská 1589/1, 160 00 Praha 6</t>
  </si>
  <si>
    <t>DIČ:</t>
  </si>
  <si>
    <t>CZ60460580</t>
  </si>
  <si>
    <t>Zhotovitel:</t>
  </si>
  <si>
    <t xml:space="preserve"> </t>
  </si>
  <si>
    <t>Projektant:</t>
  </si>
  <si>
    <t>28571690</t>
  </si>
  <si>
    <t>SAFETY PRO s.r.o., Přerovská 434/60, 77900 Olomouc</t>
  </si>
  <si>
    <t>CZ28571690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</si>
  <si>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</si>
  <si>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</si>
  <si>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</si>
  <si>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</si>
  <si>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</si>
  <si>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</si>
  <si>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</si>
  <si>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</si>
  <si>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</si>
  <si>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</si>
  <si>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</si>
  <si>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</si>
  <si>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</si>
  <si>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</si>
  <si>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</si>
  <si>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</si>
  <si>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</si>
  <si>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</si>
  <si>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</si>
  <si>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</si>
  <si>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</si>
  <si>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</si>
  <si>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</si>
  <si>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</si>
  <si>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</si>
  <si>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</si>
  <si>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</si>
  <si>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</si>
  <si>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</si>
  <si>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</si>
  <si>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</si>
  <si>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</si>
  <si>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</si>
  <si>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</si>
  <si>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</si>
  <si>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</si>
  <si>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</si>
  <si>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</si>
  <si>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</si>
  <si>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</si>
  <si>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</si>
  <si>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</si>
  <si>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</si>
  <si>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</si>
  <si>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</si>
  <si>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{0b7e7a07-19ba-42be-8473-133c99f9d334}</t>
  </si>
  <si>
    <t>{00000000-0000-0000-0000-000000000000}</t>
  </si>
  <si>
    <t>/</t>
  </si>
  <si>
    <t>SO 01 - Objekt č. 2</t>
  </si>
  <si>
    <t>Vybudování nové plynové kotelny pro obj. č. 2 - vojenská veterinární stanice - bourací práce</t>
  </si>
  <si>
    <t>1</t>
  </si>
  <si>
    <t>{644d912f-4f1c-4d2f-9882-7377d7c89062}</t>
  </si>
  <si>
    <t>SO 02 - Objekt č. 2</t>
  </si>
  <si>
    <t>Vybudování nové plynové kotelny pro obj. č. 2 - vojenská veterinární stanice - stavební úpravy</t>
  </si>
  <si>
    <t>{ec411c27-9f7d-480f-a294-ca3c1e2209de}</t>
  </si>
  <si>
    <t>SO 03 - Objekt č. 41</t>
  </si>
  <si>
    <t>Stávající centrální kotelna - bourací práce</t>
  </si>
  <si>
    <t>{4ec491d9-82e2-43d3-a5b1-dcc6768f1161}</t>
  </si>
  <si>
    <t>SO 04 - Objekt č. 41</t>
  </si>
  <si>
    <t>Stávající centrální kotelna - stavební úpravy</t>
  </si>
  <si>
    <t>{cf7c4b94-d272-4052-ba86-e2df7384dbcb}</t>
  </si>
  <si>
    <t>SO 05</t>
  </si>
  <si>
    <t>D1.3 Vzduchotechnika - objekt č. 2</t>
  </si>
  <si>
    <t>{de3d1032-d768-4c9d-9e19-3cb3b8c2da4a}</t>
  </si>
  <si>
    <t>SO 06</t>
  </si>
  <si>
    <t>D1.4 Vytápění - objekt č. 2</t>
  </si>
  <si>
    <t>{46ef14e4-dbcd-48f5-9248-848442f22da7}</t>
  </si>
  <si>
    <t>SO 07</t>
  </si>
  <si>
    <t>D2.3 Vzduchotechnika obj č. 41</t>
  </si>
  <si>
    <t>{a8b9fbb5-bda7-41cd-a28a-31e0bb5acf5d}</t>
  </si>
  <si>
    <t>SO 08</t>
  </si>
  <si>
    <t>D2.4 Vytápění objekt č. 41</t>
  </si>
  <si>
    <t>{35a11a44-cdd3-4c73-a7d9-a35519ab3ddc}</t>
  </si>
  <si>
    <t>SO 09</t>
  </si>
  <si>
    <t>D1.5 MaR objekt č. 2</t>
  </si>
  <si>
    <t>{934d5fe9-c06d-46ea-87dc-291484c944a2}</t>
  </si>
  <si>
    <t>SO 10</t>
  </si>
  <si>
    <t>D1.6 Silnoproud objekt č. 2</t>
  </si>
  <si>
    <t>{8947d711-6811-4318-84b4-40ff8d1f2b9b}</t>
  </si>
  <si>
    <t>SO 11</t>
  </si>
  <si>
    <t>D2.5 MaR objekt č. 41</t>
  </si>
  <si>
    <t>{d39c2da0-e554-451d-898e-947a0929eb4e}</t>
  </si>
  <si>
    <t>SO 12</t>
  </si>
  <si>
    <t>D2.6 Silnoproud objekt č. 41</t>
  </si>
  <si>
    <t>{acb6e3f6-4611-471e-a742-d7e381268224}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</si>
  <si>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</si>
  <si>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</si>
  <si>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</si>
  <si>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</si>
  <si>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</si>
  <si>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</si>
  <si>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</si>
  <si>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</si>
  <si>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</si>
  <si>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</si>
  <si>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</si>
  <si>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</si>
  <si>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Objekt č. 2 - Vybudování nové plynové kotelny pro obj. č. 2 - vojenská veterinární stanice - bourací práce</t>
  </si>
  <si>
    <t>Hlučín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</si>
  <si>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</si>
  <si>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</si>
  <si>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</si>
  <si>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</si>
  <si>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</si>
  <si>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</si>
  <si>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</si>
  <si>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</si>
  <si>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</si>
  <si>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</si>
  <si>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</si>
  <si>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</si>
  <si>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</si>
  <si>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</si>
  <si>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</si>
  <si>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764 - Konstrukce klempířské</t>
  </si>
  <si>
    <t xml:space="preserve">    766 - Konstrukce truhlářské</t>
  </si>
  <si>
    <t xml:space="preserve">    771 - Podlahy z dlaždic</t>
  </si>
  <si>
    <t>M - Práce a dodávky M</t>
  </si>
  <si>
    <t xml:space="preserve">    23-M - Montáže potrubí</t>
  </si>
  <si>
    <t>HZS - Hodinové zúčtovací sazby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</si>
  <si>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</si>
  <si>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</si>
  <si>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</si>
  <si>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</si>
  <si>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</si>
  <si>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</si>
  <si>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</si>
  <si>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</si>
  <si>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</si>
  <si>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</si>
  <si>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</si>
  <si>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</si>
  <si>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</si>
  <si>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</si>
  <si>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</si>
  <si>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</si>
  <si>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</si>
  <si>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962032230</t>
  </si>
  <si>
    <t>Bourání zdiva z cihel pálených nebo vápenopískových na MV nebo MVC do 1 m3</t>
  </si>
  <si>
    <t>m3</t>
  </si>
  <si>
    <t>4</t>
  </si>
  <si>
    <t>-1409464025</t>
  </si>
  <si>
    <t>Odbourání stávajících příček z CPP, od stávajících konstrukcí notno ořezat</t>
  </si>
  <si>
    <t>P</t>
  </si>
  <si>
    <t>""výkres D1.1.2""</t>
  </si>
  <si>
    <t>VV</t>
  </si>
  <si>
    <t>"bourací práce obejkt č. 2"</t>
  </si>
  <si>
    <t>2,1*1,2*0,15</t>
  </si>
  <si>
    <t>0,23*2,6</t>
  </si>
  <si>
    <t>Součet</t>
  </si>
  <si>
    <t>963015151</t>
  </si>
  <si>
    <t>Demontáž betonového kanálu 1000/600 v délce 1,0 m a stěny 200 mm</t>
  </si>
  <si>
    <t>kus</t>
  </si>
  <si>
    <t>-1421928346</t>
  </si>
  <si>
    <t>3</t>
  </si>
  <si>
    <t>965042141</t>
  </si>
  <si>
    <t>Bourání podkladů pod dlažby nebo mazanin betonových nebo z litého asfaltu tl do 100 mm pl přes 4 m2</t>
  </si>
  <si>
    <t>1400598686</t>
  </si>
  <si>
    <t>Odbourání podkladní betonové mazaniny tl. 70 mm</t>
  </si>
  <si>
    <t>(12,4+8,7)*0,07</t>
  </si>
  <si>
    <t>965042231</t>
  </si>
  <si>
    <t>Bourání podkladů pod dlažby nebo mazanin betonových nebo z litého asfaltu tl přes 100 mm pl do 4 m2</t>
  </si>
  <si>
    <t>-723215389</t>
  </si>
  <si>
    <t>Odbourání betonových podstavců - vpustí (3x) o rozměrech 1,0 x 1,0 x 0,2 m
Odbouraní podstavců cca 70 mm po úroveň vybourané podlahy</t>
  </si>
  <si>
    <t>"poznámka 1"</t>
  </si>
  <si>
    <t>3*(1,0*1,0*0,27)</t>
  </si>
  <si>
    <t>5</t>
  </si>
  <si>
    <t>968072455</t>
  </si>
  <si>
    <t>Vybourání kovových dveřních zárubní pl do 2 m2</t>
  </si>
  <si>
    <t>m2</t>
  </si>
  <si>
    <t>1408261720</t>
  </si>
  <si>
    <t>2*(0,9*2,0)</t>
  </si>
  <si>
    <t>Součet*</t>
  </si>
  <si>
    <t>6</t>
  </si>
  <si>
    <t>968082017</t>
  </si>
  <si>
    <t>Vybourání plastových rámů oken zdvojených včetně křídel plochy přes 2 do 4 m2</t>
  </si>
  <si>
    <t>-2090690718</t>
  </si>
  <si>
    <t>1,54*1,45</t>
  </si>
  <si>
    <t>7</t>
  </si>
  <si>
    <t>971033331</t>
  </si>
  <si>
    <t>Vybourání otvorů ve zdivu cihelném pl do 0,09 m2 na MVC nebo MV tl do 150 mm</t>
  </si>
  <si>
    <t>1782031424</t>
  </si>
  <si>
    <t>Otvor pro překlad - 1,1x0,06</t>
  </si>
  <si>
    <t>"poznámka č. 8"</t>
  </si>
  <si>
    <t>"vybourání otvoru z důvodu usazení překladu u nových dveří"</t>
  </si>
  <si>
    <t>8</t>
  </si>
  <si>
    <t>971033361</t>
  </si>
  <si>
    <t>Vybourání otvorů ve zdivu cihelném pl do 0,09 m2 na MVC nebo MV tl do 600 mm</t>
  </si>
  <si>
    <t>-1643995186</t>
  </si>
  <si>
    <t>9</t>
  </si>
  <si>
    <t>977151123</t>
  </si>
  <si>
    <t>Jádrové vrty diamantovými korunkami do D 150 mm do stavebních materiálů</t>
  </si>
  <si>
    <t>m</t>
  </si>
  <si>
    <t>-1052718609</t>
  </si>
  <si>
    <t xml:space="preserve">Prostupy pro rozvody ÚT/TUV průměr 150 mm </t>
  </si>
  <si>
    <t>""výkres D1.1.3""</t>
  </si>
  <si>
    <t>"stavební úpravy objekt č.2"</t>
  </si>
  <si>
    <t>"poznámka č. 6"</t>
  </si>
  <si>
    <t>24*0,15</t>
  </si>
  <si>
    <t>4*0,3</t>
  </si>
  <si>
    <t>10</t>
  </si>
  <si>
    <t>977151124</t>
  </si>
  <si>
    <t>Jádrové vrty diamantovými korunkami do D 180 mm do stavebních materiálů</t>
  </si>
  <si>
    <t>330049506</t>
  </si>
  <si>
    <t>"VZT"</t>
  </si>
  <si>
    <t>2*0,6</t>
  </si>
  <si>
    <t>11</t>
  </si>
  <si>
    <t>977151127</t>
  </si>
  <si>
    <t>Jádrové vrty diamantovými korunkami do D 250 mm do stavebních materiálů</t>
  </si>
  <si>
    <t>-368796734</t>
  </si>
  <si>
    <t>Prostup pro kouřovod D=250 mm, Přesná poloho bude určena před realizací za účasti zhotovitele ÚT a investora</t>
  </si>
  <si>
    <t>"poznámka č. 7"</t>
  </si>
  <si>
    <t>"ÚT/TUV"</t>
  </si>
  <si>
    <t>1*0,6</t>
  </si>
  <si>
    <t>12</t>
  </si>
  <si>
    <t>978013141</t>
  </si>
  <si>
    <t>Otlučení vnitřní vápenné nebo vápenocementové omítky stěn v rozsahu do 30 %</t>
  </si>
  <si>
    <t>-1083729180</t>
  </si>
  <si>
    <t>"otlučení omítek"</t>
  </si>
  <si>
    <t>0,8*(12,42+13,3)</t>
  </si>
  <si>
    <t>-(0,2*1,1)*2</t>
  </si>
  <si>
    <t>-(0,2*1,0)</t>
  </si>
  <si>
    <t>-(0,55*1,54)</t>
  </si>
  <si>
    <t>13</t>
  </si>
  <si>
    <t>978059541</t>
  </si>
  <si>
    <t>Odsekání a odebrání obkladů stěn z vnitřních obkládaček plochy přes 1 m2</t>
  </si>
  <si>
    <t>2006393022</t>
  </si>
  <si>
    <t>Odsekání stávajících keramických obkladů, včetně otlučení podkladní omítky až na zdivo</t>
  </si>
  <si>
    <t>(4,18+4,18+4,18+1,38+0,92+1,09+2,0)*1,8</t>
  </si>
  <si>
    <t>14</t>
  </si>
  <si>
    <t>997013211</t>
  </si>
  <si>
    <t>Vnitrostaveništní doprava suti a vybouraných hmot pro budovy v do 6 m ručně</t>
  </si>
  <si>
    <t>t</t>
  </si>
  <si>
    <t>1234750640</t>
  </si>
  <si>
    <t>11,670</t>
  </si>
  <si>
    <t>997013501</t>
  </si>
  <si>
    <t>Odvoz suti a vybouraných hmot na skládku nebo meziskládku do 1 km se složením</t>
  </si>
  <si>
    <t>945828280</t>
  </si>
  <si>
    <t>"odvoz na skládku vzdálenost  2 km"</t>
  </si>
  <si>
    <t>1*11,670</t>
  </si>
  <si>
    <t>16</t>
  </si>
  <si>
    <t>997013509</t>
  </si>
  <si>
    <t>Příplatek k odvozu suti a vybouraných hmot na skládku ZKD 1 km přes 1 km</t>
  </si>
  <si>
    <t>-1930167207</t>
  </si>
  <si>
    <t>17</t>
  </si>
  <si>
    <t>997013831</t>
  </si>
  <si>
    <t>Poplatek za uložení stavebního směsného odpadu na skládce (skládkovné)</t>
  </si>
  <si>
    <t>-545614078</t>
  </si>
  <si>
    <t>18</t>
  </si>
  <si>
    <t>998021021</t>
  </si>
  <si>
    <t>Přesun hmot pro haly s nosnou kcí zděnou nebo monolitickou v do 20 m</t>
  </si>
  <si>
    <t>1013960772</t>
  </si>
  <si>
    <t>19</t>
  </si>
  <si>
    <t>721210813</t>
  </si>
  <si>
    <t>Demontáž vpustí podlahových DN 100</t>
  </si>
  <si>
    <t>-2125768924</t>
  </si>
  <si>
    <t>1)Demontáž podlahové vpusti, kanalizace bude zachovaná, nutno chránit před znečištěním
2) Demontáž vpustí u podstavců, včetně zaslepení</t>
  </si>
  <si>
    <t>"poznámka 2"</t>
  </si>
  <si>
    <t>"demontáž vpustí u betonových podstavců včetně zaslepení"</t>
  </si>
  <si>
    <t>20</t>
  </si>
  <si>
    <t>722110811</t>
  </si>
  <si>
    <t>Demontáž potrubí litinové přírubové do DN 80</t>
  </si>
  <si>
    <t>-505125379</t>
  </si>
  <si>
    <t>Demontáž stávajícího nefunkčního rozvodu vody, včetně zaslepení</t>
  </si>
  <si>
    <t>4,29+2*2,0</t>
  </si>
  <si>
    <t>725820801</t>
  </si>
  <si>
    <t>Demontáž baterie nástěnné, včetně zaslepení přívodu vody</t>
  </si>
  <si>
    <t>soubor</t>
  </si>
  <si>
    <t>-196378954</t>
  </si>
  <si>
    <t>poznámka č. 3 - včetně zaslepení přívodu vody</t>
  </si>
  <si>
    <t>22</t>
  </si>
  <si>
    <t>R0001</t>
  </si>
  <si>
    <t>Demontáž a likvidace stávajícího atypického kameninového dřezu</t>
  </si>
  <si>
    <t>-1860803267</t>
  </si>
  <si>
    <t>"poznámka č. 3"</t>
  </si>
  <si>
    <t>23</t>
  </si>
  <si>
    <t>764002851</t>
  </si>
  <si>
    <t>Demontáž oplechování parapetů do suti</t>
  </si>
  <si>
    <t>754677095</t>
  </si>
  <si>
    <t>1,54</t>
  </si>
  <si>
    <t>24</t>
  </si>
  <si>
    <t>766441822</t>
  </si>
  <si>
    <t>Demontáž parapetních desek dřevěných nebo plastových šířky přes 30 cm délky přes 1,0 m</t>
  </si>
  <si>
    <t>-634087398</t>
  </si>
  <si>
    <t>25</t>
  </si>
  <si>
    <t>766662811</t>
  </si>
  <si>
    <t>Demontáž truhlářských prahů dveří jednokřídlových</t>
  </si>
  <si>
    <t>1551765267</t>
  </si>
  <si>
    <t>26</t>
  </si>
  <si>
    <t>766691914</t>
  </si>
  <si>
    <t>Vyvěšení nebo zavěšení dřevěných křídel dveří pl do 2 m2</t>
  </si>
  <si>
    <t>-1519071868</t>
  </si>
  <si>
    <t>Vyvěšení stávajících dveří</t>
  </si>
  <si>
    <t>27</t>
  </si>
  <si>
    <t>771571810</t>
  </si>
  <si>
    <t>Demontáž podlah z dlaždic keramických kladených do malty</t>
  </si>
  <si>
    <t>1190556787</t>
  </si>
  <si>
    <t>Odsekání stávající nášlapné vrstvy podlahy z keramické dlažby</t>
  </si>
  <si>
    <t>12,4+8,7</t>
  </si>
  <si>
    <t>28</t>
  </si>
  <si>
    <t>230081005</t>
  </si>
  <si>
    <t>Demontáž teplovodního potrubí do šrotu do 10 kg D 15 mm, tl 2,5 mm, včetně řezání</t>
  </si>
  <si>
    <t>64</t>
  </si>
  <si>
    <t>1537352142</t>
  </si>
  <si>
    <t>60</t>
  </si>
  <si>
    <t>29</t>
  </si>
  <si>
    <t>HZS1301</t>
  </si>
  <si>
    <t>Hodinová zúčtovací sazba zedník</t>
  </si>
  <si>
    <t>hod</t>
  </si>
  <si>
    <t>512</t>
  </si>
  <si>
    <t>619634709</t>
  </si>
  <si>
    <t>1) Ochrana stávajícího rozvodu plynu při bourání
2) Vybourání dveří do výtahu včetně rámu</t>
  </si>
  <si>
    <t>"stavební přípomoce"</t>
  </si>
  <si>
    <t>30</t>
  </si>
  <si>
    <t>HZS2222</t>
  </si>
  <si>
    <t>Hodinová zúčtovací sazba elektrikář odborný</t>
  </si>
  <si>
    <t>840247946</t>
  </si>
  <si>
    <t>Demontáž stávajícího rozvaděče</t>
  </si>
  <si>
    <t>""poznámka č. 5""</t>
  </si>
  <si>
    <t>SO 02 - Objekt č. 2 - Vybudování nové plynové kotelny pro obj. č. 2 - vojenská veterinární stanice - stavební úpravy</t>
  </si>
  <si>
    <t xml:space="preserve">    3 - Svislé a kompletní konstrukce</t>
  </si>
  <si>
    <t xml:space="preserve">    6 - Úpravy povrchů, podlahy a osazování výplní</t>
  </si>
  <si>
    <t xml:space="preserve">    711 - Izolace proti vodě, vlhkosti a plynům</t>
  </si>
  <si>
    <t xml:space="preserve">    767 - Konstrukce zámečnické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</si>
  <si>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</si>
  <si>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</si>
  <si>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</si>
  <si>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 xml:space="preserve">    22-M - Montáže technologických zařízení pro dopravní stavby</t>
  </si>
  <si>
    <t>317141221</t>
  </si>
  <si>
    <t>Překlady ploché z pórobetonu š 150 mm pro světlost otvoru do 900 mm</t>
  </si>
  <si>
    <t>-214874896</t>
  </si>
  <si>
    <t>317941121</t>
  </si>
  <si>
    <t>Osazování ocelových válcovaných nosníků na zdivu I, IE, U, UE nebo L do č 12</t>
  </si>
  <si>
    <t>1597756125</t>
  </si>
  <si>
    <t>"nosník 2xL50*50*4"</t>
  </si>
  <si>
    <t>(2*(1,1*3,06))*0,001</t>
  </si>
  <si>
    <t>M</t>
  </si>
  <si>
    <t>R0003_M</t>
  </si>
  <si>
    <t>Ocelový nosník L 50x50x4 mm</t>
  </si>
  <si>
    <t>-856281590</t>
  </si>
  <si>
    <t>1,1*2</t>
  </si>
  <si>
    <t>340239212</t>
  </si>
  <si>
    <t>Zazdívka otvorů pl do 4 m2 v příčkách nebo stěnách z cihel tl přes 100 mm</t>
  </si>
  <si>
    <t>720550307</t>
  </si>
  <si>
    <t>tl. 150 mm</t>
  </si>
  <si>
    <t>1,0*0,6</t>
  </si>
  <si>
    <t>341272632</t>
  </si>
  <si>
    <t>Stěny nosné tl 300 mm z pórobetonových přesných hladkých tvárnic hmotnosti 500 kg/m3</t>
  </si>
  <si>
    <t>-1517354132</t>
  </si>
  <si>
    <t>"zazdění otvoru po oknu - poznámka č. 4"</t>
  </si>
  <si>
    <t>342272523</t>
  </si>
  <si>
    <t>Příčky tl 150 mm z pórobetonových přesných hladkých příčkovek objemové hmotnosti 500 kg/m3</t>
  </si>
  <si>
    <t>-531444754</t>
  </si>
  <si>
    <t>zazdění otvorů viz poznámka č. 2</t>
  </si>
  <si>
    <t>"zazdívka otvorů - poznámka č. 2"</t>
  </si>
  <si>
    <t>0,14*2,0</t>
  </si>
  <si>
    <t>1,14*0,6</t>
  </si>
  <si>
    <t>0,85*0,9</t>
  </si>
  <si>
    <t>342291121</t>
  </si>
  <si>
    <t>Ukotvení příček k cihelným konstrukcím plochými kotvami</t>
  </si>
  <si>
    <t>551966941</t>
  </si>
  <si>
    <t>"zazdívka otvorů - poznámka č. 2, 4"</t>
  </si>
  <si>
    <t>5*2,0</t>
  </si>
  <si>
    <t>2*0,9</t>
  </si>
  <si>
    <t>2*1,45</t>
  </si>
  <si>
    <t>612321111</t>
  </si>
  <si>
    <t>Vápenocementová omítka hrubá jednovrstvá zatřená vnitřních stěn nanášená ručně</t>
  </si>
  <si>
    <t>734579737</t>
  </si>
  <si>
    <t>"hrubá omítka"</t>
  </si>
  <si>
    <t>"místnost 0.20"</t>
  </si>
  <si>
    <t>1,8*14,3</t>
  </si>
  <si>
    <t>0,2*0,9</t>
  </si>
  <si>
    <t>-1,8*1,1</t>
  </si>
  <si>
    <t>Mezisoučet</t>
  </si>
  <si>
    <t>"místnost 0.21"</t>
  </si>
  <si>
    <t>1,8*13,3</t>
  </si>
  <si>
    <t>0,55*1,54</t>
  </si>
  <si>
    <t>-1,8*0,9</t>
  </si>
  <si>
    <t>612321121</t>
  </si>
  <si>
    <t>Vápenocementová omítka hladká jednovrstvá vnitřních stěn nanášená ručně</t>
  </si>
  <si>
    <t>1719806672</t>
  </si>
  <si>
    <t>"fajnová 0.20"</t>
  </si>
  <si>
    <t>2,6*14,3</t>
  </si>
  <si>
    <t>-1,1*2,0</t>
  </si>
  <si>
    <t>"fajnová 0.21"</t>
  </si>
  <si>
    <t>2,6*13,3</t>
  </si>
  <si>
    <t>-0,9*2,0</t>
  </si>
  <si>
    <t>612325201</t>
  </si>
  <si>
    <t>Vápenocementová hrubá omítka malých ploch do 0,09 m2 na stěnách</t>
  </si>
  <si>
    <t>-854286398</t>
  </si>
  <si>
    <t>"zapravení omítek po prostupech ÚT a VZT</t>
  </si>
  <si>
    <t>33</t>
  </si>
  <si>
    <t>612325211</t>
  </si>
  <si>
    <t>Vápenocementová hladká omítka malých ploch do 0,09 m2 na stěnách</t>
  </si>
  <si>
    <t>-118264469</t>
  </si>
  <si>
    <t>612325402</t>
  </si>
  <si>
    <t>Oprava vnitřní vápenocementové hrubé omítky stěn v rozsahu plochy do 30%</t>
  </si>
  <si>
    <t>1515470907</t>
  </si>
  <si>
    <t>622221031</t>
  </si>
  <si>
    <t>Montáž kontaktního zateplení vnějších stěn z minerální vlny s podélnou orientací vláken tl do 160 mm</t>
  </si>
  <si>
    <t>-725339196</t>
  </si>
  <si>
    <t>"poznámka č. 4"</t>
  </si>
  <si>
    <t>631515310</t>
  </si>
  <si>
    <t>deska minerální izolační tl. 140 mm</t>
  </si>
  <si>
    <t>-159631573</t>
  </si>
  <si>
    <t>622521011</t>
  </si>
  <si>
    <t>Tenkovrstvá silikátová zrnitá omítka tl. 1,5 mm včetně penetrace vnějších stěn</t>
  </si>
  <si>
    <t>-1888766528</t>
  </si>
  <si>
    <t>"vnější omítka"</t>
  </si>
  <si>
    <t>"omítka - prostupy"</t>
  </si>
  <si>
    <t>0,5</t>
  </si>
  <si>
    <t>631311214</t>
  </si>
  <si>
    <t>Mazanina tl do 80 mm z betonu prostého se zvýšenými nároky na prostředí tř. C 25/30</t>
  </si>
  <si>
    <t>-1640740317</t>
  </si>
  <si>
    <t>Včetně vyspádování do podlahových vpustí
plocha mazaniny hlazený povrch - nutno zohlednit při ocenění položky</t>
  </si>
  <si>
    <t>"betonová mazanina tl. 0,07 mm, poznámka č. 1"</t>
  </si>
  <si>
    <t>(1,0*1,0*0,07)*3</t>
  </si>
  <si>
    <t>"betonová mazanina tl. 0,07 mm - skladba nové podlahy"</t>
  </si>
  <si>
    <t>631362021</t>
  </si>
  <si>
    <t>Výztuž mazanin svařovanými sítěmi Kari</t>
  </si>
  <si>
    <t>1269480589</t>
  </si>
  <si>
    <t>150x150x5</t>
  </si>
  <si>
    <t>((12,4+8,7+3)*1,1*2,1)/1000</t>
  </si>
  <si>
    <t>642942111</t>
  </si>
  <si>
    <t>Osazování zárubní nebo rámů dveřních kovových do 2,5 m2 na MC</t>
  </si>
  <si>
    <t>2111642253</t>
  </si>
  <si>
    <t>Osazení do zdiva tl. 150 mm</t>
  </si>
  <si>
    <t>"osazení ocelových zárubní"</t>
  </si>
  <si>
    <t>553311580</t>
  </si>
  <si>
    <t>zárubeň ocelová 900 P</t>
  </si>
  <si>
    <t>-622145695</t>
  </si>
  <si>
    <t>Zárubeň pro zdivo tl. 150 mm</t>
  </si>
  <si>
    <t>-1942058165</t>
  </si>
  <si>
    <t>711131101</t>
  </si>
  <si>
    <t>Provedení izolace proti zemní vlhkosti pásy na sucho vodorovné AIP nebo tkaninou</t>
  </si>
  <si>
    <t>310994380</t>
  </si>
  <si>
    <t>"založení zazdívky"</t>
  </si>
  <si>
    <t>628111200</t>
  </si>
  <si>
    <t>pás asfaltovaný - nepískovná lepenka</t>
  </si>
  <si>
    <t>32</t>
  </si>
  <si>
    <t>1009144633</t>
  </si>
  <si>
    <t>711161302</t>
  </si>
  <si>
    <t>Izolace proti zemní vlhkosti stěn foliemi nopovými pro běžné podmínky tl. 0,4 mm šířky 1,0 m</t>
  </si>
  <si>
    <t>185653747</t>
  </si>
  <si>
    <t>0,6</t>
  </si>
  <si>
    <t>711191001</t>
  </si>
  <si>
    <t>Provedení adhezního můstku na vodorovné ploše</t>
  </si>
  <si>
    <t>2102651549</t>
  </si>
  <si>
    <t>"skladba podlahové konstrukce"</t>
  </si>
  <si>
    <t>585812200</t>
  </si>
  <si>
    <t xml:space="preserve">můstek adhezní </t>
  </si>
  <si>
    <t>kg</t>
  </si>
  <si>
    <t>259799930</t>
  </si>
  <si>
    <t>Spotřeba: 6-10 kg/m²</t>
  </si>
  <si>
    <t>(12,4+8,7)*6</t>
  </si>
  <si>
    <t>998711101</t>
  </si>
  <si>
    <t>Přesun hmot tonážní pro izolace proti vodě, vlhkosti a plynům v objektech výšky do 6 m</t>
  </si>
  <si>
    <t>1048082166</t>
  </si>
  <si>
    <t>721211502</t>
  </si>
  <si>
    <t>Vpusť podlahová DN 100 s litinovou mřížkou, včetně napojení na stávající kanalizaci</t>
  </si>
  <si>
    <t>1846877045</t>
  </si>
  <si>
    <t>poznámka č. 5</t>
  </si>
  <si>
    <t>998721101</t>
  </si>
  <si>
    <t>Přesun hmot tonážní pro vnitřní kanalizace v objektech v do 6 m</t>
  </si>
  <si>
    <t>72463971</t>
  </si>
  <si>
    <t>766660022</t>
  </si>
  <si>
    <t>Montáž dveřních křídel otvíravých 1křídlových š přes 0,8 m požárních do ocelové zárubně</t>
  </si>
  <si>
    <t>1238117994</t>
  </si>
  <si>
    <t>611602220</t>
  </si>
  <si>
    <t xml:space="preserve">dveře dřevěné vnitřní hladké plné 1křídlové 90x197 </t>
  </si>
  <si>
    <t>-1755910940</t>
  </si>
  <si>
    <t>dveře s požární odolností EI30 DP3-C
Povrchová úprava z HPL laminátu
Odstín světle šedý - nutno dodat vzorky</t>
  </si>
  <si>
    <t>31</t>
  </si>
  <si>
    <t>766660717</t>
  </si>
  <si>
    <t>Montáž dveřních křídel samozavírače na ocelovou zárubeň</t>
  </si>
  <si>
    <t>1880702471</t>
  </si>
  <si>
    <t>549172500</t>
  </si>
  <si>
    <t xml:space="preserve">samozavírač dveří hydraulický </t>
  </si>
  <si>
    <t>-705966748</t>
  </si>
  <si>
    <t>766660722</t>
  </si>
  <si>
    <t>Montáž dveřního kování - zámku</t>
  </si>
  <si>
    <t>-1989507128</t>
  </si>
  <si>
    <t>34</t>
  </si>
  <si>
    <t>549260430</t>
  </si>
  <si>
    <t>zámek s vložkou</t>
  </si>
  <si>
    <t>-165649764</t>
  </si>
  <si>
    <t>35</t>
  </si>
  <si>
    <t>R0002</t>
  </si>
  <si>
    <t>Montáž kování - klika-klika</t>
  </si>
  <si>
    <t>279592971</t>
  </si>
  <si>
    <t>36</t>
  </si>
  <si>
    <t>549141200</t>
  </si>
  <si>
    <t>kování klika-klika</t>
  </si>
  <si>
    <t>592741057</t>
  </si>
  <si>
    <t>37</t>
  </si>
  <si>
    <t>998766101</t>
  </si>
  <si>
    <t>Přesun hmot tonážní pro konstrukce truhlářské v objektech v do 6 m</t>
  </si>
  <si>
    <t>-1828780609</t>
  </si>
  <si>
    <t>38</t>
  </si>
  <si>
    <t>767640111</t>
  </si>
  <si>
    <t>Montáž dveří ocelových vchodových jednokřídlových bez nadsvětlíku</t>
  </si>
  <si>
    <t>569243413</t>
  </si>
  <si>
    <t>39</t>
  </si>
  <si>
    <t>553411690</t>
  </si>
  <si>
    <t>dveře hliníkové protipožární jednokřídlé 90 x 197 cm se samozavíračem</t>
  </si>
  <si>
    <t>1196163225</t>
  </si>
  <si>
    <t>požární odolnost EW30-DP1-C, + generální klíč</t>
  </si>
  <si>
    <t>40</t>
  </si>
  <si>
    <t>998767101</t>
  </si>
  <si>
    <t>Přesun hmot tonážní pro zámečnické konstrukce v objektech v do 6 m</t>
  </si>
  <si>
    <t>-561976682</t>
  </si>
  <si>
    <t>41</t>
  </si>
  <si>
    <t>777131101</t>
  </si>
  <si>
    <t>Penetrační epoxidový nátěr podlahy na suchý a vyzrálý podklad</t>
  </si>
  <si>
    <t>1915080755</t>
  </si>
  <si>
    <t>42</t>
  </si>
  <si>
    <t>777611121</t>
  </si>
  <si>
    <t>Krycí epoxidový průmyslový nátěr podlahy</t>
  </si>
  <si>
    <t>-225041152</t>
  </si>
  <si>
    <t>43</t>
  </si>
  <si>
    <t>777612101</t>
  </si>
  <si>
    <t>Uzavírací epoxidový barevný nátěr podlahy</t>
  </si>
  <si>
    <t>211842540</t>
  </si>
  <si>
    <t>44</t>
  </si>
  <si>
    <t>777911111</t>
  </si>
  <si>
    <t>Tuhé napojení lité podlahy na stěnu nebo sokl</t>
  </si>
  <si>
    <t>-770464732</t>
  </si>
  <si>
    <t>14,3+13,3-1,1-1,1-1,0</t>
  </si>
  <si>
    <t>45</t>
  </si>
  <si>
    <t>998777101</t>
  </si>
  <si>
    <t>Přesun hmot tonážní pro podlahy lité v objektech v do 6 m</t>
  </si>
  <si>
    <t>-1520717941</t>
  </si>
  <si>
    <t>46</t>
  </si>
  <si>
    <t>783000103</t>
  </si>
  <si>
    <t>Ochrana podlah nebo vodorovných ploch při provádění nátěrů položením fólie</t>
  </si>
  <si>
    <t>-1247283040</t>
  </si>
  <si>
    <t>"plocha podlah"</t>
  </si>
  <si>
    <t>47</t>
  </si>
  <si>
    <t>581248420</t>
  </si>
  <si>
    <t>fólie pro malířské potřeby zakrývací, 4 x 5 m</t>
  </si>
  <si>
    <t>604413010</t>
  </si>
  <si>
    <t>48</t>
  </si>
  <si>
    <t>783314201</t>
  </si>
  <si>
    <t>Základní antikorozní jednonásobný syntetický standardní nátěr zámečnických konstrukcí</t>
  </si>
  <si>
    <t>-1892206844</t>
  </si>
  <si>
    <t>"nátěr ocelových zárubní"</t>
  </si>
  <si>
    <t>0,16*(2,0+2,0+0,9)</t>
  </si>
  <si>
    <t>0,03*(2,0+2,0+0,9)*2</t>
  </si>
  <si>
    <t>49</t>
  </si>
  <si>
    <t>783315101</t>
  </si>
  <si>
    <t>Mezinátěr jednonásobný syntetický standardní zámečnických konstrukcí</t>
  </si>
  <si>
    <t>72561126</t>
  </si>
  <si>
    <t>50</t>
  </si>
  <si>
    <t>783317101</t>
  </si>
  <si>
    <t>Krycí jednonásobný syntetický standardní nátěr zámečnických konstrukcí</t>
  </si>
  <si>
    <t>-238931953</t>
  </si>
  <si>
    <t>Barva tmavě šedá - nutno dodat vzorky</t>
  </si>
  <si>
    <t>51</t>
  </si>
  <si>
    <t>783827125</t>
  </si>
  <si>
    <t>Epoxidový nátěr stěn</t>
  </si>
  <si>
    <t>1877318161</t>
  </si>
  <si>
    <t>Omyvatelný epoxidová nátěr stěn výška 1,8 m</t>
  </si>
  <si>
    <t>"epoxidový nátěr - omyvatelný"</t>
  </si>
  <si>
    <t>1,8*(14,3+13,3)</t>
  </si>
  <si>
    <t>-1,8*1,1*2</t>
  </si>
  <si>
    <t>-1,0*1,8</t>
  </si>
  <si>
    <t>52</t>
  </si>
  <si>
    <t>783901451</t>
  </si>
  <si>
    <t>Zametení betonových podlah před provedením nátěru</t>
  </si>
  <si>
    <t>-1447205003</t>
  </si>
  <si>
    <t>Zametení stávajícího betonového podkladu</t>
  </si>
  <si>
    <t>"skladba nové podlahy"</t>
  </si>
  <si>
    <t>53</t>
  </si>
  <si>
    <t>783913161</t>
  </si>
  <si>
    <t>Penetrační syntetický nátěr pórovitých betonových podlah</t>
  </si>
  <si>
    <t>-718132067</t>
  </si>
  <si>
    <t>"penetrace stávající betonové podlahy"</t>
  </si>
  <si>
    <t>54</t>
  </si>
  <si>
    <t>784111001</t>
  </si>
  <si>
    <t>Oprášení (ometení ) podkladu v místnostech výšky do 3,80 m</t>
  </si>
  <si>
    <t>-790106030</t>
  </si>
  <si>
    <t>"oprášení stropu"</t>
  </si>
  <si>
    <t>55</t>
  </si>
  <si>
    <t>784181101</t>
  </si>
  <si>
    <t>Základní akrylátová jednonásobná penetrace podkladu v místnostech výšky do 3,80m</t>
  </si>
  <si>
    <t>-1863045953</t>
  </si>
  <si>
    <t>0,8*(14,3+13,3)</t>
  </si>
  <si>
    <t>2*0,9*2,0</t>
  </si>
  <si>
    <t>-0,2*1,0</t>
  </si>
  <si>
    <t>-0,2*1,1*2</t>
  </si>
  <si>
    <t>"stropy"</t>
  </si>
  <si>
    <t>"plocha u prostupů ÚZ a VZT"</t>
  </si>
  <si>
    <t>56</t>
  </si>
  <si>
    <t>784211101</t>
  </si>
  <si>
    <t>Dvojnásobné bílé malby ze směsí za mokra výborně otěruvzdorných v místnostech výšky do 3,80 m</t>
  </si>
  <si>
    <t>-218753663</t>
  </si>
  <si>
    <t>57</t>
  </si>
  <si>
    <t>220332005</t>
  </si>
  <si>
    <t>dodádvka hasícího přístroje - PHP S6 min. 5 kg CO2</t>
  </si>
  <si>
    <t>209551862</t>
  </si>
  <si>
    <t>SO 03 - Objekt č. 41 - Stávající centrální kotelna - bourací práce</t>
  </si>
  <si>
    <t xml:space="preserve">    723 - Zdravotechnika - vnitřní plynovod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</si>
  <si>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</si>
  <si>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</si>
  <si>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</si>
  <si>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</si>
  <si>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</si>
  <si>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</si>
  <si>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>1120052639</t>
  </si>
  <si>
    <t>1084188043</t>
  </si>
  <si>
    <t>962031133</t>
  </si>
  <si>
    <t>Bourání sklobetonových tvarovek</t>
  </si>
  <si>
    <t>1883410437</t>
  </si>
  <si>
    <t>0,45*0,9</t>
  </si>
  <si>
    <t>965042121</t>
  </si>
  <si>
    <t>Bourání podkladů pod dlažby nebo mazanin betonových nebo z litého asfaltu tl do 100 mm pl do 1 m2</t>
  </si>
  <si>
    <t>-870755336</t>
  </si>
  <si>
    <t>""výkres D2.1.2""</t>
  </si>
  <si>
    <t>"bourací práce"</t>
  </si>
  <si>
    <t>1,38*0,1*0,1</t>
  </si>
  <si>
    <t>1230190450</t>
  </si>
  <si>
    <t>1,5*1,5</t>
  </si>
  <si>
    <t>-1770996313</t>
  </si>
  <si>
    <t>-1250344883</t>
  </si>
  <si>
    <t>-1557112077</t>
  </si>
  <si>
    <t>977312113</t>
  </si>
  <si>
    <t>Řezání stavajícího překladu ŽB tl. 450 mm</t>
  </si>
  <si>
    <t>-1725088998</t>
  </si>
  <si>
    <t>0,9</t>
  </si>
  <si>
    <t>-991717376</t>
  </si>
  <si>
    <t>"poznámka č. 10"</t>
  </si>
  <si>
    <t>0,94*1,5</t>
  </si>
  <si>
    <t>997013111</t>
  </si>
  <si>
    <t>Vnitrostaveništní doprava suti a vybouraných hmot pro budovy v do 6 m s použitím mechanizace</t>
  </si>
  <si>
    <t>888599970</t>
  </si>
  <si>
    <t>-24488584</t>
  </si>
  <si>
    <t>818658895</t>
  </si>
  <si>
    <t>89094168</t>
  </si>
  <si>
    <t>722170801</t>
  </si>
  <si>
    <t>Demontáž rozvodů vody z plastů do D 25</t>
  </si>
  <si>
    <t>-333437454</t>
  </si>
  <si>
    <t>"místnost 1.01"</t>
  </si>
  <si>
    <t>"DN 250" 66,7</t>
  </si>
  <si>
    <t>722170804</t>
  </si>
  <si>
    <t>Demontáž rozvodů vody z plastů do D 50</t>
  </si>
  <si>
    <t>-1716591644</t>
  </si>
  <si>
    <t>"DN 50" 61,7</t>
  </si>
  <si>
    <t>722170807</t>
  </si>
  <si>
    <t>Demontáž rozvodů vody z plastů do D 110</t>
  </si>
  <si>
    <t>-1749192125</t>
  </si>
  <si>
    <t>"DN 80" 19,5</t>
  </si>
  <si>
    <t>"místnost 1.02"</t>
  </si>
  <si>
    <t>"2xDN 80"</t>
  </si>
  <si>
    <t>2*17</t>
  </si>
  <si>
    <t>723150804</t>
  </si>
  <si>
    <t>Demontáž potrubí ocelové hladké svařované do D 108</t>
  </si>
  <si>
    <t>-1661058181</t>
  </si>
  <si>
    <t>"poznámka č. 12"</t>
  </si>
  <si>
    <t>12,5</t>
  </si>
  <si>
    <t>731100806</t>
  </si>
  <si>
    <t>Demontáž stávajících kotlů G100</t>
  </si>
  <si>
    <t>-1588801789</t>
  </si>
  <si>
    <t>"ppznámka č. 7"</t>
  </si>
  <si>
    <t>731100809</t>
  </si>
  <si>
    <t>Demontáž stávajích kotlů G500</t>
  </si>
  <si>
    <t>167032595</t>
  </si>
  <si>
    <t>R003</t>
  </si>
  <si>
    <t>Demontáž napojení kotlů na komíny</t>
  </si>
  <si>
    <t>2104963976</t>
  </si>
  <si>
    <t>732110814</t>
  </si>
  <si>
    <t>Demontáž rozdělovače nebo sběrače</t>
  </si>
  <si>
    <t>-1061388060</t>
  </si>
  <si>
    <t>732320816</t>
  </si>
  <si>
    <t>Demontáž zásobníku vody 1000l</t>
  </si>
  <si>
    <t>1077506300</t>
  </si>
  <si>
    <t>Ponechání podstavbce</t>
  </si>
  <si>
    <t>"poznámka č. 5"</t>
  </si>
  <si>
    <t>R002</t>
  </si>
  <si>
    <t>Demontáž stávající nádrže úpravy vody včetně čerpadel</t>
  </si>
  <si>
    <t>1576363863</t>
  </si>
  <si>
    <t>"poznámka č. 9"</t>
  </si>
  <si>
    <t>733120815</t>
  </si>
  <si>
    <t>Demontáž potrubí ocelového hladkého do D 38</t>
  </si>
  <si>
    <t>-1998930730</t>
  </si>
  <si>
    <t>"DN 25" 22</t>
  </si>
  <si>
    <t>733120819</t>
  </si>
  <si>
    <t>Demontáž potrubí ocelového hladkého do D 60,3</t>
  </si>
  <si>
    <t>174615726</t>
  </si>
  <si>
    <t>"DN 50" 13,5</t>
  </si>
  <si>
    <t>733120826</t>
  </si>
  <si>
    <t>Demontáž potrubí ocelového hladkého do D 89</t>
  </si>
  <si>
    <t>-451064015</t>
  </si>
  <si>
    <t>"DN 80" 92,4</t>
  </si>
  <si>
    <t>"2xDN 80" 17*2</t>
  </si>
  <si>
    <t>733120832</t>
  </si>
  <si>
    <t>Demontáž potrubí ocelového hladkého do D 133</t>
  </si>
  <si>
    <t>-2059907205</t>
  </si>
  <si>
    <t>"DN 125" 50,3</t>
  </si>
  <si>
    <t>733193820</t>
  </si>
  <si>
    <t>Rozřezání konzoly, podpěry nebo výložníku pro potrubí z L profilu do 80x80x8 mm</t>
  </si>
  <si>
    <t>-641968156</t>
  </si>
  <si>
    <t>100</t>
  </si>
  <si>
    <t>733194820</t>
  </si>
  <si>
    <t>Rozřezání konzoly, podpěry nebo výložníku pro potrubí z U profilu do U 10</t>
  </si>
  <si>
    <t>-944727010</t>
  </si>
  <si>
    <t>734290828</t>
  </si>
  <si>
    <t>Demontáž směšovacího uzlu</t>
  </si>
  <si>
    <t>1539417686</t>
  </si>
  <si>
    <t xml:space="preserve">Demontáž směšovacích uzlů </t>
  </si>
  <si>
    <t>735111810</t>
  </si>
  <si>
    <t>Demontáž otopného tělesa litinového článkového</t>
  </si>
  <si>
    <t>-1212802808</t>
  </si>
  <si>
    <t>"poznámka č. 14"</t>
  </si>
  <si>
    <t>Demontáž stávajících elektrorozvodů</t>
  </si>
  <si>
    <t>151143813</t>
  </si>
  <si>
    <t>"poznámka č. 11"</t>
  </si>
  <si>
    <t>31,6</t>
  </si>
  <si>
    <t>910408833</t>
  </si>
  <si>
    <t>1,5</t>
  </si>
  <si>
    <t>766441821</t>
  </si>
  <si>
    <t>Demontáž parapetních desek dřevěných nebo plastových šířky do 30 cm délky přes 1,0 m</t>
  </si>
  <si>
    <t>1348957527</t>
  </si>
  <si>
    <t>1634999716</t>
  </si>
  <si>
    <t>767641800</t>
  </si>
  <si>
    <t>Demontáž zárubní dveří odřezáním plochy do 2,5 m2</t>
  </si>
  <si>
    <t>1516481717</t>
  </si>
  <si>
    <t>783000125</t>
  </si>
  <si>
    <t>Ochrana konstrukcí nebo prvků při provádění nátěrů obalením fólií</t>
  </si>
  <si>
    <t>-1086897471</t>
  </si>
  <si>
    <t>"ochrana sahary"</t>
  </si>
  <si>
    <t>fólie pro malířské potřeby zakrývací,  4 x 5 m</t>
  </si>
  <si>
    <t>-945416757</t>
  </si>
  <si>
    <t>230120192</t>
  </si>
  <si>
    <t>Řezání plechu kyslíkem do tloušťky 10 mm</t>
  </si>
  <si>
    <t>-1014270017</t>
  </si>
  <si>
    <t>"řezání stávajícího ocelového potrubí a příslušenství kotelny"</t>
  </si>
  <si>
    <t>200</t>
  </si>
  <si>
    <t>625445655</t>
  </si>
  <si>
    <t>DEMONTÁŽ EL.ROZVADĚČE VČETNĚ ODPOJENÍ PŘIPOJENÍ SILOPROUDU Z HLAVNÍHO ROZVADĚČE PRO TECHNOLOGII KOTELNY</t>
  </si>
  <si>
    <t>""poznámka č. 11""</t>
  </si>
  <si>
    <t>"demontáž technologického rozvaděče"</t>
  </si>
  <si>
    <t>HZS2491</t>
  </si>
  <si>
    <t>Hodinová zúčtovací sazba dělník zednických výpomocí</t>
  </si>
  <si>
    <t>1083557302</t>
  </si>
  <si>
    <t>Zednické výpomoci - např. řezání potrubí, stěhování, úklid atd</t>
  </si>
  <si>
    <t>SO 04 - Objekt č. 41 - Stávající centrální kotelna - stavební úpravy</t>
  </si>
  <si>
    <t xml:space="preserve">    781 - Dokončovací práce - obklady</t>
  </si>
  <si>
    <t>310235261</t>
  </si>
  <si>
    <t>Zazdívka otvorů pl do 0,0225 m2 ve zdivu nadzákladovém cihlami pálenými tl do 600 mm</t>
  </si>
  <si>
    <t>1998773948</t>
  </si>
  <si>
    <t>317142221</t>
  </si>
  <si>
    <t>Překlady nenosné přímé z pórobetonu Ytong v příčkách tl 100 mm pro světlost otvoru do 1010 mm</t>
  </si>
  <si>
    <t>-2104981269</t>
  </si>
  <si>
    <t>""výkres D2.1.4""</t>
  </si>
  <si>
    <t>"stavební úpravy"</t>
  </si>
  <si>
    <t>342272323</t>
  </si>
  <si>
    <t>Příčky tl 100 mm z pórobetonových přesných hladkých příčkovek objemové hmotnosti 500 kg/m3</t>
  </si>
  <si>
    <t>984038067</t>
  </si>
  <si>
    <t>1,38*2,6</t>
  </si>
  <si>
    <t>342272423</t>
  </si>
  <si>
    <t>Příčky tl 125 mm z pórobetonových přesných hladkých příčkovek objemové hmotnosti 500 kg/m3</t>
  </si>
  <si>
    <t>1820478830</t>
  </si>
  <si>
    <t>1398874878</t>
  </si>
  <si>
    <t>612325205</t>
  </si>
  <si>
    <t>Vápenocementová hrubá omítka malých ploch do 4,0 m2 na stěnách</t>
  </si>
  <si>
    <t>-1472121814</t>
  </si>
  <si>
    <t>""výkres D2.1.3""</t>
  </si>
  <si>
    <t>"po bourání"</t>
  </si>
  <si>
    <t>"nová příčka"</t>
  </si>
  <si>
    <t>1016887603</t>
  </si>
  <si>
    <t>612325215</t>
  </si>
  <si>
    <t>Vápenocementová hladká omítka malých ploch do 4,0 m2 na stěnách</t>
  </si>
  <si>
    <t>374470378</t>
  </si>
  <si>
    <t>-1045248657</t>
  </si>
  <si>
    <t>Osazení do zdiva tl. 100 mm</t>
  </si>
  <si>
    <t>zárubeň ocelová 900 L</t>
  </si>
  <si>
    <t>836423931</t>
  </si>
  <si>
    <t>1065513854</t>
  </si>
  <si>
    <t>764206105</t>
  </si>
  <si>
    <t>Montáž oplechování rovných parapetů rš do 400 mm</t>
  </si>
  <si>
    <t>-1335994154</t>
  </si>
  <si>
    <t>138141830</t>
  </si>
  <si>
    <t>plech hladký pozinkovaný</t>
  </si>
  <si>
    <t>-1632417862</t>
  </si>
  <si>
    <t>Hmotnost: 4,4 kg/m2</t>
  </si>
  <si>
    <t>998764101</t>
  </si>
  <si>
    <t>Přesun hmot tonážní pro konstrukce klempířské v objektech v do 6 m</t>
  </si>
  <si>
    <t>1538968278</t>
  </si>
  <si>
    <t>766622112</t>
  </si>
  <si>
    <t>Montáž plastových oken plochy přes 1 m2 pevných výšky do 2,5 m s rámem do dřevěné kce</t>
  </si>
  <si>
    <t>1456797353</t>
  </si>
  <si>
    <t>611400050</t>
  </si>
  <si>
    <t>okno plastové 150 x 150 cm</t>
  </si>
  <si>
    <t>1999060880</t>
  </si>
  <si>
    <t>"viz výpis prvků"</t>
  </si>
  <si>
    <t>766660001</t>
  </si>
  <si>
    <t>Montáž dveřních křídel otvíravých 1křídlových š do 0,8 m do ocelové zárubně</t>
  </si>
  <si>
    <t>-1748143158</t>
  </si>
  <si>
    <t>611601860</t>
  </si>
  <si>
    <t>dveře dřevěné vnitřní hladké plné 1křídlové bílé 80x197cm</t>
  </si>
  <si>
    <t>-2095849072</t>
  </si>
  <si>
    <t>766660001.1</t>
  </si>
  <si>
    <t xml:space="preserve">Montáž dveřních křídel otvíravých plastových s nadsvětlíkem š do 0,8 m </t>
  </si>
  <si>
    <t>-1791466052</t>
  </si>
  <si>
    <t>zamykání - generálním klíčem</t>
  </si>
  <si>
    <t>viz. výpis plastových prvků</t>
  </si>
  <si>
    <t>611441630</t>
  </si>
  <si>
    <t>dveře plastové vchodové 1křídlové otevíravé 80x200 cm + nadsvětlík 60 cm</t>
  </si>
  <si>
    <t>-485531440</t>
  </si>
  <si>
    <t>-302173314</t>
  </si>
  <si>
    <t>1227185143</t>
  </si>
  <si>
    <t>766694112</t>
  </si>
  <si>
    <t>Montáž parapetních desek dřevěných nebo plastových šířky do 30 cm délky do 1,6 m</t>
  </si>
  <si>
    <t>315875173</t>
  </si>
  <si>
    <t>607941010</t>
  </si>
  <si>
    <t>deska parapetní dřevotřísková vnitřní šířka 0,2 m</t>
  </si>
  <si>
    <t>-773702850</t>
  </si>
  <si>
    <t>1367399819</t>
  </si>
  <si>
    <t>-1332451061</t>
  </si>
  <si>
    <t>-1575214417</t>
  </si>
  <si>
    <t>781474112</t>
  </si>
  <si>
    <t>Montáž obkladů vnitřních keramických hladkých do 12 ks/m2 lepených flexibilním lepidlem</t>
  </si>
  <si>
    <t>-1513048710</t>
  </si>
  <si>
    <t>597610000</t>
  </si>
  <si>
    <t>obkládačky keramické</t>
  </si>
  <si>
    <t>1712903063</t>
  </si>
  <si>
    <t>998781101</t>
  </si>
  <si>
    <t>Přesun hmot tonážní pro obklady keramické v objektech v do 6 m</t>
  </si>
  <si>
    <t>1212166677</t>
  </si>
  <si>
    <t>783137101</t>
  </si>
  <si>
    <t>Krycí jednonásobný epoxidový nátěr omítek v kotelně</t>
  </si>
  <si>
    <t>-1820334373</t>
  </si>
  <si>
    <t>"výška 1500 mm"</t>
  </si>
  <si>
    <t>-1757038650</t>
  </si>
  <si>
    <t>"stavební úpravy objekt č.41"</t>
  </si>
  <si>
    <t>0,12*(2,0+2,0+0,8)</t>
  </si>
  <si>
    <t>0,03*(2,0+2,0+0,8)*3</t>
  </si>
  <si>
    <t>-1133197569</t>
  </si>
  <si>
    <t>-1243904308</t>
  </si>
  <si>
    <t>"místnost 1.03 včetně stropu"</t>
  </si>
  <si>
    <t>2,05*3,3</t>
  </si>
  <si>
    <t>2,6*(2,05+3,3+2,05+3,3)</t>
  </si>
  <si>
    <t>-1,48*1,48</t>
  </si>
  <si>
    <t>1088816147</t>
  </si>
  <si>
    <t>"vyzdívka příčky"</t>
  </si>
  <si>
    <t>1887075209</t>
  </si>
  <si>
    <t>-411851793</t>
  </si>
  <si>
    <t>SO 05 - D1.3 Vzduchotechnika - objekt č. 2</t>
  </si>
  <si>
    <t xml:space="preserve">    751 - Vzduchotechnika</t>
  </si>
  <si>
    <t>ks</t>
  </si>
  <si>
    <t>SO 06 - D1.4 Vytápění - objekt č. 2</t>
  </si>
  <si>
    <t>SO 07 - D2.3 Vzduchotechnika obj č. 41</t>
  </si>
  <si>
    <t>SO 08 - D2.4 Vytápění objekt č. 41</t>
  </si>
  <si>
    <t>SO 09 - D1.5 MaR objekt č. 2</t>
  </si>
  <si>
    <t xml:space="preserve">    36-M - Montáž prov.,měř. a regul. zařízení</t>
  </si>
  <si>
    <t>SO 10 - D1.6 Silnoproud objekt č. 2</t>
  </si>
  <si>
    <t>SO 11 - D2.5 MaR objekt č. 41</t>
  </si>
  <si>
    <t>SO 12 - D2.6 Silnoproud objekt č. 41</t>
  </si>
  <si>
    <t>Zař. 1</t>
  </si>
  <si>
    <t>1.4.1</t>
  </si>
  <si>
    <t>kpl</t>
  </si>
  <si>
    <t>1.6.1</t>
  </si>
  <si>
    <t>Hlukotlimící ohebná hadice</t>
  </si>
  <si>
    <t>1.11.1</t>
  </si>
  <si>
    <t>Krycí mřížka na stavební otvor 150x150, pozink</t>
  </si>
  <si>
    <t>1.11.2</t>
  </si>
  <si>
    <t xml:space="preserve">Krycí mžížka na SPIRO potrubí </t>
  </si>
  <si>
    <t>1.11.3</t>
  </si>
  <si>
    <t>Žaluziová mřížka, bílá</t>
  </si>
  <si>
    <t>1.20.1</t>
  </si>
  <si>
    <t>Tepelně izolační návlek tl. 25 mm</t>
  </si>
  <si>
    <t>bm</t>
  </si>
  <si>
    <t>1.30.1</t>
  </si>
  <si>
    <t>1.31.1</t>
  </si>
  <si>
    <t>Závěsy a uchycení vzt potrubí.</t>
  </si>
  <si>
    <t>Pozinkované závitové tyče M8, M10, M12, všechny nezbytné montážní</t>
  </si>
  <si>
    <t xml:space="preserve"> listy (rozměry odpovídající hmotnosti kanálů), pozinkované šrouby, </t>
  </si>
  <si>
    <t>matice, podložky, hmoždinky pro velkou zátěž, pozinkované nátrubky,</t>
  </si>
  <si>
    <t xml:space="preserve"> ozdobné nýty, šrouby, zvuková izolace mezi kanály a montážní lišty</t>
  </si>
  <si>
    <t xml:space="preserve"> a jiné montážní příslušenství. Pryžové nebo gumové díly pro uložení </t>
  </si>
  <si>
    <t>kanálů na závěsy (nesmí být uložen kov na kov !).</t>
  </si>
  <si>
    <t>1.31.2</t>
  </si>
  <si>
    <t>Tmel akrylátový na dotěsnění netěsností při montáži.</t>
  </si>
  <si>
    <t>1.31.3</t>
  </si>
  <si>
    <t>Nátěry neošetřených konstrukcí.</t>
  </si>
  <si>
    <t>2x nátěr zinkovým lakem.</t>
  </si>
  <si>
    <t>Zaregulování:</t>
  </si>
  <si>
    <t>soub.</t>
  </si>
  <si>
    <t>Doprava, přesuny:</t>
  </si>
  <si>
    <t>Projektová dokumentace skutečného provedení stavby</t>
  </si>
  <si>
    <t>CELKEM</t>
  </si>
  <si>
    <t>Závěsný plynový kondenzační kotel
- Vybavený pro provoz na zemní plyn a po úpravě na propan
- Připojovací tlak plynu: 20/25 mbar
- Roční účinnost až 110 %
- Nízký obsah emisí: NOx  &lt; 32 mg/kWh 
- Tělo monobloku ze slitiny hliníku/křemíku/hořčíku
- Plynový nerezový hořák s úplným předsměšováním, s povrchem z kovových vláken, s modulovaným výkonem od 18 do 100 %
- Ventilátor s tlumičem nasávání vzduchu a se zabudovanou spalinovou klapkou
- Dodáváno s automatickým odvzdušněním, odtokovým sifonem
- Vestavěný ekvitermní regulátor: umožňující podle typu připojeného příslušenství ovládání a regulaci až 3 topných okruhů podle venkovní teploty + 1 okruhu teplé vody. Zároveň umožňuje optimalizovat řízení kombinovaných systémů, a řízení 2 až 10 kotlů v kaskádě resp. připojení nadřazeného regulačního systému s řídicím signálem 0 - 10 V pro plynulé řízení výstupní teploty kaskády nebo celkového tepelného výkonu kaskády.
Kaskáda 2x kondenzační nástěnný kotel 65kW, Q při 80/60°C=13,3-65kW, ZP(E)=6,6m3/h, 1N-230V, 50Hz, P=110W, Zásuvka</t>
  </si>
  <si>
    <t>Rozšíření základní kotlové regulace:
Čidlo pro 1. směšovaný okruh
Rádiové dálkové ovládání. Umožňují odchýlit se od parametrů, nastavených na panelu regulace, a to přímo z místnosti, ve které jsou instalovány. Kromě toho umožňují automatickou adaptabilitu topné křivky konkrétního okruhu.
Čidlo TV resp. čidlo kaskády pro regulaci. Umožňuje regulaci s předností teploty a programování přípravy teplé vody pomocí nezávislého ohřívače.</t>
  </si>
  <si>
    <t>Odkouření kaskády - plast
Kotlová redukce Ø 100/110 -  3ks
Trubka s odbočkou 45° Ø 160/110 mm - 3ks 
Koncový kus se sifonem Ø 160 mm - 1ks
Koleno 87° Ø 100 mm - 3ks 
Prodloužení Ø 110 mm L = 500 mm - 3ks</t>
  </si>
  <si>
    <t>Tlaková expanzní nádoba s butylovým vakem, objem 8litrů, PN3, kulový kohout pro zajištění expanzní nádoby 1/2"</t>
  </si>
  <si>
    <t>Dávkovací blok 3/4", Skládá se z: impilzní vodoměr, zpětná klapka, vstřikovací kus, dávkovací čerpadlo - proporcionální dávkování, zásobní nádrž na chemii, sací koš se sondou hlídání minimální hladiny, propojovací kabely a hadičky, zpětná klapka za vodoměrem, šroubení na vstupu a výstupu vody z dávkovacího bloku, 1N-230V, P=5W, zásuvka</t>
  </si>
  <si>
    <t>Expanzní automat s odplyněním, jednočerpadlové, 1N-230V, 50Hz, P=0,75kW zásuvka, tlaková expanzní nádoba s butylovým vakem, objem 50litrů, PN10, primární nádoba objem 200 litrů, automat zajišťuje odplynění a dopouštění</t>
  </si>
  <si>
    <t>Oběhové čerpadlo s frekvenčním měničem, Q=5,59m3/h, H=5,5m, 1N-230V, 50Hz, P=124W, připojení G 6/4"</t>
  </si>
  <si>
    <t>Oběhové čerpadlo s frekvenčním měničem, Q=2,93m3/h, H=3m, 1N-230V, 50Hz, P=91W, připojení G 6/4"</t>
  </si>
  <si>
    <t>Kombinovaný rozdělovač se sběračem modul 100, délky 1,3m, 2x podpěra, včetně izolace. Hrdla: 4x2 1/2", 2x5/4", 4x návarek 1/2", 2x návarek 3/4"</t>
  </si>
  <si>
    <t>Zásobníkový ohřívač Tank in Tank o objemu 293 litrů, Q=68kW, přípojka topné vody 1", přípojky studená a teplá voda 3/4",  jmenovitý průtok při výstupní teplotě TV 60°C - 970 l/h, při výstupní teplotě TV 40°C - 2100 l/h, (průtok při topné vodě 85°C), topná patrona 1N-230V, 50Hz, P=3kW</t>
  </si>
  <si>
    <t>Expanzní nádoba na pitnou vodu, objem 25 litrů, PN10</t>
  </si>
  <si>
    <t>Cirkulační čerpadlo TV, 3-otáčkové, nerezové oběžné kolo, stavební délky 180, ot.2, Q=1m3/h, H=2,3m, 1N-230V, 50Hz, P=45W</t>
  </si>
  <si>
    <t>Neutralizační zařízení s čerpadlem, 1N-230V, Zásuvka</t>
  </si>
  <si>
    <t>Termostatické směšovací ventily jsou vhodné pro řízení teploty teplé vody v obytných domech nebo jako bezpečnostní omezovače chránící rozvod a osoby před opařením. TA-MATIC 3400, DN25, 55°C</t>
  </si>
  <si>
    <t>Kapalinový velkokapacitní sáčkový filtr, Q=20-115 l/min, plocha 0,1m2, tělo uhlíkatá ocel (ČSN 11 370), nátrubky 1", filtrační sáček 5mikrom</t>
  </si>
  <si>
    <t>Cirkulační čerpadlo filtrace s frekvenčním měničem, Q=2,5m3/h, H=5m, 1N-230V, 50Hz, P=92W</t>
  </si>
  <si>
    <t>3-cestný ventil, PN16, DN32, Kvs=16m3/h, zdvih 5,5mm, teplota média 2...120°C, Sada 3 ks šroubení pro 3-cestné ventily, Pohon, 230V, 400N, 3-bodový, 30s, 5,5mm, teplota média 1 až 130 °C, ruční ovládání, certifikát CE</t>
  </si>
  <si>
    <t>Ultrazvukový kompaktní měřič tepla, DN25, qn=6m3/h, qmax=12m3/h, komunikace M-BUS, napájený ze sítě 1N-230V, 50Hz</t>
  </si>
  <si>
    <t>Ultrazvukový kompaktní měřič tepla, DN25, qn=3,5m3/h, qmax=7m3/h, komunikace M-BUS, napájený ze sítě 1N-230V, 50Hz</t>
  </si>
  <si>
    <t>Suchoběžný jednovtokový vodoměr na SV DN20, qn=4, rozběhový průtok 15 l/h, připojení G 1", včetně M-BUS modulu, délka kabelu 1,5m</t>
  </si>
  <si>
    <t>Suchoběžný jednovtokový vodoměr na SV DN15, qn=2,5, rozběhový průtok 8 l/h, připojení G 3/4", včetně M-BUS modulu, délka kabelu 1,5m</t>
  </si>
  <si>
    <t>Bezpečnostní rychlouzávěr BAP DN 6/4", 0-50kPa, normální prostředí, závitový, bezodfukový, napětí 230V</t>
  </si>
  <si>
    <t>Membránový plynoměr G16, DN40, Snímač nízkofrekvenční, Převodník (odečet M-BUS)</t>
  </si>
  <si>
    <t>Odstavení s vypuštění stávajícího rozvodu ústředního vytápění</t>
  </si>
  <si>
    <t>Odstavení s vypuštění stávajícího rozvodu SV, TV a C</t>
  </si>
  <si>
    <t>Odstavení stávajícího rozvodu STL</t>
  </si>
  <si>
    <t>Plastová plynoměrná skříň 1000x1000x420mm na fasádu</t>
  </si>
  <si>
    <t>Vložkový filtr doplňovací vody DN 3/4", PN10, porozita 50 μm, včetně připojovacích šroubení</t>
  </si>
  <si>
    <t>Potrubní oddělovač BA295-DN20, mosazný</t>
  </si>
  <si>
    <t>Dvoustupňový, přímočinný, pružinou řízený regulátor plynu, STL/NTL 2,1kPa, vstup a výstup DN 1", Qmax 25 m3(n)/hod</t>
  </si>
  <si>
    <t>Plynový filtr, DN 1", závitový, tělo a víko hliník</t>
  </si>
  <si>
    <t>Kulový kohout plynový, DN1/2", závitový</t>
  </si>
  <si>
    <t>Kulový kohout plynový, DN3/4", závitový</t>
  </si>
  <si>
    <t>Kulový kohout plynový, DN2", závitový</t>
  </si>
  <si>
    <t>Kulový kohout plynový, DN1/2", závitový s napojením na hadici</t>
  </si>
  <si>
    <t>Šroubení 6/4", těsnění použití na plyn</t>
  </si>
  <si>
    <t>Šroubení 2 1/2", topenářské, pozink</t>
  </si>
  <si>
    <t>Tlakoměr  prům. 63mm rozsah: 0 - 5kPa včetně kondenzační smyčky s 3-cestným zkušebním kohoutem, na plyn</t>
  </si>
  <si>
    <t>Tlakoměr  prům. 63mm rozsah: 0 - 600kPa včetně kondenzační smyčky s 3-cestným zkušebním kohoutem</t>
  </si>
  <si>
    <t>Diferenční tlakoměr prům. 63mm, připojení G1/2" rozsah: 0-600kPa, včetně 2ks kondenzační smyčky a 2ks 3-cestných zkušebních kohoutů.</t>
  </si>
  <si>
    <t>Tlakoměr pro měření zanesení filtru prům. 63mm, připojení G1/2" rozsah: 0-600kPa. Včetně kondenzační smyčky s 3-cestným zkušebním kohoutem a 2 ks uzavíracích kulových kohoutů.</t>
  </si>
  <si>
    <t>Tlakoměr  prům. 63mm rozsah: 0 - 1MPa včetně kondenzační smyčky s 3-cestným zkušebním kohoutem</t>
  </si>
  <si>
    <t>Návarek 1/2" s 3-cestným zkušebním kohoutem (pro MaR)</t>
  </si>
  <si>
    <t>Vyvažovací ventil, DN 1/2"</t>
  </si>
  <si>
    <t>Vyvažovací ventil, DN 3/4"</t>
  </si>
  <si>
    <t>Vyvažovací ventil, DN 5/4"</t>
  </si>
  <si>
    <t>Vyvažovací ventil, DN 2"</t>
  </si>
  <si>
    <t>Filtr plastový d32</t>
  </si>
  <si>
    <t>Filtr hrubý DN 5/4"</t>
  </si>
  <si>
    <t>Filtr hrubý DN 2 1/2"</t>
  </si>
  <si>
    <t>Zpětný ventil plastový d20</t>
  </si>
  <si>
    <t>Zpětný ventil plastový d25</t>
  </si>
  <si>
    <t>Zpětný ventil plastový d32</t>
  </si>
  <si>
    <t>Zpětný ventil DN 5/4"</t>
  </si>
  <si>
    <t>Zpětný ventil DN 2 1/2"</t>
  </si>
  <si>
    <t>Plastový kulový kohout d25</t>
  </si>
  <si>
    <t>Plastový kulový kohout d32</t>
  </si>
  <si>
    <t>Kulový kohout, DN 1"</t>
  </si>
  <si>
    <t>Kulový kohout, DN 5/4"</t>
  </si>
  <si>
    <t>Kulový kohout, DN 2 1/2"</t>
  </si>
  <si>
    <t>Kulový vypouštěcí kohout s napojením na hadici, DN 1/2"</t>
  </si>
  <si>
    <t>Kulový vypouštěcí kohout s napojením na hadici, DN 3/4"</t>
  </si>
  <si>
    <t>Automatický odvzdušňovací ventil se zpětným ventilem, DN 3/8"</t>
  </si>
  <si>
    <t>Teploměr o průměru 63mm, 0-120°C, vč. návarku a jímky</t>
  </si>
  <si>
    <t>Návarek 1/2" pro MaR včetně jímky</t>
  </si>
  <si>
    <t>Vtok (nálevka) DN32 se zápachovou uzávěrkou a kuličkou pro suchý stav</t>
  </si>
  <si>
    <t>Potrubí z ocelových trubek závitových bezešvých j.m. 11 353 dle ČSN 42 5710 (vč. ohybů, redukcí, T-kusů atd.).</t>
  </si>
  <si>
    <t>DN 25</t>
  </si>
  <si>
    <t>DN 32</t>
  </si>
  <si>
    <t>DN 40 (chránička)</t>
  </si>
  <si>
    <t>Potrubí z ocelových trubek bezešvých hladkých dle ČSN 42 5715 (vč. ohybů, redukcí, T-kusů atd.).</t>
  </si>
  <si>
    <t>DN 15</t>
  </si>
  <si>
    <t>DN 20</t>
  </si>
  <si>
    <t>DN 50</t>
  </si>
  <si>
    <t>DN 65</t>
  </si>
  <si>
    <t>Vícevrstvé plastové potrubí s čedičovým vláknem PP-RCTS3,2 (včetně tvarovek, přechodek a podpůrného pozinkovaného žlabu)</t>
  </si>
  <si>
    <t>20x2,8</t>
  </si>
  <si>
    <t>25x3,5</t>
  </si>
  <si>
    <t>32x4,4</t>
  </si>
  <si>
    <t>Měděné potrubí, spojované lisováním (vč. ohybů, redukcí, T-kusů atd.).</t>
  </si>
  <si>
    <t>76x2</t>
  </si>
  <si>
    <t>Plastové kanalizační potrubí hrdlové PP-HT40 včetně kolen a redukcí</t>
  </si>
  <si>
    <t xml:space="preserve">Tepelná izolace pro potrubí (vč. ohybů, redukcí a armatur) z minerálního vlákna s hliníkovou úpravou na povrchu   </t>
  </si>
  <si>
    <t>pro DN 25 tl. 30mm</t>
  </si>
  <si>
    <t>pro DN 32 tl. 30mm</t>
  </si>
  <si>
    <t>pro DN 65 a průměr 76 tl. 50mm</t>
  </si>
  <si>
    <t xml:space="preserve">Trubicová polyetylenová izolace pouzdro na potrubí </t>
  </si>
  <si>
    <t>25x13mm</t>
  </si>
  <si>
    <t>32x13mm</t>
  </si>
  <si>
    <t>20x25mm</t>
  </si>
  <si>
    <t>25x25mm</t>
  </si>
  <si>
    <t>32x25mm</t>
  </si>
  <si>
    <t xml:space="preserve">Tepelná izolace z minerálního vlákna lamelová rohož s hliníkovou úpravou na povrchu, pro armatury   </t>
  </si>
  <si>
    <t>tl. 20mm</t>
  </si>
  <si>
    <t>Nátěr potrubí  2x základní pod tepelnou izolací</t>
  </si>
  <si>
    <t>Nátěr ocelového plynového potrubí  1x základní barvou, 2x vrchní email žluté barvy, odstín č. 6600</t>
  </si>
  <si>
    <t xml:space="preserve">Nátěr pomocných ocelových konstrukcí  1x základní barvou, 2x vrchní email </t>
  </si>
  <si>
    <t>Štítky pro popis zařízení a armatur</t>
  </si>
  <si>
    <t>Štítky pro označení směru proudění</t>
  </si>
  <si>
    <t>Konstrukce pevného bodu pro potrubí d25</t>
  </si>
  <si>
    <t>Konstrukce pevného bodu pro potrubí d32</t>
  </si>
  <si>
    <t>Konstrukce pevného bodu pro potrubí d76</t>
  </si>
  <si>
    <t>Fabrikované , žárově pozinkované závěsy pro potrubí (úpravy 2x pozinkov. lakem)</t>
  </si>
  <si>
    <t>Proplachy systému topení, napoštění a odvzdušnění, tlaková zkouška, zaregulování a zprovoznění</t>
  </si>
  <si>
    <t>Tlaková zkouška plynovodu, revize plynovodu, zprovoznění</t>
  </si>
  <si>
    <t>Proplachy vodovodního potrubí, tlakové zkoušky</t>
  </si>
  <si>
    <t>Revize komínu</t>
  </si>
  <si>
    <t>H1a,b,c</t>
  </si>
  <si>
    <t>H3a,b,c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</si>
  <si>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</si>
  <si>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</si>
  <si>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</si>
  <si>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</si>
  <si>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</si>
  <si>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</si>
  <si>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</si>
  <si>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</si>
  <si>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</si>
  <si>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</si>
  <si>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</si>
  <si>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</si>
  <si>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SV1</t>
  </si>
  <si>
    <t>MT1</t>
  </si>
  <si>
    <t>MT2</t>
  </si>
  <si>
    <t>V1</t>
  </si>
  <si>
    <t>V2</t>
  </si>
  <si>
    <t>BAP</t>
  </si>
  <si>
    <t>PL</t>
  </si>
  <si>
    <t>h</t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</si>
  <si>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</si>
  <si>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 xml:space="preserve">Malý radiální ventilátor do potrubí
</t>
    </r>
    <r>
      <rPr>
        <sz val="8"/>
        <rFont val="Trebuchet MS"/>
        <family val="2"/>
      </rPr>
      <t>Typ: RM 160N
Průtok: 500m3/h, ext. tlak: 180Pa
Příkon: 98W/230V</t>
    </r>
  </si>
  <si>
    <r>
      <t xml:space="preserve">Ocelové pozinkované potrubí </t>
    </r>
    <r>
      <rPr>
        <sz val="8"/>
        <rFont val="Trebuchet MS"/>
        <family val="2"/>
      </rPr>
      <t>kru</t>
    </r>
    <r>
      <rPr>
        <sz val="10"/>
        <rFont val="Arial CE"/>
        <family val="2"/>
        <charset val="238"/>
      </rPr>
      <t>hové
skupiny I.,  tř. těsnosti „A“ dle EN12 237</t>
    </r>
  </si>
  <si>
    <r>
      <t>Závěsy a uchycení</t>
    </r>
    <r>
      <rPr>
        <sz val="10"/>
        <rFont val="Arial CE"/>
        <family val="2"/>
        <charset val="238"/>
      </rPr>
      <t xml:space="preserve"> vzt potrubí.</t>
    </r>
  </si>
  <si>
    <r>
      <t>Tmel akrylátový</t>
    </r>
    <r>
      <rPr>
        <sz val="10"/>
        <rFont val="Arial CE"/>
        <family val="2"/>
        <charset val="238"/>
      </rPr>
      <t xml:space="preserve"> na dotěsnění netěsností při montáži.</t>
    </r>
  </si>
  <si>
    <r>
      <t>Nátěry</t>
    </r>
    <r>
      <rPr>
        <sz val="10"/>
        <rFont val="Arial CE"/>
        <family val="2"/>
        <charset val="238"/>
      </rPr>
      <t xml:space="preserve"> neošetřených konstrukcí.</t>
    </r>
  </si>
  <si>
    <t>Pozice</t>
  </si>
  <si>
    <t>množství</t>
  </si>
  <si>
    <t>J.cena (CZK)</t>
  </si>
  <si>
    <t>Cena celkem</t>
  </si>
  <si>
    <t>Větrání místnosti s plynovým kotlem</t>
  </si>
  <si>
    <r>
      <rPr>
        <b/>
        <sz val="10"/>
        <rFont val="Trebuchet MS"/>
        <family val="2"/>
        <charset val="238"/>
      </rPr>
      <t>Malý radiální ventilátor do potrubí</t>
    </r>
    <r>
      <rPr>
        <sz val="10"/>
        <rFont val="Trebuchet MS"/>
        <family val="2"/>
      </rPr>
      <t xml:space="preserve">
Typ: RM 200N
Průtok: 750m3/h, ext. tlak: 200Pa
Příkon: 150W/230V</t>
    </r>
  </si>
  <si>
    <r>
      <rPr>
        <b/>
        <sz val="10"/>
        <rFont val="Trebuchet MS"/>
        <family val="2"/>
        <charset val="238"/>
      </rPr>
      <t>Ocelové pozinkované potrubí kruhové</t>
    </r>
    <r>
      <rPr>
        <sz val="10"/>
        <rFont val="Trebuchet MS"/>
        <family val="2"/>
      </rPr>
      <t xml:space="preserve">
skupiny I.,  tř. těsnosti „A“ dle EN12 237</t>
    </r>
  </si>
  <si>
    <t>Název</t>
  </si>
  <si>
    <t>H1</t>
  </si>
  <si>
    <t>H2</t>
  </si>
  <si>
    <t>H3</t>
  </si>
  <si>
    <t>H4</t>
  </si>
  <si>
    <t>Kondenzační nástěnný kotel pro vytápění a přípravu teplé vody vestavěným zásobníkem 40 litrů o výkonu 27,4 kW v režimu přípravy TV, Q při 80/60°C=5,5-23,6kW, ZP(E)=3,45m3/h, 1N-230V, 50Hz, P=86W, Zásuvka, včetně: Držák na stěnu, Montážní rám s předmontovanými kohouty okruhu ÚT, vody a plynu (včetně odvodu kondenzátu), energeticky úsporným oběhovým čerpadlem s elektronicky řízenými otáčkami a indexem energetické účinnosti EEI &lt;0,23, pojistným ventilem 3 bar na straně vytápění, expanzní nádobou 8 l, příprava TV je zajištěna akumulačním zásobníkem 40 litrů vestavěným v kotli společně s deskovým výměníkem s velkou teplosměnnou plochou, čerpadlem TV a přepínacím ventilem ÚT/TV, odkouření koaxiální 60/100mm</t>
  </si>
  <si>
    <t>Prostorový programovatelný regulátor s modulačním výstupem“Opentherm”, bezdrátový - balení zajišťuje regulaci a programování vytápění a přípravy teplé vody. Obsahují parametry pro nastavení kotle: strmost topné křivky, maximální kotlová teplota, otáčky ventilátoru,... dále odhad spotřebované energie (počet provozních hodin čerpadla, příprava TV, celková spotřeba...). Regulátor přizpůsobí tepelný výkon kotle aktuální potřebě.
K dispozici jsou 3 možné provozní režimy:
- AUTOMATICKÝ: podle nastaveného týdenního programu.
- TRVALÝ : zajišťuje udržování stále teploty pro komfortní nebo útlumový režim či protimrazovou ochranu.
- PRÁZDNINOVÝ REŽIM: určený pro dobu nepřítomnosti
s modulem vysílač/ přijímač, který se instaluje
na stěnu v blízkosti kotle.
Venkovní čidlo</t>
  </si>
  <si>
    <t>Tlaková expanzní nádoba s butylovým vakem, objem 25litrů, PN3, kulový kohout pro zajištění expanzní nádoby 1/2"</t>
  </si>
  <si>
    <t>Neutralizační zařízení</t>
  </si>
  <si>
    <t>Suchoběžný jednovtokový vodoměr DN15, na studenou vodu, qn=1,6, rozběhový průtok 6 l/h, připojení G 3/4", včetně M-BUS modulu, délka kabelu 1,5m</t>
  </si>
  <si>
    <t>Bezpečnostní rychlouzávěr BAP Rp 3/4", ventil havarijní NC, 0-50kPa, normální prostředí, závitový, bezodfukový, napětí 230V</t>
  </si>
  <si>
    <t>Membránový plynoměr G4, G 5/4", Snímač nízkofrekvenční , Převodník (odečet M-BUS)</t>
  </si>
  <si>
    <t>Odstavení s vypuštění stávajícího rozvodu SV a TV</t>
  </si>
  <si>
    <t>PP/plech koaxiální systém odkouření složený: Komínek ø 80/125 s redukcí na ø 60/100, Průchodka střechou ø 125 - rovná, Vsuvka ø 60/100 s inspekčním otvorem, 2x Prodloužení ø 60/100 - 1m</t>
  </si>
  <si>
    <t>Ocelové deskové těleso určené pro rekonstrukce typ 21, výška 554mm, délka 1100, včetně sady stěnové konzoly jednoduché - úhlová</t>
  </si>
  <si>
    <t>Ocelové deskové těleso určené pro rekonstrukce typ 33, výška 554mm, délka 1200, včetně sady stěnové konzoly jednoduché - úhlová</t>
  </si>
  <si>
    <t>Termostatický radiátorový ventil s automatickým omezením průtoku DN 15, provedení přímé</t>
  </si>
  <si>
    <t>Termostatický radiátorový ventil s automatickým omezením průtoku DN 20, provedení přímé</t>
  </si>
  <si>
    <t xml:space="preserve">Termostatická hlavice, provedení pro veřejné prostory s ochranou proti odcizení </t>
  </si>
  <si>
    <t>Regulátor tlaku na vodu s vyváženou regulační kuželkou a se stupnicí nastavení, DN 3/4", mosazný, včetně připojovacích šroubení, stlakoměrem, nastaven na 4bar</t>
  </si>
  <si>
    <t>Dvoustupňový, přímočinný, pružinou řízený regulátor plynu, STL/NTL 2,1kPa, DN 3/4", Qmax 6 m3(n)/hod</t>
  </si>
  <si>
    <t>Plynový filtr, DN 3/4", závitový, tělo a víko hliník</t>
  </si>
  <si>
    <t>Šroubení 5/4", těsnění použití na plyn</t>
  </si>
  <si>
    <t>Vyvažovací ventil, typ STAD, DN 1"</t>
  </si>
  <si>
    <t>Filtr plastový d25</t>
  </si>
  <si>
    <t>Filtr hrubý DN 1"</t>
  </si>
  <si>
    <t>Zpětný ventil DN 1"</t>
  </si>
  <si>
    <t>Automatický odvzdušňovací ventil, DN 3/8"</t>
  </si>
  <si>
    <t>Teploměr o průměru 100 mm, 0-120°C, vč. návarku a jímky</t>
  </si>
  <si>
    <t>Montáž dvojcestného závitového ventilu DN 1/2", dodat 2x mosazné závitové šroubení 1/2", dodávka ventilu MaR</t>
  </si>
  <si>
    <t>Zátka 3/4"</t>
  </si>
  <si>
    <t>Vícevrstvé plastové potrubí s čedičovým vláknem PP-RCT S3,2 (včetně tvarovek, přechodek a podpůrného pozinkovaného žlabu)</t>
  </si>
  <si>
    <t>pro DN 20 tl. 20mm</t>
  </si>
  <si>
    <t>25x20mm</t>
  </si>
  <si>
    <t xml:space="preserve">Revize odkouření </t>
  </si>
  <si>
    <t>J.cena včetně montáže(CZK)</t>
  </si>
  <si>
    <t>Cena celkem včetně montáže (CZK)</t>
  </si>
  <si>
    <t>ČIDLA A AKČNÍ ČLENY - ROZVADĚČ MSR01</t>
  </si>
  <si>
    <t>ČIDLA AKČNÍ ČLENY - KOTELNA</t>
  </si>
  <si>
    <t>1.1</t>
  </si>
  <si>
    <t>Ponorné čidlo teploty,  měřící prvek Pt1000,  včetně jímky 100mm
měřící rozsah: -30…+130°C</t>
  </si>
  <si>
    <t>1.2</t>
  </si>
  <si>
    <t>Ponorné čidlo teploty, měřící prvek Pt1000, včetně jímky 150 mm
měřící rozsah: -30…+130°C</t>
  </si>
  <si>
    <t>1.3</t>
  </si>
  <si>
    <t>Příložné teplotní čidlo měřící prvek Pt1000
Měřící rozsah: -30...+80°C</t>
  </si>
  <si>
    <t>1.4</t>
  </si>
  <si>
    <t>Pasivní čidlo pro měření venkovní teploty měřící prvek Pt1000
Měřící rozsah: -50…..+70 °C</t>
  </si>
  <si>
    <t>1.5</t>
  </si>
  <si>
    <t>Snímač tlaku, závit G ½", výstup 0-10V DC, nap. 24V AC
Měřící rozsah: 0…1000 kPa</t>
  </si>
  <si>
    <t>1.6</t>
  </si>
  <si>
    <t>Snímač zaplavení, výstup přep. kontakt relé, nap. 24V AC</t>
  </si>
  <si>
    <t>1.7</t>
  </si>
  <si>
    <t>Regulační trojcestný ventil, DN=32 mm, kvs=16 m3/h, PN=16, 3-bodové ovládání servopohonu, napájení 230V AC</t>
  </si>
  <si>
    <t>1.8</t>
  </si>
  <si>
    <t>Dvoustupňový detektor výskytu zemního plynu (metan)</t>
  </si>
  <si>
    <t>1.9</t>
  </si>
  <si>
    <t>Dvoustupňový detektor výskytu CO</t>
  </si>
  <si>
    <t>1.10</t>
  </si>
  <si>
    <t>Dopouštěcí kulový kohout DN 15, bez napětí otevřen, 
včetně pohonu, napětí 230V</t>
  </si>
  <si>
    <t>1.11</t>
  </si>
  <si>
    <t>Zapojení ovládání  kopletní regulace kotlů včetně prodrátování</t>
  </si>
  <si>
    <t>1.12</t>
  </si>
  <si>
    <t>Dopojení havarijního uzávěru plynu BAP</t>
  </si>
  <si>
    <t>2.</t>
  </si>
  <si>
    <t>ROZVADĚČ ROZVADĚČ MSR01</t>
  </si>
  <si>
    <t>2.1</t>
  </si>
  <si>
    <t>2.2</t>
  </si>
  <si>
    <t>Řídící podstanice, s komunikací BACnet/IP,
pro 100 dat. Bodů</t>
  </si>
  <si>
    <t>2.3</t>
  </si>
  <si>
    <t>Grafický ovládací panel, pro ovládání DDC kontroleru</t>
  </si>
  <si>
    <t>2.4</t>
  </si>
  <si>
    <t>Switch  8x 100Mbps, 4x PoE porty</t>
  </si>
  <si>
    <t>2.5</t>
  </si>
  <si>
    <t>Adresovací kolíčky pro adresování modulů, adr. čísla 1..24</t>
  </si>
  <si>
    <t>2.6</t>
  </si>
  <si>
    <t>DIN lišta pro uchycení TX modulů (do rozv. šířky 800 mm)</t>
  </si>
  <si>
    <t>2.7</t>
  </si>
  <si>
    <t>Napájecí modul pro napájení sběrnice řídícího sytému 1.2A</t>
  </si>
  <si>
    <t>2.8</t>
  </si>
  <si>
    <t>Univerzální modul 8-mi vstupů/výstupů</t>
  </si>
  <si>
    <t>2.9</t>
  </si>
  <si>
    <t>Modul digitálních vstupů s 16-ti vstupy</t>
  </si>
  <si>
    <t>2.10</t>
  </si>
  <si>
    <t>Modul digitálních vstupů s 8-mi vstupy</t>
  </si>
  <si>
    <t>2.11</t>
  </si>
  <si>
    <t>Modul digitálních výstupů s 6-ti beznapěťovými výstupy</t>
  </si>
  <si>
    <t>2.12</t>
  </si>
  <si>
    <t>Popisné štítky, pro označení modulů řídícihí systému</t>
  </si>
  <si>
    <t>2.13</t>
  </si>
  <si>
    <t>Otočný spínací ovladač, dvoupolohový, uzamykatelný
hlavice/spínač + popisný štítek+klíč</t>
  </si>
  <si>
    <t>2.14</t>
  </si>
  <si>
    <t>Napájecí transformátor, 230/24V AC 50Hz, 125 VA</t>
  </si>
  <si>
    <t>2.15</t>
  </si>
  <si>
    <t>Ústředna pro detekci plynu, montáž na DIN
základní modul  - 1 ks
napájecí zdroj  - 1 ks</t>
  </si>
  <si>
    <t>2.16</t>
  </si>
  <si>
    <t>Signálka s LED, rudá, hlavice Ø22, napájení 24V AC</t>
  </si>
  <si>
    <t>2.17</t>
  </si>
  <si>
    <t>Akustická signálka, napájení 24V AC, IP30</t>
  </si>
  <si>
    <t>2.18</t>
  </si>
  <si>
    <t>Deblokační tlačítko, černá hlavice Ø22</t>
  </si>
  <si>
    <t>2.19</t>
  </si>
  <si>
    <t>Hlavní vypínač rozvaděče 1 pól. (0-1) 10A</t>
  </si>
  <si>
    <t>2.20</t>
  </si>
  <si>
    <t>Jistič jednopólový 10A</t>
  </si>
  <si>
    <t>2.21</t>
  </si>
  <si>
    <t>Jistič jednopólový 4A</t>
  </si>
  <si>
    <t>2.22</t>
  </si>
  <si>
    <t>Jistič dvoupólový 6A</t>
  </si>
  <si>
    <t>2.23</t>
  </si>
  <si>
    <t xml:space="preserve">Přepěťová ochrana průchozí třídy č.III </t>
  </si>
  <si>
    <t>2.24</t>
  </si>
  <si>
    <t>Zásuvka na DIN lištu</t>
  </si>
  <si>
    <t>2.25</t>
  </si>
  <si>
    <t>Kabelová vývodka Pg11</t>
  </si>
  <si>
    <t>2.26</t>
  </si>
  <si>
    <t>Kabelová vývodka Pg19</t>
  </si>
  <si>
    <t>2.27</t>
  </si>
  <si>
    <t>Svorka řadová RSA 4</t>
  </si>
  <si>
    <t>2.28</t>
  </si>
  <si>
    <t xml:space="preserve">Gravírované štítky </t>
  </si>
  <si>
    <t>3.</t>
  </si>
  <si>
    <t>SBĚR DAT Z MĚŘIČŮ SPOTŘEBY M-BUS</t>
  </si>
  <si>
    <t>3.1</t>
  </si>
  <si>
    <t>Modulární datový koncentrátor, pro zásuvné moduly pro připojení zařízení s rozhraními RS232, RS485 a M-Bus.
výkonové omezení na:
• maximálně 3000 proměnných (SW bodů)
• maximálně 1 000 000 vzorků trendů
• maximálně 100 připojených zařízení</t>
  </si>
  <si>
    <t>3.2</t>
  </si>
  <si>
    <t>Modul  pro rozšíření datového koncentrátoru AlfaBox+ o jedno sériové rozhraní M-Bus s galvanickým oddělením. 
Napájen ze zdroje převodníku a převádí obousměrně signály interní sběrnice AlfaBoxu/AlfaPortu a rozhraní M-Bus. 
Současně funguje jako master sběrnice M-Bus a sběrnici napájí.</t>
  </si>
  <si>
    <t>3.3</t>
  </si>
  <si>
    <t>Impulsní adaptér pro zpracování impulsů z 1 nebo 2 měřičů spotřeby,  impul/výstup 2xM-Bus</t>
  </si>
  <si>
    <t>3.4</t>
  </si>
  <si>
    <t>Zapojení M-Bus linky do měříče spotřeby tepla</t>
  </si>
  <si>
    <t>3.5</t>
  </si>
  <si>
    <t>Zapojení M-Bus linky do vodoměru</t>
  </si>
  <si>
    <t>3.6</t>
  </si>
  <si>
    <t>Zapojení a parametrizování M-Bus plynoměru</t>
  </si>
  <si>
    <t>3.7</t>
  </si>
  <si>
    <t>Zapojení M-Bus linky do elektroměru</t>
  </si>
  <si>
    <t>3.8</t>
  </si>
  <si>
    <t>Adresování M-Bus zařízení</t>
  </si>
  <si>
    <t>4.</t>
  </si>
  <si>
    <t>VIZUALIZAČNÍ PRACOVIŠTĚ PRACOVIŠTĚ</t>
  </si>
  <si>
    <t>4.1</t>
  </si>
  <si>
    <t>4.2</t>
  </si>
  <si>
    <t>Visualisační grafický program - základ pro jednoho klienta</t>
  </si>
  <si>
    <t>4.3</t>
  </si>
  <si>
    <t>Visualisační grafický program -  matematický modul</t>
  </si>
  <si>
    <t>4.4</t>
  </si>
  <si>
    <t>Visualisační grafický program -  modul GSM - SMS</t>
  </si>
  <si>
    <t>4.5</t>
  </si>
  <si>
    <t xml:space="preserve">Licence vizualizačního SW pro 1 podstanici
</t>
  </si>
  <si>
    <t>4.6</t>
  </si>
  <si>
    <t>GSM modem včetně antény</t>
  </si>
  <si>
    <t>4.7</t>
  </si>
  <si>
    <t>4.8</t>
  </si>
  <si>
    <t>Integrace datových bodů z měřiče spotřeby 
přes komunikační datový koncentrátor M-Bus</t>
  </si>
  <si>
    <t>4.9</t>
  </si>
  <si>
    <t xml:space="preserve">Ostatní nutná rozšíření licencí a SW velínu </t>
  </si>
  <si>
    <t>4.10</t>
  </si>
  <si>
    <t>Uživatelský software COP -implementace požadavků investora</t>
  </si>
  <si>
    <t>4.11</t>
  </si>
  <si>
    <t>Tvorba vizualizačních obrazovek</t>
  </si>
  <si>
    <t>4.12</t>
  </si>
  <si>
    <t>Zprovoznění systému COP</t>
  </si>
  <si>
    <t>ELEKTROINSTALAČNÍ MATERIÁL</t>
  </si>
  <si>
    <t>5.1</t>
  </si>
  <si>
    <t>Stíněný ovládací kabel  JYTY 2x1</t>
  </si>
  <si>
    <t>5.2</t>
  </si>
  <si>
    <t>Stíněný ovládací kabel JYTY 4x1</t>
  </si>
  <si>
    <t>5.3</t>
  </si>
  <si>
    <t>Ovládací kabel CYKY 3X1,5</t>
  </si>
  <si>
    <t>5.4</t>
  </si>
  <si>
    <t>Ovládací kabel CYKY  3X2,5</t>
  </si>
  <si>
    <t>5.5</t>
  </si>
  <si>
    <t>Stíněný ovládací kabel JYTY 14x1</t>
  </si>
  <si>
    <t>5.6</t>
  </si>
  <si>
    <t>Datový kabel BELDEN Cat 5e</t>
  </si>
  <si>
    <t>5.7</t>
  </si>
  <si>
    <t xml:space="preserve">Kabelové popisky </t>
  </si>
  <si>
    <t>5.8</t>
  </si>
  <si>
    <t>Oceleplechvý žlab včetně víka a příslušenství 50x35</t>
  </si>
  <si>
    <t>5.9</t>
  </si>
  <si>
    <t>Oceleplechvý žlab včetně víka a příslušenství 100x60</t>
  </si>
  <si>
    <t>5.10</t>
  </si>
  <si>
    <t xml:space="preserve">Systém elektroinstalačních trubek  </t>
  </si>
  <si>
    <t>5.11</t>
  </si>
  <si>
    <t>Konstrukční materiál</t>
  </si>
  <si>
    <t>5.12</t>
  </si>
  <si>
    <t>Systém požárních ucpávek</t>
  </si>
  <si>
    <t>5.13</t>
  </si>
  <si>
    <t>Ostatní nutný elektroinstalační materiál</t>
  </si>
  <si>
    <t>PROGRAMOVÉ VYBAVENÍ A ZEREGULOVÁNÍ</t>
  </si>
  <si>
    <t>6.1</t>
  </si>
  <si>
    <t>Programové vybavení DDC podcent. Rozvaděče MSR01</t>
  </si>
  <si>
    <t>6.2</t>
  </si>
  <si>
    <t>Programové vybavení M-Bus podcentrály.</t>
  </si>
  <si>
    <t>6.3</t>
  </si>
  <si>
    <t>Komplexni zkoušky</t>
  </si>
  <si>
    <t>6.4</t>
  </si>
  <si>
    <t>Revize</t>
  </si>
  <si>
    <t>6.5</t>
  </si>
  <si>
    <t>Zaškolení obsluhy</t>
  </si>
  <si>
    <t>7.</t>
  </si>
  <si>
    <t>OSTATNÍ NUTNÉ DODÁVKY</t>
  </si>
  <si>
    <t>7.1</t>
  </si>
  <si>
    <t>Příprava pracoviště před započetím prací</t>
  </si>
  <si>
    <t>7.2</t>
  </si>
  <si>
    <t>Pomocné lešení pro montáž zařízení</t>
  </si>
  <si>
    <t>7.3</t>
  </si>
  <si>
    <t>Vypracování dodavatelské projektové dokumentace</t>
  </si>
  <si>
    <t>7.4</t>
  </si>
  <si>
    <t>Vypracování  dokumentace skutečného stavu</t>
  </si>
  <si>
    <t>7.5</t>
  </si>
  <si>
    <t>ostatní nutné nespecifikované dodávky, montáže a demontáže</t>
  </si>
  <si>
    <t xml:space="preserve">Součástí ceny díla jsou vedlejší náklady zhotovitele související s provedením díla nebo jeho části (vybudování, provozování a likvidace svého zařízení staveniště, podílení se na nákladech zřízení, provozování a likvidace ZS pro celou stavbu, mimostaveništní a vnitrostaveništní doprava, ostraha vlastního ZS a předaných částí stavby, clo, energie, mzdové příplatky za práce o svátcích, za práce přesčas, ekologická likvidace odpadu atd.). </t>
  </si>
  <si>
    <t>Nabídka musí obsahovat i položky explicitně neuvedené v tomto výpisu, pokud jsou potřebné pro realizaci díla</t>
  </si>
  <si>
    <t>Oceloplechová skříň 1400x600x320 mm
včetně osvetléní, IP 54 (dodávka silnoproudu)</t>
  </si>
  <si>
    <t>Paušál a SIM karta pro GSM modul do koncentrátoru Alfaport+ (dodávka investora)</t>
  </si>
  <si>
    <t>Položka</t>
  </si>
  <si>
    <t>Název, zkrácený popis</t>
  </si>
  <si>
    <t>M.J.</t>
  </si>
  <si>
    <t>Počet</t>
  </si>
  <si>
    <t>J.cena vč. montáže</t>
  </si>
  <si>
    <t>Celková cena vč montáže</t>
  </si>
  <si>
    <t>ČIDLA A AKČNÍ ČLENY - ROZVADĚČ MSR01 - Část Silnoprodu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</si>
  <si>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</si>
  <si>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</si>
  <si>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</si>
  <si>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</si>
  <si>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</si>
  <si>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</si>
  <si>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</si>
  <si>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</si>
  <si>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</si>
  <si>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</si>
  <si>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</si>
  <si>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</si>
  <si>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</si>
  <si>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</si>
  <si>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</si>
  <si>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rozvodnice oceloplechová nástěnná, 1400x600x320 mm, IP 54, RAL 7032-šedá, s montážním panelem, včetně osvětlení</t>
  </si>
  <si>
    <t>DIN lišta</t>
  </si>
  <si>
    <t>propojovací lišta, 3-pólová</t>
  </si>
  <si>
    <t>perforované ranžírovací žlaby</t>
  </si>
  <si>
    <t>propojovací slaněné vodiče a ostatní drobný a spojovací materiál</t>
  </si>
  <si>
    <t>elektronický třífázový elektroměr
proud: přímé měření max. 65 A
provozní teplota - 40 až + 70°C
nastavitelný převodový poměr transformátorů napětí a proudu
sériová komunikace M-Bus, měření instrumentačních veličin
schválení MID pro fakturační měření v zemích EU</t>
  </si>
  <si>
    <t xml:space="preserve">Hlavní vypínač 32A 3P 6kA </t>
  </si>
  <si>
    <t xml:space="preserve"> Pomocný spínač 1x zapínací kontakt, 1x rozpínací kontakt</t>
  </si>
  <si>
    <t>jistič třípolový 16A</t>
  </si>
  <si>
    <t>vypínací spoušť ZP-ASA</t>
  </si>
  <si>
    <t>jistič jednopolový 25A</t>
  </si>
  <si>
    <t>jistič jednopolový 16A</t>
  </si>
  <si>
    <t>jistič jednopolový 10A</t>
  </si>
  <si>
    <t>jistič jednopolový 6A</t>
  </si>
  <si>
    <t>jistič jednopolový 4A</t>
  </si>
  <si>
    <t>Stykač instalační 40A 230V - 4x zapínací</t>
  </si>
  <si>
    <t>Stykač instalační 20A 230V -  2x zapínací</t>
  </si>
  <si>
    <t>3+N-pól. svodič blesk. proudů, tř. B+C, vým.modul,varistor, jiskřiště;</t>
  </si>
  <si>
    <t>Signálka s LED, zelená, hlavice Ø22, napájení 24V AC</t>
  </si>
  <si>
    <t>Otočný spínač pro montáž do panelu R-0-A</t>
  </si>
  <si>
    <t>Otočný spínač pro montáž do panelu 1-0</t>
  </si>
  <si>
    <t>vyrážecí tlačítko, kontakty NO-NC, ochranný kovový kryt,  žluté pozadí</t>
  </si>
  <si>
    <t xml:space="preserve">Havarijní vyrážecí tlačítko pro montáž na povrch </t>
  </si>
  <si>
    <t>Kabelová vývodka Pg13,5</t>
  </si>
  <si>
    <t>Kabelová vývodka Pg16</t>
  </si>
  <si>
    <t>Ks</t>
  </si>
  <si>
    <t>kpl.</t>
  </si>
  <si>
    <t>ELEKTROINSTALAČNÍ MATERIÁL A MONTÁŽE</t>
  </si>
  <si>
    <t>zásuvka, 1p+N+PE, 230V/16A s víčkem, IP44, barva bílá</t>
  </si>
  <si>
    <t xml:space="preserve"> průmyslové LED svítidlo ve vyšším krytí  1x23W,
 4000K, 2805lm, IP65, šedá, 1270mm</t>
  </si>
  <si>
    <t xml:space="preserve"> průmyslové LED svítidlo ve vyšším krytí 1x40W,
 4000K, 3505lm, IP65, šedá, 1570mm
</t>
  </si>
  <si>
    <t>krabice rozbočná na povrch, max 2,5mm, IP54, svorky</t>
  </si>
  <si>
    <t>Napájecí kabel CYKY-J 3x1,5</t>
  </si>
  <si>
    <t>Napájecí kabel CYKY-J 3x2,5</t>
  </si>
  <si>
    <t>Napájecí kabel CYKY-J 5x4</t>
  </si>
  <si>
    <t>Sdělovací kabel JYTY 2x1</t>
  </si>
  <si>
    <t>vodič pro pospojování,lanovaný pro volné uložení H07V-K 6mm2,zž</t>
  </si>
  <si>
    <t>vodič pro pospojování,lanovaný pro volné uložení H07V-K 16mm2,zž</t>
  </si>
  <si>
    <t>vodič pro pospojování FeZn10</t>
  </si>
  <si>
    <t>pomocný jímač pro rozšíření jímací soustavy FeZn10</t>
  </si>
  <si>
    <t>vodič pro rozšíření jímací soustavy AlMgSi8</t>
  </si>
  <si>
    <t>ostatní příslušenství pro rozšíření jímací soustavy</t>
  </si>
  <si>
    <t>lišta 16x16mm,PVC,bílá,odolnost (750N), MIK16/16</t>
  </si>
  <si>
    <t>trubka ohebná, PVC,odolnost (750N), FXP 25 IEC +příchytky CL</t>
  </si>
  <si>
    <t>trubka pevná PVC,(750N),-25/+60 st.C, UPRM 25 IEC +příchytky CL</t>
  </si>
  <si>
    <t>svorkovnice dopl. pospojování, vč. krytu</t>
  </si>
  <si>
    <t>3.9</t>
  </si>
  <si>
    <t>montáž nástěnného rozvaděče</t>
  </si>
  <si>
    <t>ostatní el. materiál</t>
  </si>
  <si>
    <t>revize elektrických zařízení</t>
  </si>
  <si>
    <t>zaučení obsluhy</t>
  </si>
  <si>
    <t>hodinová zúčtovací sada profesní koordinace</t>
  </si>
  <si>
    <t>příprava pracoviště</t>
  </si>
  <si>
    <t>provozní zkoušky</t>
  </si>
  <si>
    <t>ČIDLA A AKČNÍ ČLENY - ROZVADĚČ MSR02</t>
  </si>
  <si>
    <t>Příložné teplotní čidlo Pt1000
Měřící rozsah: -30...+80°C
typ: QAD2012</t>
  </si>
  <si>
    <t>Pasivní čidlo pro měření venkovní teploty.
Měřící rozsah: -50…..+70 °C
typ: QAC2012</t>
  </si>
  <si>
    <t>Snímač tlaku, závit G ½", výstup 0-10V DC, nap. 24V AC
Měřící rozsah: 0…1000 kPa
typ: QBE2003-P10</t>
  </si>
  <si>
    <t>Snímač zaplavení, výstup přep. kontakt relé, nap. 24V AC
typ: SZ4</t>
  </si>
  <si>
    <t>Dopouštěcí kulový kohout DN 15, bez napětí otevřen, 
včetně pohonu, napětí 230V
typ: R215 + LF24A</t>
  </si>
  <si>
    <t>ROZVADĚČ ROZVADĚČ MSR02</t>
  </si>
  <si>
    <t>Oceloplechová skříň 1000x600x320 mm
včetně osvetléní, IP 54</t>
  </si>
  <si>
    <t>Kompaktní řídící podstanice DESIGO PX, s komunikací BACnet/IP,pro 36 dat. Bodů,
obsazení I/O bodů  18xUI, 4xDI, 6xAO, 8xDO
typ: PXC36.E.D</t>
  </si>
  <si>
    <t>Ovládací panel
typ: PXM10 + propojovací kabel</t>
  </si>
  <si>
    <t>Switch  8x 100Mbps, 4x PoE porty
typ:TL-SF1008P</t>
  </si>
  <si>
    <t>Otočný spínací ovladač, dvoupolohový, uzamykatelný
hlavice/spínač + popisný štítek+klíč
typ: M22-WRS, M22-K10, M22S-ST-X, M22-XST
+ popisný štítek</t>
  </si>
  <si>
    <t>Napájecí transformátor, 230/24V AC 50Hz, 125 VA
typ: LP862013</t>
  </si>
  <si>
    <t>Ústředna pro detekci plynu, montáž na DIN
základní modul ASIN ACU - 1 ks
napájecí zdroj DSP60-24 - 1 ks</t>
  </si>
  <si>
    <t>Signálka s LED, rudá, hlavice Ø22, napájení 24V AC
typ: XB5-AVB4 + popisný štítek</t>
  </si>
  <si>
    <t>Akustická signálka, napájení 24V AC, IP30
typ: AS-95 P 24AC</t>
  </si>
  <si>
    <t>Deblokační tlačítko, černá hlavice Ø22
typ: XB5-AA21 + popisný štítek</t>
  </si>
  <si>
    <t>Hlavní vypínač rozvaděče 1 pól. (0-1) 10A
typ: M4HZ A1+002S IN 625 110</t>
  </si>
  <si>
    <t>Jistič jednopólový 10A
typ: PL7-B10/1</t>
  </si>
  <si>
    <t>Jistič jednopólový 4A
typ: PL7-B4/1</t>
  </si>
  <si>
    <t>Jistič dvoupólový 6A
typ: PL7-B6/2</t>
  </si>
  <si>
    <t>Přepěťovka průchozí třídy č.III 
typ: DEHNRail</t>
  </si>
  <si>
    <t>Zásuvka na DIN lištu
typ: ZS206</t>
  </si>
  <si>
    <t>Modulární datový koncentrátor, pro zásuvné moduly pro připojení zařízení s rozhraními RS232, RS485 a M-Bus.
výkonové omezení na:
• maximálně 3000 proměnných (SW bodů)
• maximálně 1 000 000 vzorků trendů
• maximálně 100 připojených zařízení
typ: AlfaBox+</t>
  </si>
  <si>
    <t>Modul  pro rozšíření datového koncentrátoru AlfaBox+ o jedno sériové rozhraní M-Bus s galvanickým oddělením. 
Napájen ze zdroje převodníku a převádí obousměrně signály interní sběrnice AlfaBoxu/AlfaPortu a rozhraní M-Bus. 
Současně funguje jako master sběrnice M-Bus a sběrnici napájí.
typ: AlfaModul.MBusXG</t>
  </si>
  <si>
    <t>Modul  pro rozšíření komunikačního převodníku AlfaPort o modemové rozhraní GSM / GPRS / SMS.
Pracovní frekvence GSM(900MHz)/PCN(1800MHz), komunikační rychlost: max. 115 200 bit/s, anténní konektor: SMA(f), slot pro standardní SIM, anténa v dodávce: zisk 5dBi; SMA(m) kabel 2,5m
typ: AlfaModul.GSM</t>
  </si>
  <si>
    <t>Impulsní adaptér pro zpracování impulsů z 1 nebo 2 měřičů spotřeby,  impul/výstup 2xM-Bus
typ: AEW310.2</t>
  </si>
  <si>
    <t>ROZŠÍŘENÍ VIZUALIZAČNÍ PRACOVIŠTĚ PRACOVIŠTĚ</t>
  </si>
  <si>
    <t>Rozšíření ALFA-základ o 1 podstanici
typ: ALFA-PXC36</t>
  </si>
  <si>
    <t>Integrace datových bodů z měřiče spotřeby 
přes komunikační datový procesor AlfaBox+</t>
  </si>
  <si>
    <t>Zprovoznění rozšíření systému COP</t>
  </si>
  <si>
    <t>Oceleplechvý žlab včetně víka a příslušenství RKS305</t>
  </si>
  <si>
    <t>Oceleplechvý žlab včetně víka a příslušenství MKS610</t>
  </si>
  <si>
    <t>Programové vybavení DDC podcent. Rozvaděče MSR02</t>
  </si>
  <si>
    <t>7.6</t>
  </si>
  <si>
    <t>Pomocné lešení pro montáž vzduchotechnického zařízení</t>
  </si>
  <si>
    <t>Vypracování předávací  dokumentace skutečného stavu</t>
  </si>
  <si>
    <t>Ostatní související náklady - doprava, likvidace,…</t>
  </si>
  <si>
    <t>ČIDLA A AKČNÍ ČLENY - ROZVADĚČ MSR02 - Část Silnoprodu</t>
  </si>
  <si>
    <t>rozvodnice oceloplechová nástěnná, 1000x600x320 mm, IP 54, RAL 7032-šedá, s montážním panelem</t>
  </si>
  <si>
    <t>lišta DIN</t>
  </si>
  <si>
    <t xml:space="preserve">3-pól. jistič, AC/DC, charakteristika C; </t>
  </si>
  <si>
    <t>podpěťová spoušť 24V DC,</t>
  </si>
  <si>
    <t>Olověný akumulátor, 12V 4.5Ah určený pro přídrž spouště</t>
  </si>
  <si>
    <t>Pojistkový odpínač 4AgG, pro válcové pojistkové vložky 10x38, 1pól</t>
  </si>
  <si>
    <t>Pojistkový odpínač 10AgG, pro válcové pojistkové vložky 10x38, 1pól</t>
  </si>
  <si>
    <t>Pojistkový odpínač 16AgG, pro válcové pojistkové vložky 10x38, 1pól</t>
  </si>
  <si>
    <t xml:space="preserve"> Chránič proudový s jističem 16A 1P+1N B 30mA 10kA</t>
  </si>
  <si>
    <t xml:space="preserve">Stykač instalační 20A 230V - 1x zapínací, 1x rozpínací </t>
  </si>
  <si>
    <t>Signálka s LED, bílá, hlavice Ø22, napájení 24V AC</t>
  </si>
  <si>
    <t>ZB5-AC4, vyrážecí tlačítko, kontakty ZB5-AZ105, štítek ZBY-6102, ochranný kovový kryt, ZBZ1605, žluté pozadí</t>
  </si>
  <si>
    <t xml:space="preserve"> průmyslové LED svítidlo ve vyšším krytí  1x19W,
 4000K, 2805lm, IP65, šedá, 1270mm</t>
  </si>
  <si>
    <t xml:space="preserve"> průmyslové LED svítidlo ve vyšším krytí 1x23W,
 4000K, 3505lm, IP65, šedá, 1570mm
</t>
  </si>
  <si>
    <t>Napájecí kabel CYKY-J 5x4 - stávající přívod</t>
  </si>
  <si>
    <t>Napájecí kabel JYTY 2x1</t>
  </si>
  <si>
    <t>3.10</t>
  </si>
  <si>
    <t>Ostatní nespecifikované položky - doprava, ekologie …</t>
  </si>
  <si>
    <t>Cena celkem včetně montáže</t>
  </si>
  <si>
    <t>součet</t>
  </si>
  <si>
    <r>
      <t xml:space="preserve">Dvoustupňový detektor výskytu zemního plynu (metan)
</t>
    </r>
    <r>
      <rPr>
        <i/>
        <sz val="9"/>
        <rFont val="Arial CE"/>
        <family val="2"/>
        <charset val="238"/>
      </rPr>
      <t>typ: NBM-CL II</t>
    </r>
  </si>
  <si>
    <r>
      <t xml:space="preserve">Dvoustupňový detektor výskytu CO
</t>
    </r>
    <r>
      <rPr>
        <i/>
        <sz val="9"/>
        <rFont val="Arial CE"/>
        <family val="2"/>
        <charset val="238"/>
      </rPr>
      <t>typ: NBC-EL II</t>
    </r>
  </si>
  <si>
    <r>
      <t xml:space="preserve">Napájecí kabel CYKY-J 5x6  - </t>
    </r>
    <r>
      <rPr>
        <i/>
        <sz val="9"/>
        <rFont val="Arial CE"/>
        <family val="2"/>
        <charset val="238"/>
      </rPr>
      <t>délka průřez přívodního kabelu
 bude upřesněna při tvorbě realizační dokumentece</t>
    </r>
  </si>
  <si>
    <r>
      <t>Minimální doporučená konfigurace velínové stanice PC</t>
    </r>
    <r>
      <rPr>
        <b/>
        <sz val="9"/>
        <rFont val="Arial"/>
        <family val="2"/>
        <charset val="238"/>
      </rPr>
      <t xml:space="preserve">
</t>
    </r>
    <r>
      <rPr>
        <sz val="9"/>
        <color indexed="8"/>
        <rFont val="Arial"/>
        <family val="2"/>
        <charset val="238"/>
      </rPr>
      <t>Čtyřjádrový procesor Intel  
8GB DDR3 
300GB  pevný disk echanika DVD+/-RW,
2x 10/100 Ethernet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myš USB, klávesnice USB,
laserová barevná tiskárna formát A4</t>
    </r>
    <r>
      <rPr>
        <i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OS Windows Server 2012 Standard vč. instal. médií
+ 3x uživatelské licence (CAL)
+ 3x terminálové licence (RDS CAL)</t>
    </r>
  </si>
  <si>
    <r>
      <t xml:space="preserve">Sada kaskády na stěnu 3x65kW včetně: Držák na stěnu - 3 kotle 1ks, Sběrač DN65 pro 3 kotle 1ks, Spojovací sada potrubí - přední 3ks, Těsnící krytky 2ks, Zaslepovací příruba - plyn DN50 1ks, Zaslepovací příruby - voda DN 65 2ks, Ponorné čidlo s jímkou do 350 kW 1ks, Kabel propojovací (délka 1,5m) 1ks, včetně izolace
Připojovací sada </t>
    </r>
    <r>
      <rPr>
        <b/>
        <sz val="8"/>
        <rFont val="Arial CE"/>
        <family val="2"/>
        <charset val="238"/>
      </rPr>
      <t>H2a,b,c</t>
    </r>
    <r>
      <rPr>
        <sz val="8"/>
        <rFont val="Arial CE"/>
        <family val="2"/>
        <charset val="238"/>
      </rPr>
      <t xml:space="preserve">: oběhové čerpadlo pro kotel 65 - řízené otáčky, EEI &lt; 0,23, stavební délky 130mm, Q=2,5m3/h, H=3m, 1N-230V, 50Hz, P=63W, 3x uzávěr 5/4“, plnící kohout,  odbočkou pro expanzní nádobu a plynový kohout 3/4“, pojistný ventil (3bar) 
Hydraulická spojka </t>
    </r>
    <r>
      <rPr>
        <b/>
        <sz val="8"/>
        <rFont val="Arial CE"/>
        <family val="2"/>
        <charset val="238"/>
      </rPr>
      <t>H4</t>
    </r>
    <r>
      <rPr>
        <sz val="8"/>
        <rFont val="Arial CE"/>
        <family val="2"/>
        <charset val="238"/>
      </rPr>
      <t xml:space="preserve"> DN 65 do 350 kW</t>
    </r>
  </si>
  <si>
    <r>
      <t xml:space="preserve">• Výroba a montáž nerezového fasádního komína, DN </t>
    </r>
    <r>
      <rPr>
        <sz val="8"/>
        <rFont val="Arial CE"/>
        <family val="2"/>
        <charset val="238"/>
      </rPr>
      <t>160/245 mm o celkové délce 11,5 m po patní koleno v provedení vnitřní vložka nerez tř. 17 348 tl. 0,6 mm, izolace tl.40 mm, vnější opláštění nerez-lesk tl. 0,5 mm. Nerezové kotevní prvky.
• Vysekání a zazdění montážního otvoru pro patní koleno.
• Zakrývací kužel prostupu zdí patního kolena.
• Výroba a montáž nerezového kouřovodu, DN 160 mm o celkové délce 1,8 m včetně kolena kontrolního otvoru a redukce provedení nerez tř. 17 348 tl. 0,6 mm.
• Zaměření + doprava, Montážní plošina</t>
    </r>
  </si>
  <si>
    <r>
      <t xml:space="preserve">Pojistný ventil na topnou vodu DN </t>
    </r>
    <r>
      <rPr>
        <sz val="8"/>
        <rFont val="Arial CE"/>
        <family val="2"/>
        <charset val="238"/>
      </rPr>
      <t>1"x5/4", otev.přetlak 3bar</t>
    </r>
  </si>
  <si>
    <r>
      <t xml:space="preserve">Pojistný ventil TV DN </t>
    </r>
    <r>
      <rPr>
        <sz val="8"/>
        <rFont val="Arial CE"/>
        <family val="2"/>
        <charset val="238"/>
      </rPr>
      <t>3/4"x3/4", otev.přetlak 8bar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</si>
</sst>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\ &quot;Kč&quot;"/>
  </numFmts>
  <fonts count="71" x14ac:knownFonts="1">
    <font>
      <sz val="8"/>
      <name val="Trebuchet MS"/>
      <family val="2"/>
    </font>
    <font>
      <sz val="11"/>
      <color theme="1"/>
      <name val="Calibri"/>
      <family val="2"/>
      <charset val="238"/>
      <scheme val="minor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0000A8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FF0000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Helv"/>
      <charset val="238"/>
    </font>
    <font>
      <b/>
      <i/>
      <sz val="10"/>
      <name val="Times New Roman"/>
      <family val="1"/>
    </font>
    <font>
      <sz val="8"/>
      <name val="Trebuchet MS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 CE"/>
      <family val="2"/>
      <charset val="238"/>
    </font>
    <font>
      <sz val="10"/>
      <color indexed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</cellStyleXfs>
  <cellXfs count="732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16" fillId="2" borderId="0" xfId="1" applyFont="1" applyFill="1" applyAlignment="1" applyProtection="1">
      <alignment vertical="center"/>
    </xf>
    <xf numFmtId="0" fontId="0" fillId="2" borderId="0" xfId="0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9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6" xfId="0" applyNumberFormat="1" applyFont="1" applyBorder="1" applyAlignment="1">
      <alignment vertical="center"/>
    </xf>
    <xf numFmtId="4" fontId="32" fillId="0" borderId="17" xfId="0" applyNumberFormat="1" applyFont="1" applyBorder="1" applyAlignment="1">
      <alignment vertical="center"/>
    </xf>
    <xf numFmtId="166" fontId="32" fillId="0" borderId="17" xfId="0" applyNumberFormat="1" applyFont="1" applyBorder="1" applyAlignment="1">
      <alignment vertical="center"/>
    </xf>
    <xf numFmtId="4" fontId="32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7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2" fillId="0" borderId="25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/>
    <xf numFmtId="0" fontId="0" fillId="0" borderId="0" xfId="0" applyFont="1" applyBorder="1" applyAlignment="1">
      <alignment vertical="center"/>
    </xf>
    <xf numFmtId="49" fontId="44" fillId="6" borderId="26" xfId="0" applyNumberFormat="1" applyFont="1" applyFill="1" applyBorder="1" applyAlignment="1">
      <alignment horizontal="center" vertical="top"/>
    </xf>
    <xf numFmtId="3" fontId="45" fillId="0" borderId="30" xfId="0" applyNumberFormat="1" applyFont="1" applyFill="1" applyBorder="1" applyAlignment="1">
      <alignment horizontal="center" vertical="top"/>
    </xf>
    <xf numFmtId="0" fontId="0" fillId="0" borderId="32" xfId="0" applyBorder="1"/>
    <xf numFmtId="0" fontId="0" fillId="0" borderId="39" xfId="0" applyBorder="1"/>
    <xf numFmtId="3" fontId="0" fillId="0" borderId="0" xfId="0" applyNumberFormat="1" applyBorder="1" applyAlignment="1">
      <alignment horizontal="right" vertical="top"/>
    </xf>
    <xf numFmtId="49" fontId="0" fillId="0" borderId="0" xfId="0" applyNumberFormat="1" applyBorder="1" applyAlignment="1">
      <alignment horizontal="center" vertical="top"/>
    </xf>
    <xf numFmtId="3" fontId="45" fillId="0" borderId="0" xfId="0" applyNumberFormat="1" applyFont="1" applyBorder="1" applyAlignment="1">
      <alignment horizontal="right" vertical="top"/>
    </xf>
    <xf numFmtId="49" fontId="45" fillId="0" borderId="0" xfId="0" applyNumberFormat="1" applyFont="1" applyBorder="1" applyAlignment="1">
      <alignment horizontal="center" vertical="top"/>
    </xf>
    <xf numFmtId="0" fontId="46" fillId="0" borderId="0" xfId="0" applyFont="1"/>
    <xf numFmtId="3" fontId="47" fillId="0" borderId="0" xfId="0" applyNumberFormat="1" applyFont="1"/>
    <xf numFmtId="0" fontId="0" fillId="0" borderId="30" xfId="5" applyFont="1" applyBorder="1"/>
    <xf numFmtId="0" fontId="0" fillId="0" borderId="30" xfId="0" applyBorder="1"/>
    <xf numFmtId="0" fontId="44" fillId="0" borderId="30" xfId="5" applyFont="1" applyFill="1" applyBorder="1" applyAlignment="1">
      <alignment horizontal="center"/>
    </xf>
    <xf numFmtId="0" fontId="48" fillId="0" borderId="30" xfId="5" applyFont="1" applyBorder="1" applyAlignment="1">
      <alignment horizontal="center" vertical="center"/>
    </xf>
    <xf numFmtId="0" fontId="48" fillId="0" borderId="30" xfId="5" applyFont="1" applyFill="1" applyBorder="1" applyAlignment="1">
      <alignment horizontal="center" vertical="center"/>
    </xf>
    <xf numFmtId="0" fontId="0" fillId="0" borderId="32" xfId="0" applyBorder="1" applyAlignment="1"/>
    <xf numFmtId="0" fontId="0" fillId="0" borderId="30" xfId="5" applyFont="1" applyFill="1" applyBorder="1" applyAlignment="1">
      <alignment horizontal="center"/>
    </xf>
    <xf numFmtId="0" fontId="0" fillId="0" borderId="30" xfId="5" applyFont="1" applyBorder="1" applyAlignment="1">
      <alignment horizontal="center"/>
    </xf>
    <xf numFmtId="0" fontId="45" fillId="0" borderId="30" xfId="5" applyFont="1" applyFill="1" applyBorder="1" applyAlignment="1">
      <alignment horizontal="center"/>
    </xf>
    <xf numFmtId="0" fontId="45" fillId="0" borderId="30" xfId="5" applyFont="1" applyBorder="1" applyAlignment="1">
      <alignment horizontal="center" wrapText="1"/>
    </xf>
    <xf numFmtId="168" fontId="0" fillId="0" borderId="0" xfId="0" applyNumberFormat="1"/>
    <xf numFmtId="168" fontId="46" fillId="0" borderId="0" xfId="0" applyNumberFormat="1" applyFont="1"/>
    <xf numFmtId="0" fontId="0" fillId="0" borderId="53" xfId="0" applyBorder="1"/>
    <xf numFmtId="0" fontId="0" fillId="0" borderId="0" xfId="0" applyAlignment="1">
      <alignment horizontal="center"/>
    </xf>
    <xf numFmtId="0" fontId="0" fillId="6" borderId="27" xfId="0" applyFill="1" applyBorder="1"/>
    <xf numFmtId="0" fontId="0" fillId="6" borderId="28" xfId="0" applyFill="1" applyBorder="1"/>
    <xf numFmtId="49" fontId="14" fillId="0" borderId="29" xfId="0" applyNumberFormat="1" applyFont="1" applyFill="1" applyBorder="1" applyAlignment="1">
      <alignment horizontal="center" vertical="top"/>
    </xf>
    <xf numFmtId="49" fontId="14" fillId="0" borderId="29" xfId="2" applyNumberFormat="1" applyFont="1" applyFill="1" applyBorder="1" applyAlignment="1">
      <alignment horizontal="center" vertical="top"/>
    </xf>
    <xf numFmtId="49" fontId="50" fillId="0" borderId="29" xfId="3" applyNumberFormat="1" applyFont="1" applyFill="1" applyBorder="1" applyAlignment="1">
      <alignment horizontal="center" vertical="top" wrapText="1"/>
    </xf>
    <xf numFmtId="49" fontId="50" fillId="0" borderId="29" xfId="4" applyNumberFormat="1" applyFont="1" applyFill="1" applyBorder="1" applyAlignment="1">
      <alignment horizontal="center" vertical="top"/>
    </xf>
    <xf numFmtId="49" fontId="14" fillId="0" borderId="54" xfId="0" applyNumberFormat="1" applyFont="1" applyFill="1" applyBorder="1" applyAlignment="1">
      <alignment horizontal="center" vertical="top"/>
    </xf>
    <xf numFmtId="49" fontId="14" fillId="0" borderId="56" xfId="0" applyNumberFormat="1" applyFont="1" applyFill="1" applyBorder="1" applyAlignment="1">
      <alignment horizontal="center" vertical="top"/>
    </xf>
    <xf numFmtId="49" fontId="14" fillId="0" borderId="31" xfId="0" applyNumberFormat="1" applyFont="1" applyFill="1" applyBorder="1" applyAlignment="1">
      <alignment horizontal="center" vertical="top"/>
    </xf>
    <xf numFmtId="0" fontId="14" fillId="0" borderId="30" xfId="2" applyFont="1" applyFill="1" applyBorder="1" applyAlignment="1">
      <alignment horizontal="center" vertical="top"/>
    </xf>
    <xf numFmtId="0" fontId="14" fillId="0" borderId="31" xfId="2" applyFont="1" applyFill="1" applyBorder="1" applyAlignment="1">
      <alignment horizontal="center" vertical="top"/>
    </xf>
    <xf numFmtId="0" fontId="14" fillId="0" borderId="30" xfId="3" applyFont="1" applyFill="1" applyBorder="1" applyAlignment="1">
      <alignment horizontal="center" vertical="top"/>
    </xf>
    <xf numFmtId="0" fontId="14" fillId="0" borderId="31" xfId="3" applyFont="1" applyFill="1" applyBorder="1" applyAlignment="1">
      <alignment horizontal="center" vertical="top"/>
    </xf>
    <xf numFmtId="0" fontId="14" fillId="0" borderId="30" xfId="4" applyFont="1" applyFill="1" applyBorder="1" applyAlignment="1">
      <alignment horizontal="center" vertical="top"/>
    </xf>
    <xf numFmtId="0" fontId="14" fillId="0" borderId="31" xfId="4" applyFont="1" applyFill="1" applyBorder="1" applyAlignment="1">
      <alignment horizontal="center" vertical="top"/>
    </xf>
    <xf numFmtId="0" fontId="46" fillId="7" borderId="0" xfId="0" applyFont="1" applyFill="1"/>
    <xf numFmtId="0" fontId="44" fillId="0" borderId="35" xfId="8" applyFont="1" applyFill="1" applyBorder="1" applyAlignment="1">
      <alignment horizontal="center"/>
    </xf>
    <xf numFmtId="0" fontId="44" fillId="0" borderId="30" xfId="8" applyFont="1" applyFill="1" applyBorder="1" applyAlignment="1">
      <alignment horizontal="center"/>
    </xf>
    <xf numFmtId="0" fontId="48" fillId="0" borderId="30" xfId="8" applyFont="1" applyBorder="1" applyAlignment="1">
      <alignment horizontal="center" vertical="center"/>
    </xf>
    <xf numFmtId="0" fontId="48" fillId="0" borderId="30" xfId="8" applyFont="1" applyFill="1" applyBorder="1" applyAlignment="1">
      <alignment horizontal="center" vertical="center"/>
    </xf>
    <xf numFmtId="0" fontId="0" fillId="0" borderId="30" xfId="8" applyFont="1" applyBorder="1"/>
    <xf numFmtId="0" fontId="46" fillId="7" borderId="0" xfId="0" applyFont="1" applyFill="1" applyAlignment="1">
      <alignment vertical="center"/>
    </xf>
    <xf numFmtId="0" fontId="0" fillId="0" borderId="30" xfId="8" applyFont="1" applyFill="1" applyBorder="1" applyAlignment="1">
      <alignment horizontal="center"/>
    </xf>
    <xf numFmtId="0" fontId="0" fillId="0" borderId="30" xfId="8" applyFont="1" applyBorder="1" applyAlignment="1">
      <alignment horizontal="center"/>
    </xf>
    <xf numFmtId="0" fontId="45" fillId="0" borderId="30" xfId="8" applyFont="1" applyBorder="1" applyAlignment="1">
      <alignment horizontal="center" wrapText="1"/>
    </xf>
    <xf numFmtId="0" fontId="0" fillId="0" borderId="39" xfId="5" applyFont="1" applyBorder="1" applyAlignment="1">
      <alignment horizontal="center"/>
    </xf>
    <xf numFmtId="0" fontId="0" fillId="0" borderId="0" xfId="5" applyFont="1" applyBorder="1" applyAlignment="1">
      <alignment horizontal="center"/>
    </xf>
    <xf numFmtId="0" fontId="45" fillId="0" borderId="0" xfId="5" applyFont="1" applyFill="1" applyBorder="1" applyAlignment="1">
      <alignment horizontal="center"/>
    </xf>
    <xf numFmtId="0" fontId="0" fillId="0" borderId="0" xfId="5" applyFont="1" applyBorder="1"/>
    <xf numFmtId="0" fontId="0" fillId="0" borderId="0" xfId="5" applyFont="1" applyFill="1" applyBorder="1" applyAlignment="1">
      <alignment horizontal="center"/>
    </xf>
    <xf numFmtId="0" fontId="45" fillId="0" borderId="0" xfId="5" applyFont="1" applyBorder="1" applyAlignment="1">
      <alignment horizontal="center" wrapText="1"/>
    </xf>
    <xf numFmtId="49" fontId="50" fillId="8" borderId="30" xfId="0" applyNumberFormat="1" applyFont="1" applyFill="1" applyBorder="1" applyAlignment="1" applyProtection="1">
      <alignment horizontal="center" vertical="center" wrapText="1"/>
    </xf>
    <xf numFmtId="49" fontId="50" fillId="0" borderId="30" xfId="0" applyNumberFormat="1" applyFont="1" applyFill="1" applyBorder="1" applyAlignment="1" applyProtection="1">
      <alignment horizontal="center" vertical="center" wrapText="1"/>
    </xf>
    <xf numFmtId="0" fontId="50" fillId="0" borderId="30" xfId="0" applyFont="1" applyBorder="1" applyAlignment="1">
      <alignment horizontal="center" vertical="top"/>
    </xf>
    <xf numFmtId="0" fontId="50" fillId="0" borderId="30" xfId="0" applyFont="1" applyFill="1" applyBorder="1" applyAlignment="1">
      <alignment horizontal="center" vertical="top"/>
    </xf>
    <xf numFmtId="0" fontId="53" fillId="0" borderId="30" xfId="0" applyFont="1" applyFill="1" applyBorder="1" applyAlignment="1">
      <alignment horizontal="center" vertical="top"/>
    </xf>
    <xf numFmtId="0" fontId="50" fillId="0" borderId="30" xfId="0" applyFont="1" applyFill="1" applyBorder="1" applyAlignment="1" applyProtection="1">
      <alignment horizontal="center" vertical="top"/>
    </xf>
    <xf numFmtId="49" fontId="50" fillId="0" borderId="30" xfId="0" applyNumberFormat="1" applyFont="1" applyBorder="1" applyAlignment="1" applyProtection="1">
      <alignment horizontal="center" vertical="center" wrapText="1"/>
    </xf>
    <xf numFmtId="0" fontId="50" fillId="0" borderId="30" xfId="0" quotePrefix="1" applyFont="1" applyBorder="1" applyAlignment="1">
      <alignment horizontal="center" vertical="top"/>
    </xf>
    <xf numFmtId="1" fontId="50" fillId="0" borderId="30" xfId="0" applyNumberFormat="1" applyFont="1" applyBorder="1" applyAlignment="1" applyProtection="1">
      <alignment horizontal="center"/>
    </xf>
    <xf numFmtId="0" fontId="50" fillId="0" borderId="30" xfId="0" applyFont="1" applyBorder="1" applyAlignment="1" applyProtection="1">
      <alignment horizontal="center" vertical="top"/>
    </xf>
    <xf numFmtId="1" fontId="55" fillId="0" borderId="30" xfId="9" applyNumberFormat="1" applyFont="1" applyBorder="1" applyAlignment="1">
      <alignment horizontal="center"/>
    </xf>
    <xf numFmtId="1" fontId="50" fillId="0" borderId="30" xfId="0" applyNumberFormat="1" applyFont="1" applyBorder="1" applyAlignment="1">
      <alignment horizontal="center"/>
    </xf>
    <xf numFmtId="0" fontId="50" fillId="0" borderId="0" xfId="0" applyFont="1" applyFill="1" applyBorder="1" applyAlignment="1" applyProtection="1">
      <alignment horizontal="left" vertical="top"/>
    </xf>
    <xf numFmtId="0" fontId="58" fillId="0" borderId="0" xfId="0" applyFont="1" applyFill="1" applyBorder="1" applyAlignment="1" applyProtection="1">
      <alignment horizontal="left" vertical="top"/>
    </xf>
    <xf numFmtId="0" fontId="28" fillId="0" borderId="0" xfId="0" applyFont="1"/>
    <xf numFmtId="0" fontId="0" fillId="0" borderId="52" xfId="0" applyBorder="1"/>
    <xf numFmtId="0" fontId="46" fillId="0" borderId="0" xfId="0" applyFont="1" applyAlignment="1">
      <alignment horizontal="center" vertical="center" wrapText="1"/>
    </xf>
    <xf numFmtId="49" fontId="56" fillId="0" borderId="30" xfId="0" applyNumberFormat="1" applyFont="1" applyBorder="1" applyAlignment="1" applyProtection="1">
      <alignment horizontal="center" vertical="center" wrapText="1"/>
    </xf>
    <xf numFmtId="0" fontId="60" fillId="0" borderId="30" xfId="0" applyFont="1" applyFill="1" applyBorder="1" applyAlignment="1">
      <alignment horizontal="center" vertical="top"/>
    </xf>
    <xf numFmtId="0" fontId="60" fillId="0" borderId="30" xfId="0" applyFont="1" applyFill="1" applyBorder="1" applyAlignment="1">
      <alignment horizontal="center" vertical="top" wrapText="1"/>
    </xf>
    <xf numFmtId="49" fontId="56" fillId="8" borderId="30" xfId="0" applyNumberFormat="1" applyFont="1" applyFill="1" applyBorder="1" applyAlignment="1" applyProtection="1">
      <alignment horizontal="center" vertical="center" wrapText="1"/>
    </xf>
    <xf numFmtId="0" fontId="50" fillId="0" borderId="30" xfId="0" applyFont="1" applyBorder="1" applyAlignment="1">
      <alignment horizontal="center" vertical="center"/>
    </xf>
    <xf numFmtId="0" fontId="50" fillId="0" borderId="30" xfId="0" applyFont="1" applyFill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top"/>
    </xf>
    <xf numFmtId="0" fontId="57" fillId="0" borderId="30" xfId="0" applyFont="1" applyFill="1" applyBorder="1" applyAlignment="1">
      <alignment horizontal="center" vertical="top"/>
    </xf>
    <xf numFmtId="0" fontId="45" fillId="0" borderId="30" xfId="0" applyFont="1" applyBorder="1" applyAlignment="1">
      <alignment horizontal="center" vertical="top"/>
    </xf>
    <xf numFmtId="0" fontId="45" fillId="0" borderId="30" xfId="0" quotePrefix="1" applyFont="1" applyBorder="1" applyAlignment="1">
      <alignment horizontal="center" vertical="top"/>
    </xf>
    <xf numFmtId="0" fontId="50" fillId="0" borderId="30" xfId="0" quotePrefix="1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164" fontId="2" fillId="0" borderId="0" xfId="0" applyNumberFormat="1" applyFont="1" applyBorder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5" borderId="23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168" fontId="0" fillId="0" borderId="32" xfId="0" applyNumberFormat="1" applyBorder="1"/>
    <xf numFmtId="168" fontId="0" fillId="0" borderId="52" xfId="0" applyNumberFormat="1" applyBorder="1"/>
    <xf numFmtId="168" fontId="14" fillId="0" borderId="31" xfId="0" applyNumberFormat="1" applyFont="1" applyBorder="1"/>
    <xf numFmtId="168" fontId="14" fillId="0" borderId="32" xfId="0" applyNumberFormat="1" applyFont="1" applyBorder="1"/>
    <xf numFmtId="168" fontId="14" fillId="0" borderId="33" xfId="0" applyNumberFormat="1" applyFont="1" applyBorder="1" applyAlignment="1">
      <alignment vertical="top"/>
    </xf>
    <xf numFmtId="168" fontId="14" fillId="0" borderId="38" xfId="0" applyNumberFormat="1" applyFont="1" applyBorder="1"/>
    <xf numFmtId="168" fontId="14" fillId="0" borderId="39" xfId="0" applyNumberFormat="1" applyFont="1" applyBorder="1"/>
    <xf numFmtId="168" fontId="14" fillId="0" borderId="40" xfId="0" applyNumberFormat="1" applyFont="1" applyBorder="1" applyAlignment="1">
      <alignment vertical="top"/>
    </xf>
    <xf numFmtId="168" fontId="14" fillId="0" borderId="41" xfId="0" applyNumberFormat="1" applyFont="1" applyBorder="1"/>
    <xf numFmtId="168" fontId="14" fillId="0" borderId="0" xfId="0" applyNumberFormat="1" applyFont="1" applyBorder="1"/>
    <xf numFmtId="168" fontId="14" fillId="0" borderId="42" xfId="0" applyNumberFormat="1" applyFont="1" applyBorder="1" applyAlignment="1">
      <alignment vertical="top"/>
    </xf>
    <xf numFmtId="168" fontId="14" fillId="0" borderId="36" xfId="0" applyNumberFormat="1" applyFont="1" applyBorder="1"/>
    <xf numFmtId="168" fontId="14" fillId="0" borderId="43" xfId="0" applyNumberFormat="1" applyFont="1" applyBorder="1"/>
    <xf numFmtId="168" fontId="14" fillId="0" borderId="44" xfId="0" applyNumberFormat="1" applyFont="1" applyBorder="1" applyAlignment="1">
      <alignment vertical="top"/>
    </xf>
    <xf numFmtId="168" fontId="14" fillId="0" borderId="49" xfId="0" applyNumberFormat="1" applyFont="1" applyBorder="1"/>
    <xf numFmtId="168" fontId="14" fillId="0" borderId="50" xfId="0" applyNumberFormat="1" applyFont="1" applyBorder="1"/>
    <xf numFmtId="168" fontId="14" fillId="0" borderId="51" xfId="0" applyNumberFormat="1" applyFont="1" applyBorder="1" applyAlignment="1">
      <alignment vertical="top"/>
    </xf>
    <xf numFmtId="4" fontId="5" fillId="0" borderId="0" xfId="0" applyNumberFormat="1" applyFont="1" applyAlignment="1">
      <alignment vertical="center"/>
    </xf>
    <xf numFmtId="167" fontId="0" fillId="0" borderId="25" xfId="0" applyNumberFormat="1" applyFont="1" applyBorder="1" applyAlignment="1" applyProtection="1">
      <alignment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0" fillId="5" borderId="0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horizontal="right" vertical="center"/>
    </xf>
    <xf numFmtId="0" fontId="4" fillId="5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4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27" fillId="5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/>
    </xf>
    <xf numFmtId="167" fontId="11" fillId="0" borderId="0" xfId="0" applyNumberFormat="1" applyFont="1" applyBorder="1" applyAlignment="1" applyProtection="1">
      <alignment vertical="center"/>
    </xf>
    <xf numFmtId="0" fontId="42" fillId="0" borderId="25" xfId="0" applyFont="1" applyBorder="1" applyAlignment="1" applyProtection="1">
      <alignment horizontal="center" vertical="center"/>
    </xf>
    <xf numFmtId="49" fontId="42" fillId="0" borderId="25" xfId="0" applyNumberFormat="1" applyFont="1" applyBorder="1" applyAlignment="1" applyProtection="1">
      <alignment horizontal="left" vertical="center" wrapText="1"/>
    </xf>
    <xf numFmtId="0" fontId="42" fillId="0" borderId="25" xfId="0" applyFont="1" applyBorder="1" applyAlignment="1" applyProtection="1">
      <alignment horizontal="center" vertical="center" wrapText="1"/>
    </xf>
    <xf numFmtId="167" fontId="42" fillId="0" borderId="25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167" fontId="12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49" fontId="44" fillId="6" borderId="26" xfId="0" applyNumberFormat="1" applyFont="1" applyFill="1" applyBorder="1" applyAlignment="1" applyProtection="1">
      <alignment horizontal="center" vertical="top"/>
    </xf>
    <xf numFmtId="0" fontId="46" fillId="6" borderId="27" xfId="0" applyFont="1" applyFill="1" applyBorder="1" applyProtection="1"/>
    <xf numFmtId="0" fontId="0" fillId="6" borderId="27" xfId="0" applyFill="1" applyBorder="1" applyProtection="1"/>
    <xf numFmtId="0" fontId="0" fillId="6" borderId="28" xfId="0" applyFill="1" applyBorder="1" applyProtection="1"/>
    <xf numFmtId="49" fontId="14" fillId="0" borderId="29" xfId="0" applyNumberFormat="1" applyFont="1" applyFill="1" applyBorder="1" applyAlignment="1" applyProtection="1">
      <alignment horizontal="center" vertical="top"/>
    </xf>
    <xf numFmtId="3" fontId="45" fillId="0" borderId="30" xfId="0" applyNumberFormat="1" applyFont="1" applyFill="1" applyBorder="1" applyAlignment="1" applyProtection="1">
      <alignment horizontal="center" vertical="top"/>
    </xf>
    <xf numFmtId="1" fontId="14" fillId="0" borderId="30" xfId="0" applyNumberFormat="1" applyFont="1" applyFill="1" applyBorder="1" applyAlignment="1" applyProtection="1">
      <alignment horizontal="center" vertical="top"/>
    </xf>
    <xf numFmtId="0" fontId="14" fillId="0" borderId="31" xfId="0" applyFont="1" applyBorder="1" applyProtection="1"/>
    <xf numFmtId="0" fontId="14" fillId="0" borderId="32" xfId="0" applyFont="1" applyBorder="1" applyProtection="1"/>
    <xf numFmtId="3" fontId="14" fillId="0" borderId="33" xfId="0" applyNumberFormat="1" applyFont="1" applyBorder="1" applyAlignment="1" applyProtection="1">
      <alignment vertical="top"/>
    </xf>
    <xf numFmtId="49" fontId="14" fillId="0" borderId="29" xfId="2" applyNumberFormat="1" applyFont="1" applyFill="1" applyBorder="1" applyAlignment="1" applyProtection="1">
      <alignment horizontal="center" vertical="top"/>
    </xf>
    <xf numFmtId="0" fontId="14" fillId="0" borderId="30" xfId="2" applyFont="1" applyFill="1" applyBorder="1" applyAlignment="1" applyProtection="1">
      <alignment horizontal="center" vertical="top"/>
    </xf>
    <xf numFmtId="1" fontId="14" fillId="0" borderId="30" xfId="2" applyNumberFormat="1" applyFont="1" applyFill="1" applyBorder="1" applyAlignment="1" applyProtection="1">
      <alignment horizontal="center" vertical="top"/>
    </xf>
    <xf numFmtId="49" fontId="50" fillId="0" borderId="29" xfId="3" applyNumberFormat="1" applyFont="1" applyFill="1" applyBorder="1" applyAlignment="1" applyProtection="1">
      <alignment horizontal="center" vertical="top" wrapText="1"/>
    </xf>
    <xf numFmtId="0" fontId="14" fillId="0" borderId="30" xfId="3" applyFont="1" applyFill="1" applyBorder="1" applyAlignment="1" applyProtection="1">
      <alignment horizontal="center" vertical="top"/>
    </xf>
    <xf numFmtId="1" fontId="14" fillId="0" borderId="30" xfId="3" applyNumberFormat="1" applyFont="1" applyFill="1" applyBorder="1" applyAlignment="1" applyProtection="1">
      <alignment horizontal="center" vertical="top"/>
    </xf>
    <xf numFmtId="0" fontId="14" fillId="0" borderId="38" xfId="0" applyFont="1" applyBorder="1" applyProtection="1"/>
    <xf numFmtId="0" fontId="14" fillId="0" borderId="39" xfId="0" applyFont="1" applyBorder="1" applyProtection="1"/>
    <xf numFmtId="3" fontId="14" fillId="0" borderId="40" xfId="0" applyNumberFormat="1" applyFont="1" applyBorder="1" applyAlignment="1" applyProtection="1">
      <alignment vertical="top"/>
    </xf>
    <xf numFmtId="0" fontId="14" fillId="0" borderId="41" xfId="0" applyFont="1" applyBorder="1" applyProtection="1"/>
    <xf numFmtId="0" fontId="14" fillId="0" borderId="0" xfId="0" applyFont="1" applyBorder="1" applyProtection="1"/>
    <xf numFmtId="3" fontId="14" fillId="0" borderId="42" xfId="0" applyNumberFormat="1" applyFont="1" applyBorder="1" applyAlignment="1" applyProtection="1">
      <alignment vertical="top"/>
    </xf>
    <xf numFmtId="0" fontId="14" fillId="0" borderId="36" xfId="0" applyFont="1" applyBorder="1" applyProtection="1"/>
    <xf numFmtId="0" fontId="14" fillId="0" borderId="43" xfId="0" applyFont="1" applyBorder="1" applyProtection="1"/>
    <xf numFmtId="3" fontId="14" fillId="0" borderId="44" xfId="0" applyNumberFormat="1" applyFont="1" applyBorder="1" applyAlignment="1" applyProtection="1">
      <alignment vertical="top"/>
    </xf>
    <xf numFmtId="49" fontId="50" fillId="0" borderId="29" xfId="4" applyNumberFormat="1" applyFont="1" applyFill="1" applyBorder="1" applyAlignment="1" applyProtection="1">
      <alignment horizontal="center" vertical="top"/>
    </xf>
    <xf numFmtId="0" fontId="14" fillId="0" borderId="30" xfId="4" applyFont="1" applyFill="1" applyBorder="1" applyAlignment="1" applyProtection="1">
      <alignment horizontal="center" vertical="top"/>
    </xf>
    <xf numFmtId="1" fontId="14" fillId="0" borderId="31" xfId="4" applyNumberFormat="1" applyFont="1" applyFill="1" applyBorder="1" applyAlignment="1" applyProtection="1">
      <alignment horizontal="center" vertical="top"/>
    </xf>
    <xf numFmtId="0" fontId="14" fillId="0" borderId="49" xfId="0" applyFont="1" applyBorder="1" applyProtection="1"/>
    <xf numFmtId="0" fontId="14" fillId="0" borderId="50" xfId="0" applyFont="1" applyBorder="1" applyProtection="1"/>
    <xf numFmtId="3" fontId="14" fillId="0" borderId="51" xfId="0" applyNumberFormat="1" applyFont="1" applyBorder="1" applyAlignment="1" applyProtection="1">
      <alignment vertical="top"/>
    </xf>
    <xf numFmtId="3" fontId="0" fillId="0" borderId="0" xfId="0" applyNumberFormat="1" applyBorder="1" applyAlignment="1" applyProtection="1">
      <alignment horizontal="right" vertical="top"/>
    </xf>
    <xf numFmtId="49" fontId="0" fillId="0" borderId="0" xfId="0" applyNumberFormat="1" applyBorder="1" applyAlignment="1" applyProtection="1">
      <alignment horizontal="center" vertical="top"/>
    </xf>
    <xf numFmtId="3" fontId="45" fillId="0" borderId="0" xfId="0" applyNumberFormat="1" applyFont="1" applyBorder="1" applyAlignment="1" applyProtection="1">
      <alignment horizontal="right" vertical="top"/>
    </xf>
    <xf numFmtId="49" fontId="45" fillId="0" borderId="0" xfId="0" applyNumberFormat="1" applyFont="1" applyBorder="1" applyAlignment="1" applyProtection="1">
      <alignment horizontal="center" vertical="top"/>
    </xf>
    <xf numFmtId="0" fontId="46" fillId="0" borderId="0" xfId="0" applyFont="1" applyProtection="1"/>
    <xf numFmtId="3" fontId="47" fillId="0" borderId="0" xfId="0" applyNumberFormat="1" applyFont="1" applyProtection="1"/>
    <xf numFmtId="3" fontId="45" fillId="10" borderId="30" xfId="0" applyNumberFormat="1" applyFont="1" applyFill="1" applyBorder="1" applyAlignment="1" applyProtection="1">
      <alignment horizontal="right" vertical="top"/>
      <protection locked="0"/>
    </xf>
    <xf numFmtId="49" fontId="45" fillId="0" borderId="0" xfId="0" applyNumberFormat="1" applyFont="1" applyBorder="1" applyAlignment="1" applyProtection="1">
      <alignment vertical="top"/>
    </xf>
    <xf numFmtId="49" fontId="45" fillId="0" borderId="0" xfId="0" applyNumberFormat="1" applyFont="1" applyFill="1" applyBorder="1" applyAlignment="1" applyProtection="1">
      <alignment vertical="top"/>
    </xf>
    <xf numFmtId="0" fontId="0" fillId="10" borderId="0" xfId="0" applyFill="1" applyProtection="1">
      <protection locked="0"/>
    </xf>
    <xf numFmtId="168" fontId="0" fillId="10" borderId="52" xfId="5" applyNumberFormat="1" applyFont="1" applyFill="1" applyBorder="1" applyProtection="1">
      <protection locked="0"/>
    </xf>
    <xf numFmtId="168" fontId="45" fillId="10" borderId="55" xfId="0" applyNumberFormat="1" applyFont="1" applyFill="1" applyBorder="1" applyAlignment="1" applyProtection="1">
      <alignment horizontal="right" vertical="top"/>
      <protection locked="0"/>
    </xf>
    <xf numFmtId="168" fontId="45" fillId="10" borderId="30" xfId="0" applyNumberFormat="1" applyFont="1" applyFill="1" applyBorder="1" applyAlignment="1" applyProtection="1">
      <alignment horizontal="right" vertical="top"/>
      <protection locked="0"/>
    </xf>
    <xf numFmtId="49" fontId="45" fillId="0" borderId="0" xfId="0" applyNumberFormat="1" applyFont="1" applyBorder="1" applyAlignment="1">
      <alignment vertical="top"/>
    </xf>
    <xf numFmtId="49" fontId="45" fillId="0" borderId="0" xfId="0" applyNumberFormat="1" applyFont="1" applyFill="1" applyBorder="1" applyAlignment="1">
      <alignment vertical="top"/>
    </xf>
    <xf numFmtId="168" fontId="0" fillId="10" borderId="30" xfId="8" applyNumberFormat="1" applyFont="1" applyFill="1" applyBorder="1" applyAlignment="1" applyProtection="1">
      <alignment horizontal="right"/>
      <protection locked="0"/>
    </xf>
    <xf numFmtId="0" fontId="0" fillId="0" borderId="32" xfId="0" applyBorder="1" applyAlignment="1"/>
    <xf numFmtId="0" fontId="65" fillId="0" borderId="30" xfId="0" applyFont="1" applyBorder="1" applyAlignment="1" applyProtection="1">
      <alignment horizontal="left" vertical="top"/>
    </xf>
    <xf numFmtId="0" fontId="3" fillId="0" borderId="32" xfId="0" applyFont="1" applyBorder="1"/>
    <xf numFmtId="0" fontId="65" fillId="0" borderId="31" xfId="0" applyFont="1" applyBorder="1" applyAlignment="1" applyProtection="1">
      <alignment horizontal="left" vertical="top"/>
    </xf>
    <xf numFmtId="0" fontId="70" fillId="0" borderId="30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27" fillId="5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4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0" fillId="0" borderId="0" xfId="0" applyBorder="1"/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0" fillId="10" borderId="0" xfId="0" applyFill="1" applyBorder="1" applyAlignment="1" applyProtection="1">
      <protection locked="0"/>
    </xf>
    <xf numFmtId="0" fontId="0" fillId="10" borderId="0" xfId="0" applyFill="1" applyAlignment="1" applyProtection="1">
      <protection locked="0"/>
    </xf>
    <xf numFmtId="0" fontId="16" fillId="2" borderId="0" xfId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4" fontId="27" fillId="0" borderId="12" xfId="0" applyNumberFormat="1" applyFont="1" applyBorder="1" applyAlignment="1"/>
    <xf numFmtId="4" fontId="4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6" fillId="0" borderId="0" xfId="0" applyNumberFormat="1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4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10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0" fontId="39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40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left" vertical="center"/>
    </xf>
    <xf numFmtId="0" fontId="3" fillId="5" borderId="23" xfId="0" applyFont="1" applyFill="1" applyBorder="1" applyAlignment="1">
      <alignment horizontal="center" vertical="center" wrapText="1"/>
    </xf>
    <xf numFmtId="0" fontId="36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5" borderId="9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4" fontId="27" fillId="0" borderId="12" xfId="0" applyNumberFormat="1" applyFont="1" applyBorder="1" applyAlignment="1" applyProtection="1"/>
    <xf numFmtId="4" fontId="4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6" fillId="0" borderId="0" xfId="0" applyNumberFormat="1" applyFont="1" applyBorder="1" applyAlignment="1" applyProtection="1">
      <alignment vertical="center"/>
    </xf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/>
    <xf numFmtId="4" fontId="6" fillId="0" borderId="12" xfId="0" applyNumberFormat="1" applyFont="1" applyBorder="1" applyAlignment="1" applyProtection="1">
      <alignment vertical="center"/>
    </xf>
    <xf numFmtId="4" fontId="7" fillId="0" borderId="23" xfId="0" applyNumberFormat="1" applyFont="1" applyBorder="1" applyAlignment="1" applyProtection="1"/>
    <xf numFmtId="4" fontId="7" fillId="0" borderId="23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0" fontId="40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39" fillId="0" borderId="12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42" fillId="0" borderId="25" xfId="0" applyFont="1" applyBorder="1" applyAlignment="1" applyProtection="1">
      <alignment horizontal="left" vertical="center" wrapText="1"/>
    </xf>
    <xf numFmtId="4" fontId="42" fillId="10" borderId="25" xfId="0" applyNumberFormat="1" applyFont="1" applyFill="1" applyBorder="1" applyAlignment="1" applyProtection="1">
      <alignment vertical="center"/>
      <protection locked="0"/>
    </xf>
    <xf numFmtId="4" fontId="42" fillId="0" borderId="25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5" borderId="23" xfId="0" applyFont="1" applyFill="1" applyBorder="1" applyAlignment="1" applyProtection="1">
      <alignment horizontal="center" vertical="center" wrapText="1"/>
    </xf>
    <xf numFmtId="0" fontId="36" fillId="5" borderId="23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4" fontId="27" fillId="5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" fontId="4" fillId="5" borderId="9" xfId="0" applyNumberFormat="1" applyFont="1" applyFill="1" applyBorder="1" applyAlignment="1" applyProtection="1">
      <alignment vertical="center"/>
    </xf>
    <xf numFmtId="4" fontId="4" fillId="5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4" fontId="14" fillId="0" borderId="0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wrapText="1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14" fillId="0" borderId="30" xfId="0" applyFont="1" applyBorder="1" applyAlignment="1" applyProtection="1">
      <alignment wrapText="1"/>
    </xf>
    <xf numFmtId="0" fontId="46" fillId="0" borderId="30" xfId="0" applyFont="1" applyBorder="1" applyAlignment="1" applyProtection="1">
      <alignment wrapText="1"/>
    </xf>
    <xf numFmtId="0" fontId="21" fillId="0" borderId="30" xfId="0" applyFont="1" applyBorder="1" applyAlignment="1" applyProtection="1"/>
    <xf numFmtId="0" fontId="46" fillId="0" borderId="30" xfId="0" applyFont="1" applyBorder="1" applyAlignment="1" applyProtection="1"/>
    <xf numFmtId="49" fontId="50" fillId="0" borderId="29" xfId="4" applyNumberFormat="1" applyFont="1" applyFill="1" applyBorder="1" applyAlignment="1" applyProtection="1">
      <alignment horizontal="center" vertical="top"/>
    </xf>
    <xf numFmtId="0" fontId="21" fillId="0" borderId="34" xfId="0" applyFont="1" applyBorder="1" applyAlignment="1" applyProtection="1"/>
    <xf numFmtId="0" fontId="14" fillId="0" borderId="35" xfId="4" applyFont="1" applyFill="1" applyBorder="1" applyAlignment="1" applyProtection="1">
      <alignment horizontal="center" vertical="top"/>
    </xf>
    <xf numFmtId="0" fontId="14" fillId="0" borderId="30" xfId="4" applyFont="1" applyFill="1" applyBorder="1" applyAlignment="1" applyProtection="1">
      <alignment horizontal="center" vertical="top"/>
    </xf>
    <xf numFmtId="1" fontId="14" fillId="0" borderId="36" xfId="4" applyNumberFormat="1" applyFont="1" applyFill="1" applyBorder="1" applyAlignment="1" applyProtection="1">
      <alignment horizontal="center" vertical="top"/>
    </xf>
    <xf numFmtId="1" fontId="14" fillId="0" borderId="31" xfId="4" applyNumberFormat="1" applyFont="1" applyFill="1" applyBorder="1" applyAlignment="1" applyProtection="1">
      <alignment horizontal="center" vertical="top"/>
    </xf>
    <xf numFmtId="3" fontId="45" fillId="10" borderId="37" xfId="0" applyNumberFormat="1" applyFont="1" applyFill="1" applyBorder="1" applyAlignment="1" applyProtection="1">
      <alignment horizontal="right" vertical="top"/>
      <protection locked="0"/>
    </xf>
    <xf numFmtId="3" fontId="45" fillId="10" borderId="35" xfId="0" applyNumberFormat="1" applyFont="1" applyFill="1" applyBorder="1" applyAlignment="1" applyProtection="1">
      <alignment horizontal="right" vertical="top"/>
      <protection locked="0"/>
    </xf>
    <xf numFmtId="0" fontId="0" fillId="0" borderId="37" xfId="0" applyFont="1" applyBorder="1" applyAlignment="1" applyProtection="1"/>
    <xf numFmtId="0" fontId="0" fillId="0" borderId="35" xfId="0" applyFont="1" applyBorder="1" applyAlignment="1" applyProtection="1"/>
    <xf numFmtId="49" fontId="50" fillId="0" borderId="45" xfId="4" applyNumberFormat="1" applyFont="1" applyFill="1" applyBorder="1" applyAlignment="1" applyProtection="1">
      <alignment horizontal="center" vertical="top"/>
    </xf>
    <xf numFmtId="0" fontId="14" fillId="0" borderId="46" xfId="4" applyFont="1" applyFill="1" applyBorder="1" applyAlignment="1" applyProtection="1">
      <alignment horizontal="center" vertical="top"/>
    </xf>
    <xf numFmtId="1" fontId="14" fillId="0" borderId="47" xfId="4" applyNumberFormat="1" applyFont="1" applyFill="1" applyBorder="1" applyAlignment="1" applyProtection="1">
      <alignment horizontal="center" vertical="top"/>
    </xf>
    <xf numFmtId="0" fontId="46" fillId="0" borderId="0" xfId="0" applyFont="1" applyAlignment="1" applyProtection="1"/>
    <xf numFmtId="3" fontId="45" fillId="10" borderId="34" xfId="0" applyNumberFormat="1" applyFont="1" applyFill="1" applyBorder="1" applyAlignment="1" applyProtection="1">
      <alignment horizontal="right" vertical="top"/>
      <protection locked="0"/>
    </xf>
    <xf numFmtId="3" fontId="45" fillId="10" borderId="48" xfId="0" applyNumberFormat="1" applyFont="1" applyFill="1" applyBorder="1" applyAlignment="1" applyProtection="1">
      <alignment horizontal="right" vertical="top"/>
      <protection locked="0"/>
    </xf>
    <xf numFmtId="0" fontId="46" fillId="0" borderId="48" xfId="0" applyFont="1" applyBorder="1" applyAlignment="1" applyProtection="1"/>
    <xf numFmtId="0" fontId="38" fillId="0" borderId="0" xfId="0" applyFont="1" applyAlignment="1" applyProtection="1"/>
    <xf numFmtId="0" fontId="62" fillId="0" borderId="32" xfId="5" applyFont="1" applyFill="1" applyBorder="1" applyAlignment="1">
      <alignment wrapText="1"/>
    </xf>
    <xf numFmtId="0" fontId="62" fillId="0" borderId="32" xfId="0" applyFont="1" applyBorder="1" applyAlignment="1">
      <alignment wrapText="1"/>
    </xf>
    <xf numFmtId="0" fontId="62" fillId="0" borderId="32" xfId="5" applyFont="1" applyBorder="1" applyAlignment="1">
      <alignment wrapText="1"/>
    </xf>
    <xf numFmtId="0" fontId="62" fillId="0" borderId="32" xfId="0" applyFont="1" applyBorder="1" applyAlignment="1"/>
    <xf numFmtId="0" fontId="51" fillId="0" borderId="32" xfId="5" applyFont="1" applyBorder="1" applyAlignment="1">
      <alignment horizontal="justify" wrapText="1"/>
    </xf>
    <xf numFmtId="0" fontId="62" fillId="0" borderId="32" xfId="5" applyFont="1" applyBorder="1" applyAlignment="1"/>
    <xf numFmtId="0" fontId="51" fillId="0" borderId="32" xfId="5" applyFont="1" applyFill="1" applyBorder="1" applyAlignment="1">
      <alignment wrapText="1"/>
    </xf>
    <xf numFmtId="0" fontId="62" fillId="0" borderId="32" xfId="5" applyFont="1" applyFill="1" applyBorder="1" applyAlignment="1"/>
    <xf numFmtId="0" fontId="46" fillId="7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Alignment="1"/>
    <xf numFmtId="0" fontId="46" fillId="7" borderId="43" xfId="0" applyFont="1" applyFill="1" applyBorder="1" applyAlignment="1">
      <alignment horizontal="right" vertical="center" wrapText="1"/>
    </xf>
    <xf numFmtId="0" fontId="0" fillId="0" borderId="43" xfId="0" applyBorder="1" applyAlignment="1">
      <alignment horizontal="right" vertical="center" wrapText="1"/>
    </xf>
    <xf numFmtId="0" fontId="0" fillId="0" borderId="32" xfId="5" applyFont="1" applyFill="1" applyBorder="1" applyAlignment="1">
      <alignment wrapText="1"/>
    </xf>
    <xf numFmtId="0" fontId="0" fillId="0" borderId="32" xfId="0" applyBorder="1" applyAlignment="1"/>
    <xf numFmtId="0" fontId="0" fillId="0" borderId="39" xfId="0" applyBorder="1" applyAlignment="1"/>
    <xf numFmtId="0" fontId="46" fillId="0" borderId="0" xfId="5" applyFont="1" applyFill="1" applyBorder="1" applyAlignment="1">
      <alignment wrapText="1"/>
    </xf>
    <xf numFmtId="0" fontId="0" fillId="0" borderId="50" xfId="0" applyBorder="1" applyAlignment="1"/>
    <xf numFmtId="0" fontId="44" fillId="0" borderId="56" xfId="6" applyFont="1" applyFill="1" applyBorder="1" applyAlignment="1">
      <alignment wrapText="1"/>
    </xf>
    <xf numFmtId="0" fontId="0" fillId="0" borderId="57" xfId="0" applyBorder="1" applyAlignment="1"/>
    <xf numFmtId="0" fontId="0" fillId="0" borderId="58" xfId="0" applyBorder="1" applyAlignment="1"/>
    <xf numFmtId="0" fontId="44" fillId="0" borderId="31" xfId="7" applyFont="1" applyFill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2" xfId="0" applyBorder="1" applyAlignment="1"/>
    <xf numFmtId="0" fontId="44" fillId="0" borderId="31" xfId="2" applyFont="1" applyFill="1" applyBorder="1" applyAlignment="1">
      <alignment vertical="top" wrapText="1"/>
    </xf>
    <xf numFmtId="0" fontId="44" fillId="0" borderId="31" xfId="3" applyFont="1" applyFill="1" applyBorder="1" applyAlignment="1">
      <alignment wrapText="1"/>
    </xf>
    <xf numFmtId="49" fontId="50" fillId="0" borderId="29" xfId="4" applyNumberFormat="1" applyFont="1" applyFill="1" applyBorder="1" applyAlignment="1">
      <alignment horizontal="center" vertical="top"/>
    </xf>
    <xf numFmtId="0" fontId="44" fillId="0" borderId="38" xfId="4" applyFont="1" applyFill="1" applyBorder="1" applyAlignment="1">
      <alignment wrapText="1"/>
    </xf>
    <xf numFmtId="0" fontId="0" fillId="0" borderId="59" xfId="0" applyBorder="1" applyAlignment="1"/>
    <xf numFmtId="0" fontId="14" fillId="0" borderId="35" xfId="4" applyFont="1" applyFill="1" applyBorder="1" applyAlignment="1">
      <alignment horizontal="center" vertical="top"/>
    </xf>
    <xf numFmtId="0" fontId="14" fillId="0" borderId="30" xfId="4" applyFont="1" applyFill="1" applyBorder="1" applyAlignment="1">
      <alignment horizontal="center" vertical="top"/>
    </xf>
    <xf numFmtId="49" fontId="50" fillId="0" borderId="45" xfId="4" applyNumberFormat="1" applyFont="1" applyFill="1" applyBorder="1" applyAlignment="1">
      <alignment horizontal="center" vertical="top"/>
    </xf>
    <xf numFmtId="0" fontId="44" fillId="0" borderId="38" xfId="4" applyFont="1" applyFill="1" applyBorder="1" applyAlignment="1"/>
    <xf numFmtId="0" fontId="14" fillId="0" borderId="46" xfId="4" applyFont="1" applyFill="1" applyBorder="1" applyAlignment="1">
      <alignment horizontal="center" vertical="top"/>
    </xf>
    <xf numFmtId="0" fontId="14" fillId="0" borderId="31" xfId="4" applyFont="1" applyFill="1" applyBorder="1" applyAlignment="1">
      <alignment horizontal="center" vertical="top"/>
    </xf>
    <xf numFmtId="0" fontId="14" fillId="0" borderId="47" xfId="4" applyFont="1" applyFill="1" applyBorder="1" applyAlignment="1">
      <alignment horizontal="center" vertical="top"/>
    </xf>
    <xf numFmtId="0" fontId="63" fillId="0" borderId="41" xfId="4" applyFont="1" applyFill="1" applyBorder="1" applyAlignment="1"/>
    <xf numFmtId="0" fontId="3" fillId="0" borderId="0" xfId="0" applyFont="1" applyAlignment="1"/>
    <xf numFmtId="0" fontId="3" fillId="0" borderId="53" xfId="0" applyFont="1" applyBorder="1" applyAlignment="1"/>
    <xf numFmtId="0" fontId="63" fillId="0" borderId="36" xfId="4" applyFont="1" applyFill="1" applyBorder="1" applyAlignment="1"/>
    <xf numFmtId="0" fontId="3" fillId="0" borderId="43" xfId="0" applyFont="1" applyBorder="1" applyAlignment="1"/>
    <xf numFmtId="0" fontId="3" fillId="0" borderId="60" xfId="0" applyFont="1" applyBorder="1" applyAlignment="1"/>
    <xf numFmtId="0" fontId="46" fillId="0" borderId="0" xfId="0" applyFont="1" applyAlignment="1"/>
    <xf numFmtId="168" fontId="45" fillId="10" borderId="34" xfId="0" applyNumberFormat="1" applyFont="1" applyFill="1" applyBorder="1" applyAlignment="1" applyProtection="1">
      <alignment horizontal="right" vertical="top"/>
      <protection locked="0"/>
    </xf>
    <xf numFmtId="168" fontId="45" fillId="10" borderId="48" xfId="0" applyNumberFormat="1" applyFont="1" applyFill="1" applyBorder="1" applyAlignment="1" applyProtection="1">
      <alignment horizontal="right" vertical="top"/>
      <protection locked="0"/>
    </xf>
    <xf numFmtId="0" fontId="45" fillId="0" borderId="49" xfId="4" applyFont="1" applyFill="1" applyBorder="1" applyAlignment="1"/>
    <xf numFmtId="0" fontId="0" fillId="0" borderId="61" xfId="0" applyBorder="1" applyAlignment="1"/>
    <xf numFmtId="0" fontId="38" fillId="0" borderId="0" xfId="0" applyFont="1" applyAlignment="1"/>
    <xf numFmtId="0" fontId="44" fillId="0" borderId="31" xfId="4" applyFont="1" applyFill="1" applyBorder="1" applyAlignment="1"/>
    <xf numFmtId="168" fontId="45" fillId="10" borderId="37" xfId="0" applyNumberFormat="1" applyFont="1" applyFill="1" applyBorder="1" applyAlignment="1" applyProtection="1">
      <alignment horizontal="right" vertical="top"/>
      <protection locked="0"/>
    </xf>
    <xf numFmtId="168" fontId="45" fillId="10" borderId="35" xfId="0" applyNumberFormat="1" applyFont="1" applyFill="1" applyBorder="1" applyAlignment="1" applyProtection="1">
      <alignment horizontal="right" vertical="top"/>
      <protection locked="0"/>
    </xf>
    <xf numFmtId="0" fontId="0" fillId="0" borderId="31" xfId="8" applyFont="1" applyFill="1" applyBorder="1" applyAlignment="1">
      <alignment wrapText="1"/>
    </xf>
    <xf numFmtId="0" fontId="0" fillId="0" borderId="32" xfId="8" applyFont="1" applyFill="1" applyBorder="1" applyAlignment="1">
      <alignment wrapText="1"/>
    </xf>
    <xf numFmtId="0" fontId="0" fillId="0" borderId="52" xfId="8" applyFont="1" applyFill="1" applyBorder="1" applyAlignment="1">
      <alignment wrapText="1"/>
    </xf>
    <xf numFmtId="0" fontId="0" fillId="0" borderId="31" xfId="8" applyFont="1" applyBorder="1" applyAlignment="1">
      <alignment wrapText="1"/>
    </xf>
    <xf numFmtId="0" fontId="0" fillId="0" borderId="32" xfId="8" applyFont="1" applyBorder="1" applyAlignment="1">
      <alignment wrapText="1"/>
    </xf>
    <xf numFmtId="0" fontId="0" fillId="0" borderId="52" xfId="8" applyFont="1" applyBorder="1" applyAlignment="1">
      <alignment wrapText="1"/>
    </xf>
    <xf numFmtId="0" fontId="51" fillId="0" borderId="31" xfId="8" applyFont="1" applyBorder="1" applyAlignment="1">
      <alignment horizontal="justify" wrapText="1"/>
    </xf>
    <xf numFmtId="0" fontId="51" fillId="0" borderId="32" xfId="8" applyFont="1" applyBorder="1" applyAlignment="1">
      <alignment horizontal="justify" wrapText="1"/>
    </xf>
    <xf numFmtId="0" fontId="51" fillId="0" borderId="52" xfId="8" applyFont="1" applyBorder="1" applyAlignment="1">
      <alignment horizontal="justify" wrapText="1"/>
    </xf>
    <xf numFmtId="0" fontId="0" fillId="0" borderId="31" xfId="8" applyFont="1" applyBorder="1" applyAlignment="1"/>
    <xf numFmtId="0" fontId="0" fillId="0" borderId="32" xfId="8" applyFont="1" applyBorder="1" applyAlignment="1"/>
    <xf numFmtId="0" fontId="0" fillId="0" borderId="52" xfId="8" applyFont="1" applyBorder="1" applyAlignment="1"/>
    <xf numFmtId="0" fontId="51" fillId="0" borderId="31" xfId="8" applyFont="1" applyBorder="1" applyAlignment="1">
      <alignment wrapText="1"/>
    </xf>
    <xf numFmtId="0" fontId="51" fillId="0" borderId="32" xfId="8" applyFont="1" applyBorder="1" applyAlignment="1">
      <alignment wrapText="1"/>
    </xf>
    <xf numFmtId="0" fontId="51" fillId="0" borderId="52" xfId="8" applyFont="1" applyBorder="1" applyAlignment="1">
      <alignment wrapText="1"/>
    </xf>
    <xf numFmtId="0" fontId="51" fillId="0" borderId="31" xfId="8" applyFont="1" applyFill="1" applyBorder="1" applyAlignment="1">
      <alignment wrapText="1"/>
    </xf>
    <xf numFmtId="0" fontId="51" fillId="0" borderId="32" xfId="8" applyFont="1" applyFill="1" applyBorder="1" applyAlignment="1">
      <alignment wrapText="1"/>
    </xf>
    <xf numFmtId="0" fontId="51" fillId="0" borderId="52" xfId="8" applyFont="1" applyFill="1" applyBorder="1" applyAlignment="1">
      <alignment wrapText="1"/>
    </xf>
    <xf numFmtId="0" fontId="65" fillId="0" borderId="31" xfId="0" applyFont="1" applyBorder="1" applyAlignment="1" applyProtection="1">
      <alignment horizontal="left" vertical="top" wrapText="1"/>
    </xf>
    <xf numFmtId="0" fontId="3" fillId="0" borderId="32" xfId="0" applyFont="1" applyBorder="1" applyAlignment="1"/>
    <xf numFmtId="0" fontId="68" fillId="0" borderId="31" xfId="0" applyNumberFormat="1" applyFont="1" applyFill="1" applyBorder="1" applyAlignment="1">
      <alignment horizontal="left" vertical="top" wrapText="1"/>
    </xf>
    <xf numFmtId="1" fontId="52" fillId="0" borderId="30" xfId="0" applyNumberFormat="1" applyFont="1" applyFill="1" applyBorder="1" applyAlignment="1" applyProtection="1">
      <alignment vertical="center" wrapText="1"/>
    </xf>
    <xf numFmtId="0" fontId="50" fillId="0" borderId="30" xfId="0" applyFont="1" applyBorder="1" applyAlignment="1">
      <alignment vertical="center" wrapText="1"/>
    </xf>
    <xf numFmtId="168" fontId="46" fillId="10" borderId="31" xfId="0" applyNumberFormat="1" applyFont="1" applyFill="1" applyBorder="1" applyAlignment="1" applyProtection="1">
      <protection locked="0"/>
    </xf>
    <xf numFmtId="168" fontId="46" fillId="10" borderId="52" xfId="0" applyNumberFormat="1" applyFont="1" applyFill="1" applyBorder="1" applyAlignment="1" applyProtection="1">
      <protection locked="0"/>
    </xf>
    <xf numFmtId="168" fontId="46" fillId="0" borderId="31" xfId="0" applyNumberFormat="1" applyFont="1" applyBorder="1" applyAlignment="1"/>
    <xf numFmtId="168" fontId="46" fillId="0" borderId="32" xfId="0" applyNumberFormat="1" applyFont="1" applyBorder="1" applyAlignment="1"/>
    <xf numFmtId="168" fontId="46" fillId="0" borderId="52" xfId="0" applyNumberFormat="1" applyFont="1" applyBorder="1" applyAlignment="1"/>
    <xf numFmtId="168" fontId="50" fillId="10" borderId="31" xfId="0" applyNumberFormat="1" applyFont="1" applyFill="1" applyBorder="1" applyAlignment="1" applyProtection="1">
      <protection locked="0"/>
    </xf>
    <xf numFmtId="168" fontId="0" fillId="10" borderId="52" xfId="0" applyNumberFormat="1" applyFill="1" applyBorder="1" applyAlignment="1" applyProtection="1">
      <protection locked="0"/>
    </xf>
    <xf numFmtId="168" fontId="0" fillId="0" borderId="32" xfId="0" applyNumberFormat="1" applyFill="1" applyBorder="1" applyAlignment="1"/>
    <xf numFmtId="168" fontId="0" fillId="0" borderId="52" xfId="0" applyNumberFormat="1" applyFill="1" applyBorder="1" applyAlignment="1"/>
    <xf numFmtId="0" fontId="65" fillId="0" borderId="31" xfId="0" applyNumberFormat="1" applyFont="1" applyBorder="1" applyAlignment="1">
      <alignment horizontal="left" vertical="top" wrapText="1"/>
    </xf>
    <xf numFmtId="0" fontId="65" fillId="0" borderId="31" xfId="0" applyNumberFormat="1" applyFont="1" applyFill="1" applyBorder="1" applyAlignment="1">
      <alignment horizontal="left" vertical="top" wrapText="1"/>
    </xf>
    <xf numFmtId="168" fontId="14" fillId="0" borderId="31" xfId="0" applyNumberFormat="1" applyFont="1" applyBorder="1" applyAlignment="1"/>
    <xf numFmtId="168" fontId="14" fillId="0" borderId="32" xfId="0" applyNumberFormat="1" applyFont="1" applyBorder="1" applyAlignment="1"/>
    <xf numFmtId="168" fontId="14" fillId="0" borderId="52" xfId="0" applyNumberFormat="1" applyFont="1" applyBorder="1" applyAlignment="1"/>
    <xf numFmtId="168" fontId="14" fillId="10" borderId="52" xfId="0" applyNumberFormat="1" applyFont="1" applyFill="1" applyBorder="1" applyAlignment="1" applyProtection="1">
      <protection locked="0"/>
    </xf>
    <xf numFmtId="168" fontId="14" fillId="0" borderId="32" xfId="0" applyNumberFormat="1" applyFont="1" applyFill="1" applyBorder="1" applyAlignment="1"/>
    <xf numFmtId="168" fontId="14" fillId="0" borderId="52" xfId="0" applyNumberFormat="1" applyFont="1" applyFill="1" applyBorder="1" applyAlignment="1"/>
    <xf numFmtId="0" fontId="46" fillId="0" borderId="43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left" wrapText="1"/>
    </xf>
    <xf numFmtId="0" fontId="54" fillId="0" borderId="0" xfId="0" applyFont="1" applyFill="1" applyBorder="1" applyAlignment="1">
      <alignment horizontal="left" vertical="center" wrapText="1"/>
    </xf>
    <xf numFmtId="168" fontId="28" fillId="0" borderId="0" xfId="0" applyNumberFormat="1" applyFont="1" applyAlignment="1"/>
    <xf numFmtId="0" fontId="28" fillId="0" borderId="0" xfId="0" applyFont="1" applyAlignment="1"/>
    <xf numFmtId="1" fontId="48" fillId="8" borderId="31" xfId="0" applyNumberFormat="1" applyFont="1" applyFill="1" applyBorder="1" applyAlignment="1" applyProtection="1">
      <alignment vertical="center" wrapText="1"/>
    </xf>
    <xf numFmtId="1" fontId="48" fillId="8" borderId="32" xfId="0" applyNumberFormat="1" applyFont="1" applyFill="1" applyBorder="1" applyAlignment="1" applyProtection="1">
      <alignment vertical="center" wrapText="1"/>
    </xf>
    <xf numFmtId="0" fontId="3" fillId="0" borderId="32" xfId="0" applyFont="1" applyBorder="1" applyAlignment="1">
      <alignment wrapText="1"/>
    </xf>
    <xf numFmtId="1" fontId="59" fillId="8" borderId="31" xfId="0" applyNumberFormat="1" applyFont="1" applyFill="1" applyBorder="1" applyAlignment="1" applyProtection="1">
      <alignment vertical="center" wrapText="1"/>
    </xf>
    <xf numFmtId="1" fontId="59" fillId="8" borderId="32" xfId="0" applyNumberFormat="1" applyFont="1" applyFill="1" applyBorder="1" applyAlignment="1" applyProtection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1" fontId="59" fillId="9" borderId="31" xfId="0" applyNumberFormat="1" applyFont="1" applyFill="1" applyBorder="1" applyAlignment="1" applyProtection="1">
      <alignment vertical="center" wrapText="1"/>
    </xf>
    <xf numFmtId="1" fontId="59" fillId="9" borderId="32" xfId="0" applyNumberFormat="1" applyFont="1" applyFill="1" applyBorder="1" applyAlignment="1" applyProtection="1">
      <alignment vertical="center" wrapText="1"/>
    </xf>
    <xf numFmtId="1" fontId="59" fillId="9" borderId="52" xfId="0" applyNumberFormat="1" applyFont="1" applyFill="1" applyBorder="1" applyAlignment="1" applyProtection="1">
      <alignment vertical="center" wrapText="1"/>
    </xf>
    <xf numFmtId="0" fontId="63" fillId="0" borderId="31" xfId="0" applyNumberFormat="1" applyFont="1" applyFill="1" applyBorder="1" applyAlignment="1" applyProtection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168" fontId="50" fillId="10" borderId="31" xfId="0" applyNumberFormat="1" applyFont="1" applyFill="1" applyBorder="1" applyAlignment="1" applyProtection="1">
      <alignment horizontal="right" vertical="center" wrapText="1"/>
      <protection locked="0"/>
    </xf>
    <xf numFmtId="168" fontId="14" fillId="10" borderId="52" xfId="0" applyNumberFormat="1" applyFont="1" applyFill="1" applyBorder="1" applyAlignment="1" applyProtection="1">
      <alignment horizontal="right" vertical="center" wrapText="1"/>
      <protection locked="0"/>
    </xf>
    <xf numFmtId="168" fontId="14" fillId="0" borderId="31" xfId="0" applyNumberFormat="1" applyFont="1" applyBorder="1" applyAlignment="1">
      <alignment vertical="center"/>
    </xf>
    <xf numFmtId="168" fontId="14" fillId="0" borderId="32" xfId="0" applyNumberFormat="1" applyFont="1" applyBorder="1" applyAlignment="1">
      <alignment vertical="center"/>
    </xf>
    <xf numFmtId="168" fontId="14" fillId="0" borderId="52" xfId="0" applyNumberFormat="1" applyFont="1" applyBorder="1" applyAlignment="1">
      <alignment vertical="center"/>
    </xf>
    <xf numFmtId="168" fontId="14" fillId="0" borderId="32" xfId="0" applyNumberFormat="1" applyFont="1" applyFill="1" applyBorder="1" applyAlignment="1">
      <alignment vertical="center"/>
    </xf>
    <xf numFmtId="168" fontId="14" fillId="0" borderId="52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/>
    </xf>
    <xf numFmtId="1" fontId="61" fillId="0" borderId="31" xfId="0" applyNumberFormat="1" applyFont="1" applyFill="1" applyBorder="1" applyAlignment="1" applyProtection="1">
      <alignment vertical="center" wrapText="1"/>
    </xf>
    <xf numFmtId="0" fontId="65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65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/>
    </xf>
    <xf numFmtId="168" fontId="0" fillId="0" borderId="0" xfId="0" applyNumberFormat="1" applyAlignment="1"/>
    <xf numFmtId="0" fontId="63" fillId="0" borderId="31" xfId="0" applyNumberFormat="1" applyFont="1" applyFill="1" applyBorder="1" applyAlignment="1" applyProtection="1">
      <alignment horizontal="left" vertical="top" wrapText="1"/>
    </xf>
  </cellXfs>
  <cellStyles count="10">
    <cellStyle name="Hypertextový odkaz" xfId="1" builtinId="8"/>
    <cellStyle name="Normální" xfId="0" builtinId="0" customBuiltin="1"/>
    <cellStyle name="Normální 10" xfId="4"/>
    <cellStyle name="Normální 12" xfId="6"/>
    <cellStyle name="Normální 16" xfId="7"/>
    <cellStyle name="normální 19" xfId="5"/>
    <cellStyle name="normální 20" xfId="8"/>
    <cellStyle name="Normální 4" xfId="9"/>
    <cellStyle name="Normální 8" xfId="2"/>
    <cellStyle name="Normální 9" xfId="3"/>
  </cellStyles>
  <dxfs count="0"/>
  <tableStyles count="0"/>
  <colors>
    <mruColors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4"/>
  <sheetViews>
    <sheetView showGridLines="0" tabSelected="1" topLeftCell="B1" zoomScale="115" zoomScaleNormal="115" workbookViewId="0">
      <pane ySplit="1" topLeftCell="A2" activePane="bottomLeft" state="frozen"/>
      <selection pane="bottomLeft" activeCell="AL75" sqref="AL7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R2" s="438" t="s">
        <v>8</v>
      </c>
      <c r="AS2" s="439"/>
      <c r="AT2" s="439"/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S2" s="21" t="s">
        <v>9</v>
      </c>
      <c r="BT2" s="21" t="s">
        <v>10</v>
      </c>
    </row>
    <row r="3" spans="1:73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 x14ac:dyDescent="0.3">
      <c r="B4" s="25"/>
      <c r="C4" s="459" t="s">
        <v>12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26"/>
      <c r="AS4" s="27" t="s">
        <v>13</v>
      </c>
      <c r="BS4" s="21" t="s">
        <v>14</v>
      </c>
    </row>
    <row r="5" spans="1:73" ht="14.45" customHeight="1" x14ac:dyDescent="0.3">
      <c r="B5" s="25"/>
      <c r="C5" s="28"/>
      <c r="D5" s="29" t="s">
        <v>15</v>
      </c>
      <c r="E5" s="28"/>
      <c r="F5" s="28"/>
      <c r="G5" s="28"/>
      <c r="H5" s="28"/>
      <c r="I5" s="28"/>
      <c r="J5" s="28"/>
      <c r="K5" s="472" t="s">
        <v>16</v>
      </c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28"/>
      <c r="AQ5" s="26"/>
      <c r="BS5" s="21" t="s">
        <v>9</v>
      </c>
    </row>
    <row r="6" spans="1:73" ht="36.950000000000003" customHeight="1" x14ac:dyDescent="0.3">
      <c r="B6" s="25"/>
      <c r="C6" s="28"/>
      <c r="D6" s="31" t="s">
        <v>17</v>
      </c>
      <c r="E6" s="28"/>
      <c r="F6" s="28"/>
      <c r="G6" s="28"/>
      <c r="H6" s="28"/>
      <c r="I6" s="28"/>
      <c r="J6" s="28"/>
      <c r="K6" s="473" t="s">
        <v>18</v>
      </c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  <c r="AP6" s="28"/>
      <c r="AQ6" s="26"/>
      <c r="BS6" s="21" t="s">
        <v>9</v>
      </c>
    </row>
    <row r="7" spans="1:73" ht="14.45" customHeight="1" x14ac:dyDescent="0.3">
      <c r="B7" s="25"/>
      <c r="C7" s="28"/>
      <c r="D7" s="32" t="s">
        <v>19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20</v>
      </c>
      <c r="AL7" s="28"/>
      <c r="AM7" s="28"/>
      <c r="AN7" s="30" t="s">
        <v>5</v>
      </c>
      <c r="AO7" s="28"/>
      <c r="AP7" s="28"/>
      <c r="AQ7" s="26"/>
      <c r="BS7" s="21" t="s">
        <v>9</v>
      </c>
    </row>
    <row r="8" spans="1:73" ht="14.45" customHeight="1" x14ac:dyDescent="0.3">
      <c r="B8" s="25"/>
      <c r="C8" s="28"/>
      <c r="D8" s="32" t="s">
        <v>21</v>
      </c>
      <c r="E8" s="28"/>
      <c r="F8" s="28"/>
      <c r="G8" s="28"/>
      <c r="H8" s="28"/>
      <c r="I8" s="28"/>
      <c r="J8" s="28"/>
      <c r="K8" s="30" t="s">
        <v>22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23</v>
      </c>
      <c r="AL8" s="28"/>
      <c r="AM8" s="28"/>
      <c r="AN8" s="30" t="s">
        <v>24</v>
      </c>
      <c r="AO8" s="28"/>
      <c r="AP8" s="28"/>
      <c r="AQ8" s="26"/>
      <c r="BS8" s="21" t="s">
        <v>9</v>
      </c>
    </row>
    <row r="9" spans="1:73" ht="14.45" customHeight="1" x14ac:dyDescent="0.3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S9" s="21" t="s">
        <v>9</v>
      </c>
    </row>
    <row r="10" spans="1:73" ht="14.45" customHeight="1" x14ac:dyDescent="0.3">
      <c r="B10" s="25"/>
      <c r="C10" s="28"/>
      <c r="D10" s="32" t="s">
        <v>25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26</v>
      </c>
      <c r="AL10" s="28"/>
      <c r="AM10" s="28"/>
      <c r="AN10" s="30" t="s">
        <v>27</v>
      </c>
      <c r="AO10" s="28"/>
      <c r="AP10" s="28"/>
      <c r="AQ10" s="26"/>
      <c r="BS10" s="21" t="s">
        <v>9</v>
      </c>
    </row>
    <row r="11" spans="1:73" ht="18.399999999999999" customHeight="1" x14ac:dyDescent="0.3">
      <c r="B11" s="25"/>
      <c r="C11" s="28"/>
      <c r="D11" s="28"/>
      <c r="E11" s="30" t="s">
        <v>28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29</v>
      </c>
      <c r="AL11" s="28"/>
      <c r="AM11" s="28"/>
      <c r="AN11" s="30" t="s">
        <v>30</v>
      </c>
      <c r="AO11" s="28"/>
      <c r="AP11" s="28"/>
      <c r="AQ11" s="26"/>
      <c r="BS11" s="21" t="s">
        <v>9</v>
      </c>
    </row>
    <row r="12" spans="1:73" ht="6.95" customHeight="1" x14ac:dyDescent="0.3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S12" s="21" t="s">
        <v>9</v>
      </c>
    </row>
    <row r="13" spans="1:73" ht="14.45" customHeight="1" x14ac:dyDescent="0.3">
      <c r="B13" s="25"/>
      <c r="C13" s="28"/>
      <c r="D13" s="32" t="s">
        <v>31</v>
      </c>
      <c r="E13" s="28"/>
      <c r="F13" s="28"/>
      <c r="G13" s="28"/>
      <c r="H13" s="475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26</v>
      </c>
      <c r="AL13" s="28"/>
      <c r="AM13" s="28"/>
      <c r="AN13" s="30" t="s">
        <v>5</v>
      </c>
      <c r="AO13" s="28"/>
      <c r="AP13" s="28"/>
      <c r="AQ13" s="26"/>
      <c r="BS13" s="21" t="s">
        <v>9</v>
      </c>
    </row>
    <row r="14" spans="1:73" ht="15" x14ac:dyDescent="0.3">
      <c r="B14" s="25"/>
      <c r="C14" s="28"/>
      <c r="D14" s="28"/>
      <c r="E14" s="30" t="s">
        <v>32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32" t="s">
        <v>29</v>
      </c>
      <c r="AL14" s="28"/>
      <c r="AM14" s="28"/>
      <c r="AN14" s="30" t="s">
        <v>5</v>
      </c>
      <c r="AO14" s="28"/>
      <c r="AP14" s="28"/>
      <c r="AQ14" s="26"/>
      <c r="BS14" s="21" t="s">
        <v>9</v>
      </c>
    </row>
    <row r="15" spans="1:73" ht="6.95" customHeight="1" x14ac:dyDescent="0.3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S15" s="21" t="s">
        <v>6</v>
      </c>
    </row>
    <row r="16" spans="1:73" ht="14.45" customHeight="1" x14ac:dyDescent="0.3">
      <c r="B16" s="25"/>
      <c r="C16" s="28"/>
      <c r="D16" s="32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26</v>
      </c>
      <c r="AL16" s="28"/>
      <c r="AM16" s="28"/>
      <c r="AN16" s="30" t="s">
        <v>34</v>
      </c>
      <c r="AO16" s="28"/>
      <c r="AP16" s="28"/>
      <c r="AQ16" s="26"/>
      <c r="BS16" s="21" t="s">
        <v>6</v>
      </c>
    </row>
    <row r="17" spans="2:71" ht="18.399999999999999" customHeight="1" x14ac:dyDescent="0.3">
      <c r="B17" s="25"/>
      <c r="C17" s="28"/>
      <c r="D17" s="28"/>
      <c r="E17" s="30" t="s">
        <v>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29</v>
      </c>
      <c r="AL17" s="28"/>
      <c r="AM17" s="28"/>
      <c r="AN17" s="30" t="s">
        <v>36</v>
      </c>
      <c r="AO17" s="28"/>
      <c r="AP17" s="28"/>
      <c r="AQ17" s="26"/>
      <c r="BS17" s="21" t="s">
        <v>37</v>
      </c>
    </row>
    <row r="18" spans="2:71" ht="6.95" customHeight="1" x14ac:dyDescent="0.3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S18" s="21" t="s">
        <v>9</v>
      </c>
    </row>
    <row r="19" spans="2:71" ht="14.45" customHeight="1" x14ac:dyDescent="0.3">
      <c r="B19" s="25"/>
      <c r="C19" s="28"/>
      <c r="D19" s="32" t="s">
        <v>38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26</v>
      </c>
      <c r="AL19" s="28"/>
      <c r="AM19" s="28"/>
      <c r="AN19" s="30" t="s">
        <v>34</v>
      </c>
      <c r="AO19" s="28"/>
      <c r="AP19" s="28"/>
      <c r="AQ19" s="26"/>
      <c r="BS19" s="21" t="s">
        <v>9</v>
      </c>
    </row>
    <row r="20" spans="2:71" ht="18.399999999999999" customHeight="1" x14ac:dyDescent="0.3">
      <c r="B20" s="25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29</v>
      </c>
      <c r="AL20" s="28"/>
      <c r="AM20" s="28"/>
      <c r="AN20" s="30" t="s">
        <v>36</v>
      </c>
      <c r="AO20" s="28"/>
      <c r="AP20" s="28"/>
      <c r="AQ20" s="26"/>
    </row>
    <row r="21" spans="2:71" ht="6.95" customHeight="1" x14ac:dyDescent="0.3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</row>
    <row r="22" spans="2:71" ht="15" x14ac:dyDescent="0.3">
      <c r="B22" s="25"/>
      <c r="C22" s="28"/>
      <c r="D22" s="32" t="s">
        <v>39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</row>
    <row r="23" spans="2:71" ht="22.5" customHeight="1" x14ac:dyDescent="0.3">
      <c r="B23" s="25"/>
      <c r="C23" s="28"/>
      <c r="D23" s="28"/>
      <c r="E23" s="474" t="s">
        <v>5</v>
      </c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28"/>
      <c r="AP23" s="28"/>
      <c r="AQ23" s="26"/>
    </row>
    <row r="24" spans="2:71" ht="6.95" customHeight="1" x14ac:dyDescent="0.3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</row>
    <row r="25" spans="2:71" ht="6.95" customHeight="1" x14ac:dyDescent="0.3">
      <c r="B25" s="25"/>
      <c r="C25" s="2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8"/>
      <c r="AQ25" s="26"/>
    </row>
    <row r="26" spans="2:71" ht="14.45" customHeight="1" x14ac:dyDescent="0.3">
      <c r="B26" s="25"/>
      <c r="C26" s="28"/>
      <c r="D26" s="34" t="s">
        <v>40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466">
        <f>ROUND(AG87,2)</f>
        <v>3995461.5</v>
      </c>
      <c r="AL26" s="467"/>
      <c r="AM26" s="467"/>
      <c r="AN26" s="467"/>
      <c r="AO26" s="467"/>
      <c r="AP26" s="28"/>
      <c r="AQ26" s="26"/>
    </row>
    <row r="27" spans="2:71" ht="14.45" customHeight="1" x14ac:dyDescent="0.3">
      <c r="B27" s="25"/>
      <c r="C27" s="28"/>
      <c r="D27" s="34" t="s">
        <v>41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466">
        <f>ROUND(AG101,2)</f>
        <v>0</v>
      </c>
      <c r="AL27" s="466"/>
      <c r="AM27" s="466"/>
      <c r="AN27" s="466"/>
      <c r="AO27" s="466"/>
      <c r="AP27" s="28"/>
      <c r="AQ27" s="26"/>
    </row>
    <row r="28" spans="2:71" s="1" customFormat="1" ht="6.95" customHeight="1" x14ac:dyDescent="0.3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</row>
    <row r="29" spans="2:71" s="1" customFormat="1" ht="25.9" customHeight="1" x14ac:dyDescent="0.3">
      <c r="B29" s="35"/>
      <c r="C29" s="36"/>
      <c r="D29" s="38" t="s">
        <v>42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68">
        <f>ROUND(AK26+AK27,2)</f>
        <v>3995461.5</v>
      </c>
      <c r="AL29" s="469"/>
      <c r="AM29" s="469"/>
      <c r="AN29" s="469"/>
      <c r="AO29" s="469"/>
      <c r="AP29" s="36"/>
      <c r="AQ29" s="37"/>
    </row>
    <row r="30" spans="2:71" s="1" customFormat="1" ht="6.95" customHeight="1" x14ac:dyDescent="0.3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</row>
    <row r="31" spans="2:71" s="2" customFormat="1" ht="14.45" customHeight="1" x14ac:dyDescent="0.3">
      <c r="B31" s="40"/>
      <c r="C31" s="41"/>
      <c r="D31" s="42" t="s">
        <v>43</v>
      </c>
      <c r="E31" s="41"/>
      <c r="F31" s="42" t="s">
        <v>44</v>
      </c>
      <c r="G31" s="41"/>
      <c r="H31" s="41"/>
      <c r="I31" s="41"/>
      <c r="J31" s="41"/>
      <c r="K31" s="41"/>
      <c r="L31" s="463">
        <v>0.21</v>
      </c>
      <c r="M31" s="464"/>
      <c r="N31" s="464"/>
      <c r="O31" s="464"/>
      <c r="P31" s="41"/>
      <c r="Q31" s="41"/>
      <c r="R31" s="41"/>
      <c r="S31" s="41"/>
      <c r="T31" s="44" t="s">
        <v>45</v>
      </c>
      <c r="U31" s="41"/>
      <c r="V31" s="41"/>
      <c r="W31" s="465">
        <f>ROUND(AG87,2)</f>
        <v>3995461.5</v>
      </c>
      <c r="X31" s="464"/>
      <c r="Y31" s="464"/>
      <c r="Z31" s="464"/>
      <c r="AA31" s="464"/>
      <c r="AB31" s="464"/>
      <c r="AC31" s="464"/>
      <c r="AD31" s="464"/>
      <c r="AE31" s="464"/>
      <c r="AF31" s="41"/>
      <c r="AG31" s="41"/>
      <c r="AH31" s="41"/>
      <c r="AI31" s="41"/>
      <c r="AJ31" s="41"/>
      <c r="AK31" s="465">
        <f>SUM(W31*21%)</f>
        <v>839046.91499999992</v>
      </c>
      <c r="AL31" s="464"/>
      <c r="AM31" s="464"/>
      <c r="AN31" s="464"/>
      <c r="AO31" s="464"/>
      <c r="AP31" s="41"/>
      <c r="AQ31" s="45"/>
    </row>
    <row r="32" spans="2:71" s="2" customFormat="1" ht="14.45" customHeight="1" x14ac:dyDescent="0.3">
      <c r="B32" s="40"/>
      <c r="C32" s="41"/>
      <c r="D32" s="41"/>
      <c r="E32" s="41"/>
      <c r="F32" s="42" t="s">
        <v>46</v>
      </c>
      <c r="G32" s="41"/>
      <c r="H32" s="41"/>
      <c r="I32" s="41"/>
      <c r="J32" s="41"/>
      <c r="K32" s="41"/>
      <c r="L32" s="463">
        <v>0.15</v>
      </c>
      <c r="M32" s="464"/>
      <c r="N32" s="464"/>
      <c r="O32" s="464"/>
      <c r="P32" s="41"/>
      <c r="Q32" s="41"/>
      <c r="R32" s="41"/>
      <c r="S32" s="41"/>
      <c r="T32" s="44" t="s">
        <v>45</v>
      </c>
      <c r="U32" s="41"/>
      <c r="V32" s="41"/>
      <c r="W32" s="465">
        <f>ROUND(BA87+SUM(CE102),2)</f>
        <v>0</v>
      </c>
      <c r="X32" s="464"/>
      <c r="Y32" s="464"/>
      <c r="Z32" s="464"/>
      <c r="AA32" s="464"/>
      <c r="AB32" s="464"/>
      <c r="AC32" s="464"/>
      <c r="AD32" s="464"/>
      <c r="AE32" s="464"/>
      <c r="AF32" s="41"/>
      <c r="AG32" s="41"/>
      <c r="AH32" s="41"/>
      <c r="AI32" s="41"/>
      <c r="AJ32" s="41"/>
      <c r="AK32" s="465">
        <f>ROUND(AW87+SUM(BZ102),2)</f>
        <v>0</v>
      </c>
      <c r="AL32" s="464"/>
      <c r="AM32" s="464"/>
      <c r="AN32" s="464"/>
      <c r="AO32" s="464"/>
      <c r="AP32" s="41"/>
      <c r="AQ32" s="45"/>
    </row>
    <row r="33" spans="2:43" s="2" customFormat="1" ht="14.45" hidden="1" customHeight="1" x14ac:dyDescent="0.3">
      <c r="B33" s="40"/>
      <c r="C33" s="41"/>
      <c r="D33" s="41"/>
      <c r="E33" s="41"/>
      <c r="F33" s="42" t="s">
        <v>47</v>
      </c>
      <c r="G33" s="41"/>
      <c r="H33" s="41"/>
      <c r="I33" s="41"/>
      <c r="J33" s="41"/>
      <c r="K33" s="41"/>
      <c r="L33" s="463">
        <v>0.21</v>
      </c>
      <c r="M33" s="464"/>
      <c r="N33" s="464"/>
      <c r="O33" s="464"/>
      <c r="P33" s="41"/>
      <c r="Q33" s="41"/>
      <c r="R33" s="41"/>
      <c r="S33" s="41"/>
      <c r="T33" s="44" t="s">
        <v>45</v>
      </c>
      <c r="U33" s="41"/>
      <c r="V33" s="41"/>
      <c r="W33" s="465">
        <f>ROUND(BB87+SUM(CF102),2)</f>
        <v>0</v>
      </c>
      <c r="X33" s="464"/>
      <c r="Y33" s="464"/>
      <c r="Z33" s="464"/>
      <c r="AA33" s="464"/>
      <c r="AB33" s="464"/>
      <c r="AC33" s="464"/>
      <c r="AD33" s="464"/>
      <c r="AE33" s="464"/>
      <c r="AF33" s="41"/>
      <c r="AG33" s="41"/>
      <c r="AH33" s="41"/>
      <c r="AI33" s="41"/>
      <c r="AJ33" s="41"/>
      <c r="AK33" s="465">
        <v>0</v>
      </c>
      <c r="AL33" s="464"/>
      <c r="AM33" s="464"/>
      <c r="AN33" s="464"/>
      <c r="AO33" s="464"/>
      <c r="AP33" s="41"/>
      <c r="AQ33" s="45"/>
    </row>
    <row r="34" spans="2:43" s="2" customFormat="1" ht="14.45" hidden="1" customHeight="1" x14ac:dyDescent="0.3">
      <c r="B34" s="40"/>
      <c r="C34" s="41"/>
      <c r="D34" s="41"/>
      <c r="E34" s="41"/>
      <c r="F34" s="42" t="s">
        <v>48</v>
      </c>
      <c r="G34" s="41"/>
      <c r="H34" s="41"/>
      <c r="I34" s="41"/>
      <c r="J34" s="41"/>
      <c r="K34" s="41"/>
      <c r="L34" s="463">
        <v>0.15</v>
      </c>
      <c r="M34" s="464"/>
      <c r="N34" s="464"/>
      <c r="O34" s="464"/>
      <c r="P34" s="41"/>
      <c r="Q34" s="41"/>
      <c r="R34" s="41"/>
      <c r="S34" s="41"/>
      <c r="T34" s="44" t="s">
        <v>45</v>
      </c>
      <c r="U34" s="41"/>
      <c r="V34" s="41"/>
      <c r="W34" s="465">
        <f>ROUND(BC87+SUM(CG102),2)</f>
        <v>0</v>
      </c>
      <c r="X34" s="464"/>
      <c r="Y34" s="464"/>
      <c r="Z34" s="464"/>
      <c r="AA34" s="464"/>
      <c r="AB34" s="464"/>
      <c r="AC34" s="464"/>
      <c r="AD34" s="464"/>
      <c r="AE34" s="464"/>
      <c r="AF34" s="41"/>
      <c r="AG34" s="41"/>
      <c r="AH34" s="41"/>
      <c r="AI34" s="41"/>
      <c r="AJ34" s="41"/>
      <c r="AK34" s="465">
        <v>0</v>
      </c>
      <c r="AL34" s="464"/>
      <c r="AM34" s="464"/>
      <c r="AN34" s="464"/>
      <c r="AO34" s="464"/>
      <c r="AP34" s="41"/>
      <c r="AQ34" s="45"/>
    </row>
    <row r="35" spans="2:43" s="2" customFormat="1" ht="14.45" hidden="1" customHeight="1" x14ac:dyDescent="0.3">
      <c r="B35" s="40"/>
      <c r="C35" s="41"/>
      <c r="D35" s="41"/>
      <c r="E35" s="41"/>
      <c r="F35" s="42" t="s">
        <v>49</v>
      </c>
      <c r="G35" s="41"/>
      <c r="H35" s="41"/>
      <c r="I35" s="41"/>
      <c r="J35" s="41"/>
      <c r="K35" s="41"/>
      <c r="L35" s="463">
        <v>0</v>
      </c>
      <c r="M35" s="464"/>
      <c r="N35" s="464"/>
      <c r="O35" s="464"/>
      <c r="P35" s="41"/>
      <c r="Q35" s="41"/>
      <c r="R35" s="41"/>
      <c r="S35" s="41"/>
      <c r="T35" s="44" t="s">
        <v>45</v>
      </c>
      <c r="U35" s="41"/>
      <c r="V35" s="41"/>
      <c r="W35" s="465">
        <f>ROUND(BD87+SUM(CH102),2)</f>
        <v>0</v>
      </c>
      <c r="X35" s="464"/>
      <c r="Y35" s="464"/>
      <c r="Z35" s="464"/>
      <c r="AA35" s="464"/>
      <c r="AB35" s="464"/>
      <c r="AC35" s="464"/>
      <c r="AD35" s="464"/>
      <c r="AE35" s="464"/>
      <c r="AF35" s="41"/>
      <c r="AG35" s="41"/>
      <c r="AH35" s="41"/>
      <c r="AI35" s="41"/>
      <c r="AJ35" s="41"/>
      <c r="AK35" s="465">
        <v>0</v>
      </c>
      <c r="AL35" s="464"/>
      <c r="AM35" s="464"/>
      <c r="AN35" s="464"/>
      <c r="AO35" s="464"/>
      <c r="AP35" s="41"/>
      <c r="AQ35" s="45"/>
    </row>
    <row r="36" spans="2:43" s="1" customFormat="1" ht="6.95" customHeight="1" x14ac:dyDescent="0.3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43" s="1" customFormat="1" ht="25.9" customHeight="1" x14ac:dyDescent="0.3">
      <c r="B37" s="35"/>
      <c r="C37" s="46"/>
      <c r="D37" s="47" t="s">
        <v>50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51</v>
      </c>
      <c r="U37" s="48"/>
      <c r="V37" s="48"/>
      <c r="W37" s="48"/>
      <c r="X37" s="455" t="s">
        <v>52</v>
      </c>
      <c r="Y37" s="456"/>
      <c r="Z37" s="456"/>
      <c r="AA37" s="456"/>
      <c r="AB37" s="456"/>
      <c r="AC37" s="48"/>
      <c r="AD37" s="48"/>
      <c r="AE37" s="48"/>
      <c r="AF37" s="48"/>
      <c r="AG37" s="48"/>
      <c r="AH37" s="48"/>
      <c r="AI37" s="48"/>
      <c r="AJ37" s="48"/>
      <c r="AK37" s="457">
        <f>SUM(AK29:AK32)</f>
        <v>4834508.415</v>
      </c>
      <c r="AL37" s="456"/>
      <c r="AM37" s="456"/>
      <c r="AN37" s="456"/>
      <c r="AO37" s="458"/>
      <c r="AP37" s="46"/>
      <c r="AQ37" s="37"/>
    </row>
    <row r="38" spans="2:43" s="1" customFormat="1" ht="14.45" customHeight="1" x14ac:dyDescent="0.3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43" x14ac:dyDescent="0.3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43" x14ac:dyDescent="0.3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43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43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43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43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43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43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43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43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5" x14ac:dyDescent="0.3">
      <c r="B49" s="35"/>
      <c r="C49" s="36"/>
      <c r="D49" s="50" t="s">
        <v>53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54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 x14ac:dyDescent="0.3">
      <c r="B50" s="25"/>
      <c r="C50" s="28"/>
      <c r="D50" s="53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4"/>
      <c r="AA50" s="28"/>
      <c r="AB50" s="28"/>
      <c r="AC50" s="53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4"/>
      <c r="AP50" s="28"/>
      <c r="AQ50" s="26"/>
    </row>
    <row r="51" spans="2:43" x14ac:dyDescent="0.3">
      <c r="B51" s="25"/>
      <c r="C51" s="28"/>
      <c r="D51" s="53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4"/>
      <c r="AA51" s="28"/>
      <c r="AB51" s="28"/>
      <c r="AC51" s="53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4"/>
      <c r="AP51" s="28"/>
      <c r="AQ51" s="26"/>
    </row>
    <row r="52" spans="2:43" x14ac:dyDescent="0.3">
      <c r="B52" s="25"/>
      <c r="C52" s="28"/>
      <c r="D52" s="53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4"/>
      <c r="AA52" s="28"/>
      <c r="AB52" s="28"/>
      <c r="AC52" s="53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4"/>
      <c r="AP52" s="28"/>
      <c r="AQ52" s="26"/>
    </row>
    <row r="53" spans="2:43" x14ac:dyDescent="0.3">
      <c r="B53" s="25"/>
      <c r="C53" s="28"/>
      <c r="D53" s="53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4"/>
      <c r="AA53" s="28"/>
      <c r="AB53" s="28"/>
      <c r="AC53" s="53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4"/>
      <c r="AP53" s="28"/>
      <c r="AQ53" s="26"/>
    </row>
    <row r="54" spans="2:43" x14ac:dyDescent="0.3">
      <c r="B54" s="25"/>
      <c r="C54" s="28"/>
      <c r="D54" s="53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4"/>
      <c r="AA54" s="28"/>
      <c r="AB54" s="28"/>
      <c r="AC54" s="53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4"/>
      <c r="AP54" s="28"/>
      <c r="AQ54" s="26"/>
    </row>
    <row r="55" spans="2:43" x14ac:dyDescent="0.3">
      <c r="B55" s="25"/>
      <c r="C55" s="28"/>
      <c r="D55" s="53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4"/>
      <c r="AA55" s="28"/>
      <c r="AB55" s="28"/>
      <c r="AC55" s="53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4"/>
      <c r="AP55" s="28"/>
      <c r="AQ55" s="26"/>
    </row>
    <row r="56" spans="2:43" x14ac:dyDescent="0.3">
      <c r="B56" s="25"/>
      <c r="C56" s="28"/>
      <c r="D56" s="5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4"/>
      <c r="AA56" s="28"/>
      <c r="AB56" s="28"/>
      <c r="AC56" s="53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4"/>
      <c r="AP56" s="28"/>
      <c r="AQ56" s="26"/>
    </row>
    <row r="57" spans="2:43" x14ac:dyDescent="0.3">
      <c r="B57" s="25"/>
      <c r="C57" s="28"/>
      <c r="D57" s="53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4"/>
      <c r="AA57" s="28"/>
      <c r="AB57" s="28"/>
      <c r="AC57" s="53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4"/>
      <c r="AP57" s="28"/>
      <c r="AQ57" s="26"/>
    </row>
    <row r="58" spans="2:43" s="1" customFormat="1" ht="15" x14ac:dyDescent="0.3">
      <c r="B58" s="35"/>
      <c r="C58" s="36"/>
      <c r="D58" s="55" t="s">
        <v>55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56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55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56</v>
      </c>
      <c r="AN58" s="56"/>
      <c r="AO58" s="58"/>
      <c r="AP58" s="36"/>
      <c r="AQ58" s="37"/>
    </row>
    <row r="59" spans="2:43" x14ac:dyDescent="0.3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5" x14ac:dyDescent="0.3">
      <c r="B60" s="35"/>
      <c r="C60" s="36"/>
      <c r="D60" s="50" t="s">
        <v>57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58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 x14ac:dyDescent="0.3">
      <c r="B61" s="25"/>
      <c r="C61" s="28"/>
      <c r="D61" s="53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4"/>
      <c r="AA61" s="28"/>
      <c r="AB61" s="28"/>
      <c r="AC61" s="53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4"/>
      <c r="AP61" s="28"/>
      <c r="AQ61" s="26"/>
    </row>
    <row r="62" spans="2:43" x14ac:dyDescent="0.3">
      <c r="B62" s="25"/>
      <c r="C62" s="28"/>
      <c r="D62" s="53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4"/>
      <c r="AA62" s="28"/>
      <c r="AB62" s="28"/>
      <c r="AC62" s="53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4"/>
      <c r="AP62" s="28"/>
      <c r="AQ62" s="26"/>
    </row>
    <row r="63" spans="2:43" x14ac:dyDescent="0.3">
      <c r="B63" s="25"/>
      <c r="C63" s="28"/>
      <c r="D63" s="53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4"/>
      <c r="AA63" s="28"/>
      <c r="AB63" s="28"/>
      <c r="AC63" s="53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4"/>
      <c r="AP63" s="28"/>
      <c r="AQ63" s="26"/>
    </row>
    <row r="64" spans="2:43" x14ac:dyDescent="0.3">
      <c r="B64" s="25"/>
      <c r="C64" s="28"/>
      <c r="D64" s="53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4"/>
      <c r="AA64" s="28"/>
      <c r="AB64" s="28"/>
      <c r="AC64" s="53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4"/>
      <c r="AP64" s="28"/>
      <c r="AQ64" s="26"/>
    </row>
    <row r="65" spans="2:43" x14ac:dyDescent="0.3">
      <c r="B65" s="25"/>
      <c r="C65" s="28"/>
      <c r="D65" s="53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4"/>
      <c r="AA65" s="28"/>
      <c r="AB65" s="28"/>
      <c r="AC65" s="53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4"/>
      <c r="AP65" s="28"/>
      <c r="AQ65" s="26"/>
    </row>
    <row r="66" spans="2:43" x14ac:dyDescent="0.3">
      <c r="B66" s="25"/>
      <c r="C66" s="28"/>
      <c r="D66" s="53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4"/>
      <c r="AA66" s="28"/>
      <c r="AB66" s="28"/>
      <c r="AC66" s="53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4"/>
      <c r="AP66" s="28"/>
      <c r="AQ66" s="26"/>
    </row>
    <row r="67" spans="2:43" x14ac:dyDescent="0.3">
      <c r="B67" s="25"/>
      <c r="C67" s="28"/>
      <c r="D67" s="53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4"/>
      <c r="AA67" s="28"/>
      <c r="AB67" s="28"/>
      <c r="AC67" s="53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4"/>
      <c r="AP67" s="28"/>
      <c r="AQ67" s="26"/>
    </row>
    <row r="68" spans="2:43" x14ac:dyDescent="0.3">
      <c r="B68" s="25"/>
      <c r="C68" s="28"/>
      <c r="D68" s="53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4"/>
      <c r="AA68" s="28"/>
      <c r="AB68" s="28"/>
      <c r="AC68" s="53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4"/>
      <c r="AP68" s="28"/>
      <c r="AQ68" s="26"/>
    </row>
    <row r="69" spans="2:43" s="1" customFormat="1" ht="15" x14ac:dyDescent="0.3">
      <c r="B69" s="35"/>
      <c r="C69" s="36"/>
      <c r="D69" s="55" t="s">
        <v>55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56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55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56</v>
      </c>
      <c r="AN69" s="56"/>
      <c r="AO69" s="58"/>
      <c r="AP69" s="36"/>
      <c r="AQ69" s="37"/>
    </row>
    <row r="70" spans="2:43" s="1" customFormat="1" ht="6.95" customHeight="1" x14ac:dyDescent="0.3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 x14ac:dyDescent="0.3">
      <c r="B76" s="35"/>
      <c r="C76" s="459" t="s">
        <v>59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460"/>
      <c r="S76" s="460"/>
      <c r="T76" s="460"/>
      <c r="U76" s="460"/>
      <c r="V76" s="460"/>
      <c r="W76" s="460"/>
      <c r="X76" s="460"/>
      <c r="Y76" s="460"/>
      <c r="Z76" s="460"/>
      <c r="AA76" s="460"/>
      <c r="AB76" s="460"/>
      <c r="AC76" s="460"/>
      <c r="AD76" s="460"/>
      <c r="AE76" s="460"/>
      <c r="AF76" s="460"/>
      <c r="AG76" s="460"/>
      <c r="AH76" s="460"/>
      <c r="AI76" s="460"/>
      <c r="AJ76" s="460"/>
      <c r="AK76" s="460"/>
      <c r="AL76" s="460"/>
      <c r="AM76" s="460"/>
      <c r="AN76" s="460"/>
      <c r="AO76" s="460"/>
      <c r="AP76" s="460"/>
      <c r="AQ76" s="37"/>
    </row>
    <row r="77" spans="2:43" s="3" customFormat="1" ht="14.45" customHeight="1" x14ac:dyDescent="0.3">
      <c r="B77" s="65"/>
      <c r="C77" s="32" t="s">
        <v>15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2017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 x14ac:dyDescent="0.3">
      <c r="B78" s="68"/>
      <c r="C78" s="69" t="s">
        <v>17</v>
      </c>
      <c r="D78" s="70"/>
      <c r="E78" s="70"/>
      <c r="F78" s="70"/>
      <c r="G78" s="70"/>
      <c r="H78" s="70"/>
      <c r="I78" s="70"/>
      <c r="J78" s="70"/>
      <c r="K78" s="70"/>
      <c r="L78" s="461" t="str">
        <f>K6</f>
        <v>Kasárna Opavská 29, Hlučín</v>
      </c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70"/>
      <c r="AQ78" s="71"/>
    </row>
    <row r="79" spans="2:43" s="1" customFormat="1" ht="6.95" customHeight="1" x14ac:dyDescent="0.3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 x14ac:dyDescent="0.3">
      <c r="B80" s="35"/>
      <c r="C80" s="32" t="s">
        <v>21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>Hlučín, Opavská 29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2" t="s">
        <v>23</v>
      </c>
      <c r="AJ80" s="36"/>
      <c r="AK80" s="36"/>
      <c r="AL80" s="36"/>
      <c r="AM80" s="73" t="str">
        <f>IF(AN8= "","",AN8)</f>
        <v>29.5.2017</v>
      </c>
      <c r="AN80" s="36"/>
      <c r="AO80" s="36"/>
      <c r="AP80" s="36"/>
      <c r="AQ80" s="37"/>
    </row>
    <row r="81" spans="1:76" s="1" customFormat="1" ht="6.95" customHeight="1" x14ac:dyDescent="0.3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76" s="1" customFormat="1" ht="15" x14ac:dyDescent="0.3">
      <c r="B82" s="35"/>
      <c r="C82" s="32" t="s">
        <v>25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AS-PO, Podbabská 1589/1, 160 00 Praha 6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2" t="s">
        <v>33</v>
      </c>
      <c r="AJ82" s="36"/>
      <c r="AK82" s="36"/>
      <c r="AL82" s="36"/>
      <c r="AM82" s="450" t="str">
        <f>IF(E17="","",E17)</f>
        <v>SAFETY PRO s.r.o., Přerovská 434/60, 77900 Olomouc</v>
      </c>
      <c r="AN82" s="450"/>
      <c r="AO82" s="450"/>
      <c r="AP82" s="450"/>
      <c r="AQ82" s="37"/>
      <c r="AS82" s="444" t="s">
        <v>60</v>
      </c>
      <c r="AT82" s="445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76" s="1" customFormat="1" ht="15" x14ac:dyDescent="0.3">
      <c r="B83" s="35"/>
      <c r="C83" s="32" t="s">
        <v>31</v>
      </c>
      <c r="D83" s="36"/>
      <c r="E83" s="36"/>
      <c r="F83" s="36"/>
      <c r="G83" s="36"/>
      <c r="H83" s="36"/>
      <c r="I83" s="36"/>
      <c r="J83" s="36"/>
      <c r="K83" s="36"/>
      <c r="L83" s="66" t="str">
        <f>IF(E14="","",E14)</f>
        <v xml:space="preserve"> </v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2" t="s">
        <v>38</v>
      </c>
      <c r="AJ83" s="36"/>
      <c r="AK83" s="36"/>
      <c r="AL83" s="36"/>
      <c r="AM83" s="450" t="str">
        <f>IF(E20="","",E20)</f>
        <v>SAFETY PRO s.r.o., Přerovská 434/60, 77900 Olomouc</v>
      </c>
      <c r="AN83" s="450"/>
      <c r="AO83" s="450"/>
      <c r="AP83" s="450"/>
      <c r="AQ83" s="37"/>
      <c r="AS83" s="446"/>
      <c r="AT83" s="447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76" s="1" customFormat="1" ht="10.9" customHeight="1" x14ac:dyDescent="0.3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446"/>
      <c r="AT84" s="447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76" s="1" customFormat="1" ht="29.25" customHeight="1" x14ac:dyDescent="0.3">
      <c r="B85" s="35"/>
      <c r="C85" s="451" t="s">
        <v>61</v>
      </c>
      <c r="D85" s="452"/>
      <c r="E85" s="452"/>
      <c r="F85" s="452"/>
      <c r="G85" s="452"/>
      <c r="H85" s="75"/>
      <c r="I85" s="453" t="s">
        <v>62</v>
      </c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  <c r="AF85" s="452"/>
      <c r="AG85" s="453" t="s">
        <v>63</v>
      </c>
      <c r="AH85" s="452"/>
      <c r="AI85" s="452"/>
      <c r="AJ85" s="452"/>
      <c r="AK85" s="452"/>
      <c r="AL85" s="452"/>
      <c r="AM85" s="452"/>
      <c r="AN85" s="453" t="s">
        <v>64</v>
      </c>
      <c r="AO85" s="452"/>
      <c r="AP85" s="454"/>
      <c r="AQ85" s="37"/>
      <c r="AS85" s="76" t="s">
        <v>65</v>
      </c>
      <c r="AT85" s="77" t="s">
        <v>66</v>
      </c>
      <c r="AU85" s="77" t="s">
        <v>67</v>
      </c>
      <c r="AV85" s="77" t="s">
        <v>68</v>
      </c>
      <c r="AW85" s="77" t="s">
        <v>69</v>
      </c>
      <c r="AX85" s="77" t="s">
        <v>70</v>
      </c>
      <c r="AY85" s="77" t="s">
        <v>71</v>
      </c>
      <c r="AZ85" s="77" t="s">
        <v>72</v>
      </c>
      <c r="BA85" s="77" t="s">
        <v>73</v>
      </c>
      <c r="BB85" s="77" t="s">
        <v>74</v>
      </c>
      <c r="BC85" s="77" t="s">
        <v>75</v>
      </c>
      <c r="BD85" s="78" t="s">
        <v>76</v>
      </c>
    </row>
    <row r="86" spans="1:76" s="1" customFormat="1" ht="10.9" customHeight="1" x14ac:dyDescent="0.3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76" s="4" customFormat="1" ht="32.450000000000003" customHeight="1" x14ac:dyDescent="0.3">
      <c r="B87" s="68"/>
      <c r="C87" s="80" t="s">
        <v>77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440">
        <f>ROUND(SUM(AG88:AG99),2)</f>
        <v>3995461.5</v>
      </c>
      <c r="AH87" s="440"/>
      <c r="AI87" s="440"/>
      <c r="AJ87" s="440"/>
      <c r="AK87" s="440"/>
      <c r="AL87" s="440"/>
      <c r="AM87" s="440"/>
      <c r="AN87" s="441">
        <f>SUM(AN88:AP99)</f>
        <v>4834508.4158999994</v>
      </c>
      <c r="AO87" s="441"/>
      <c r="AP87" s="441"/>
      <c r="AQ87" s="71"/>
      <c r="AS87" s="82">
        <f>ROUND(SUM(AS88:AS99),2)</f>
        <v>0</v>
      </c>
      <c r="AT87" s="83">
        <f t="shared" ref="AT87:AT99" si="0">ROUND(SUM(AV87:AW87),2)</f>
        <v>70048.59</v>
      </c>
      <c r="AU87" s="84" t="e">
        <f>ROUND(SUM(AU88:AU99),5)</f>
        <v>#REF!</v>
      </c>
      <c r="AV87" s="83">
        <f>ROUND(AZ87*L31,2)</f>
        <v>70048.59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>ROUND(SUM(AZ88:AZ99),2)</f>
        <v>333564.71000000002</v>
      </c>
      <c r="BA87" s="83">
        <f>ROUND(SUM(BA88:BA99),2)</f>
        <v>0</v>
      </c>
      <c r="BB87" s="83">
        <f>ROUND(SUM(BB88:BB99),2)</f>
        <v>0</v>
      </c>
      <c r="BC87" s="83">
        <f>ROUND(SUM(BC88:BC99),2)</f>
        <v>0</v>
      </c>
      <c r="BD87" s="85">
        <f>ROUND(SUM(BD88:BD99),2)</f>
        <v>0</v>
      </c>
      <c r="BS87" s="86" t="s">
        <v>78</v>
      </c>
      <c r="BT87" s="86" t="s">
        <v>79</v>
      </c>
      <c r="BU87" s="87" t="s">
        <v>80</v>
      </c>
      <c r="BV87" s="86" t="s">
        <v>81</v>
      </c>
      <c r="BW87" s="86" t="s">
        <v>82</v>
      </c>
      <c r="BX87" s="86" t="s">
        <v>83</v>
      </c>
    </row>
    <row r="88" spans="1:76" s="5" customFormat="1" ht="53.25" customHeight="1" x14ac:dyDescent="0.3">
      <c r="A88" s="88" t="s">
        <v>84</v>
      </c>
      <c r="B88" s="89"/>
      <c r="C88" s="90"/>
      <c r="D88" s="449" t="s">
        <v>85</v>
      </c>
      <c r="E88" s="449"/>
      <c r="F88" s="449"/>
      <c r="G88" s="449"/>
      <c r="H88" s="449"/>
      <c r="I88" s="91"/>
      <c r="J88" s="449" t="s">
        <v>86</v>
      </c>
      <c r="K88" s="449"/>
      <c r="L88" s="449"/>
      <c r="M88" s="449"/>
      <c r="N88" s="449"/>
      <c r="O88" s="449"/>
      <c r="P88" s="449"/>
      <c r="Q88" s="449"/>
      <c r="R88" s="449"/>
      <c r="S88" s="449"/>
      <c r="T88" s="449"/>
      <c r="U88" s="449"/>
      <c r="V88" s="449"/>
      <c r="W88" s="449"/>
      <c r="X88" s="449"/>
      <c r="Y88" s="449"/>
      <c r="Z88" s="449"/>
      <c r="AA88" s="449"/>
      <c r="AB88" s="449"/>
      <c r="AC88" s="449"/>
      <c r="AD88" s="449"/>
      <c r="AE88" s="449"/>
      <c r="AF88" s="449"/>
      <c r="AG88" s="442">
        <f>'SO 01 - Objekt č. 2 - Vyb...'!M30</f>
        <v>83156.61</v>
      </c>
      <c r="AH88" s="443"/>
      <c r="AI88" s="443"/>
      <c r="AJ88" s="443"/>
      <c r="AK88" s="443"/>
      <c r="AL88" s="443"/>
      <c r="AM88" s="443"/>
      <c r="AN88" s="442">
        <f t="shared" ref="AN88:AN91" si="1">SUM(AG88,AT88)</f>
        <v>100619.5</v>
      </c>
      <c r="AO88" s="443"/>
      <c r="AP88" s="443"/>
      <c r="AQ88" s="92"/>
      <c r="AS88" s="93">
        <f>'SO 01 - Objekt č. 2 - Vyb...'!M28</f>
        <v>0</v>
      </c>
      <c r="AT88" s="94">
        <f t="shared" si="0"/>
        <v>17462.89</v>
      </c>
      <c r="AU88" s="95">
        <f>'SO 01 - Objekt č. 2 - Vyb...'!W123</f>
        <v>142.586975</v>
      </c>
      <c r="AV88" s="94">
        <f>'SO 01 - Objekt č. 2 - Vyb...'!M32</f>
        <v>17462.89</v>
      </c>
      <c r="AW88" s="94">
        <f>'SO 01 - Objekt č. 2 - Vyb...'!M33</f>
        <v>0</v>
      </c>
      <c r="AX88" s="94">
        <f>'SO 01 - Objekt č. 2 - Vyb...'!M34</f>
        <v>0</v>
      </c>
      <c r="AY88" s="94">
        <f>'SO 01 - Objekt č. 2 - Vyb...'!M35</f>
        <v>0</v>
      </c>
      <c r="AZ88" s="94">
        <f>'SO 01 - Objekt č. 2 - Vyb...'!H32</f>
        <v>83156.61</v>
      </c>
      <c r="BA88" s="94">
        <f>'SO 01 - Objekt č. 2 - Vyb...'!H33</f>
        <v>0</v>
      </c>
      <c r="BB88" s="94">
        <f>'SO 01 - Objekt č. 2 - Vyb...'!H34</f>
        <v>0</v>
      </c>
      <c r="BC88" s="94">
        <f>'SO 01 - Objekt č. 2 - Vyb...'!H35</f>
        <v>0</v>
      </c>
      <c r="BD88" s="96">
        <f>'SO 01 - Objekt č. 2 - Vyb...'!H36</f>
        <v>0</v>
      </c>
      <c r="BT88" s="97" t="s">
        <v>87</v>
      </c>
      <c r="BV88" s="97" t="s">
        <v>81</v>
      </c>
      <c r="BW88" s="97" t="s">
        <v>88</v>
      </c>
      <c r="BX88" s="97" t="s">
        <v>82</v>
      </c>
    </row>
    <row r="89" spans="1:76" s="5" customFormat="1" ht="53.25" customHeight="1" x14ac:dyDescent="0.3">
      <c r="A89" s="88" t="s">
        <v>84</v>
      </c>
      <c r="B89" s="89"/>
      <c r="C89" s="90"/>
      <c r="D89" s="449" t="s">
        <v>89</v>
      </c>
      <c r="E89" s="449"/>
      <c r="F89" s="449"/>
      <c r="G89" s="449"/>
      <c r="H89" s="449"/>
      <c r="I89" s="91"/>
      <c r="J89" s="449" t="s">
        <v>90</v>
      </c>
      <c r="K89" s="449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  <c r="Y89" s="449"/>
      <c r="Z89" s="449"/>
      <c r="AA89" s="449"/>
      <c r="AB89" s="449"/>
      <c r="AC89" s="449"/>
      <c r="AD89" s="449"/>
      <c r="AE89" s="449"/>
      <c r="AF89" s="449"/>
      <c r="AG89" s="442">
        <f>'SO 02 - Objekt č. 2 - Vyb...'!M30</f>
        <v>96956.67</v>
      </c>
      <c r="AH89" s="443"/>
      <c r="AI89" s="443"/>
      <c r="AJ89" s="443"/>
      <c r="AK89" s="443"/>
      <c r="AL89" s="443"/>
      <c r="AM89" s="443"/>
      <c r="AN89" s="442">
        <f t="shared" si="1"/>
        <v>117317.57</v>
      </c>
      <c r="AO89" s="443"/>
      <c r="AP89" s="443"/>
      <c r="AQ89" s="92"/>
      <c r="AS89" s="93">
        <f>'SO 02 - Objekt č. 2 - Vyb...'!M28</f>
        <v>0</v>
      </c>
      <c r="AT89" s="94">
        <f t="shared" si="0"/>
        <v>20360.900000000001</v>
      </c>
      <c r="AU89" s="95">
        <f>'SO 02 - Objekt č. 2 - Vyb...'!W123</f>
        <v>133.92101499999998</v>
      </c>
      <c r="AV89" s="94">
        <f>'SO 02 - Objekt č. 2 - Vyb...'!M32</f>
        <v>20360.900000000001</v>
      </c>
      <c r="AW89" s="94">
        <f>'SO 02 - Objekt č. 2 - Vyb...'!M33</f>
        <v>0</v>
      </c>
      <c r="AX89" s="94">
        <f>'SO 02 - Objekt č. 2 - Vyb...'!M34</f>
        <v>0</v>
      </c>
      <c r="AY89" s="94">
        <f>'SO 02 - Objekt č. 2 - Vyb...'!M35</f>
        <v>0</v>
      </c>
      <c r="AZ89" s="94">
        <f>'SO 02 - Objekt č. 2 - Vyb...'!H32</f>
        <v>96956.67</v>
      </c>
      <c r="BA89" s="94">
        <f>'SO 02 - Objekt č. 2 - Vyb...'!H33</f>
        <v>0</v>
      </c>
      <c r="BB89" s="94">
        <f>'SO 02 - Objekt č. 2 - Vyb...'!H34</f>
        <v>0</v>
      </c>
      <c r="BC89" s="94">
        <f>'SO 02 - Objekt č. 2 - Vyb...'!H35</f>
        <v>0</v>
      </c>
      <c r="BD89" s="96">
        <f>'SO 02 - Objekt č. 2 - Vyb...'!H36</f>
        <v>0</v>
      </c>
      <c r="BE89" s="299"/>
      <c r="BT89" s="97" t="s">
        <v>87</v>
      </c>
      <c r="BV89" s="97" t="s">
        <v>81</v>
      </c>
      <c r="BW89" s="97" t="s">
        <v>91</v>
      </c>
      <c r="BX89" s="97" t="s">
        <v>82</v>
      </c>
    </row>
    <row r="90" spans="1:76" s="5" customFormat="1" ht="53.25" customHeight="1" x14ac:dyDescent="0.3">
      <c r="A90" s="88" t="s">
        <v>84</v>
      </c>
      <c r="B90" s="89"/>
      <c r="C90" s="90"/>
      <c r="D90" s="449" t="s">
        <v>92</v>
      </c>
      <c r="E90" s="449"/>
      <c r="F90" s="449"/>
      <c r="G90" s="449"/>
      <c r="H90" s="449"/>
      <c r="I90" s="91"/>
      <c r="J90" s="449" t="s">
        <v>93</v>
      </c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  <c r="Y90" s="449"/>
      <c r="Z90" s="449"/>
      <c r="AA90" s="449"/>
      <c r="AB90" s="449"/>
      <c r="AC90" s="449"/>
      <c r="AD90" s="449"/>
      <c r="AE90" s="449"/>
      <c r="AF90" s="449"/>
      <c r="AG90" s="442">
        <f>'SO 03 - Objekt č. 41 - St...'!M30</f>
        <v>110855.03</v>
      </c>
      <c r="AH90" s="443"/>
      <c r="AI90" s="443"/>
      <c r="AJ90" s="443"/>
      <c r="AK90" s="443"/>
      <c r="AL90" s="443"/>
      <c r="AM90" s="443"/>
      <c r="AN90" s="442">
        <f t="shared" si="1"/>
        <v>134134.59</v>
      </c>
      <c r="AO90" s="443"/>
      <c r="AP90" s="443"/>
      <c r="AQ90" s="92"/>
      <c r="AS90" s="93">
        <f>'SO 03 - Objekt č. 41 - St...'!M28</f>
        <v>0</v>
      </c>
      <c r="AT90" s="94">
        <f t="shared" si="0"/>
        <v>23279.56</v>
      </c>
      <c r="AU90" s="95">
        <f>'SO 03 - Objekt č. 41 - St...'!W129</f>
        <v>195.72134900000003</v>
      </c>
      <c r="AV90" s="94">
        <f>'SO 03 - Objekt č. 41 - St...'!M32</f>
        <v>23279.56</v>
      </c>
      <c r="AW90" s="94">
        <f>'SO 03 - Objekt č. 41 - St...'!M33</f>
        <v>0</v>
      </c>
      <c r="AX90" s="94">
        <f>'SO 03 - Objekt č. 41 - St...'!M34</f>
        <v>0</v>
      </c>
      <c r="AY90" s="94">
        <f>'SO 03 - Objekt č. 41 - St...'!M35</f>
        <v>0</v>
      </c>
      <c r="AZ90" s="94">
        <f>'SO 03 - Objekt č. 41 - St...'!H32</f>
        <v>110855.03</v>
      </c>
      <c r="BA90" s="94">
        <f>'SO 03 - Objekt č. 41 - St...'!H33</f>
        <v>0</v>
      </c>
      <c r="BB90" s="94">
        <f>'SO 03 - Objekt č. 41 - St...'!H34</f>
        <v>0</v>
      </c>
      <c r="BC90" s="94">
        <f>'SO 03 - Objekt č. 41 - St...'!H35</f>
        <v>0</v>
      </c>
      <c r="BD90" s="96">
        <f>'SO 03 - Objekt č. 41 - St...'!H36</f>
        <v>0</v>
      </c>
      <c r="BT90" s="97" t="s">
        <v>87</v>
      </c>
      <c r="BV90" s="97" t="s">
        <v>81</v>
      </c>
      <c r="BW90" s="97" t="s">
        <v>94</v>
      </c>
      <c r="BX90" s="97" t="s">
        <v>82</v>
      </c>
    </row>
    <row r="91" spans="1:76" s="5" customFormat="1" ht="53.25" customHeight="1" x14ac:dyDescent="0.3">
      <c r="A91" s="88" t="s">
        <v>84</v>
      </c>
      <c r="B91" s="89"/>
      <c r="C91" s="90"/>
      <c r="D91" s="449" t="s">
        <v>95</v>
      </c>
      <c r="E91" s="449"/>
      <c r="F91" s="449"/>
      <c r="G91" s="449"/>
      <c r="H91" s="449"/>
      <c r="I91" s="91"/>
      <c r="J91" s="449" t="s">
        <v>96</v>
      </c>
      <c r="K91" s="449"/>
      <c r="L91" s="449"/>
      <c r="M91" s="449"/>
      <c r="N91" s="449"/>
      <c r="O91" s="449"/>
      <c r="P91" s="449"/>
      <c r="Q91" s="449"/>
      <c r="R91" s="449"/>
      <c r="S91" s="449"/>
      <c r="T91" s="449"/>
      <c r="U91" s="449"/>
      <c r="V91" s="449"/>
      <c r="W91" s="449"/>
      <c r="X91" s="449"/>
      <c r="Y91" s="449"/>
      <c r="Z91" s="449"/>
      <c r="AA91" s="449"/>
      <c r="AB91" s="449"/>
      <c r="AC91" s="449"/>
      <c r="AD91" s="449"/>
      <c r="AE91" s="449"/>
      <c r="AF91" s="449"/>
      <c r="AG91" s="442">
        <f>'SO 04 - Objekt č. 41 - St...'!M30</f>
        <v>42596.4</v>
      </c>
      <c r="AH91" s="443"/>
      <c r="AI91" s="443"/>
      <c r="AJ91" s="443"/>
      <c r="AK91" s="443"/>
      <c r="AL91" s="443"/>
      <c r="AM91" s="443"/>
      <c r="AN91" s="442">
        <f t="shared" si="1"/>
        <v>51541.64</v>
      </c>
      <c r="AO91" s="443"/>
      <c r="AP91" s="443"/>
      <c r="AQ91" s="92"/>
      <c r="AS91" s="93">
        <f>'SO 04 - Objekt č. 41 - St...'!M28</f>
        <v>0</v>
      </c>
      <c r="AT91" s="94">
        <f t="shared" si="0"/>
        <v>8945.24</v>
      </c>
      <c r="AU91" s="95">
        <f>'SO 04 - Objekt č. 41 - St...'!W121</f>
        <v>45.519080000000002</v>
      </c>
      <c r="AV91" s="94">
        <f>'SO 04 - Objekt č. 41 - St...'!M32</f>
        <v>8945.24</v>
      </c>
      <c r="AW91" s="94">
        <f>'SO 04 - Objekt č. 41 - St...'!M33</f>
        <v>0</v>
      </c>
      <c r="AX91" s="94">
        <f>'SO 04 - Objekt č. 41 - St...'!M34</f>
        <v>0</v>
      </c>
      <c r="AY91" s="94">
        <f>'SO 04 - Objekt č. 41 - St...'!M35</f>
        <v>0</v>
      </c>
      <c r="AZ91" s="94">
        <f>'SO 04 - Objekt č. 41 - St...'!H32</f>
        <v>42596.4</v>
      </c>
      <c r="BA91" s="94">
        <f>'SO 04 - Objekt č. 41 - St...'!H33</f>
        <v>0</v>
      </c>
      <c r="BB91" s="94">
        <f>'SO 04 - Objekt č. 41 - St...'!H34</f>
        <v>0</v>
      </c>
      <c r="BC91" s="94">
        <f>'SO 04 - Objekt č. 41 - St...'!H35</f>
        <v>0</v>
      </c>
      <c r="BD91" s="96">
        <f>'SO 04 - Objekt č. 41 - St...'!H36</f>
        <v>0</v>
      </c>
      <c r="BT91" s="97" t="s">
        <v>87</v>
      </c>
      <c r="BV91" s="97" t="s">
        <v>81</v>
      </c>
      <c r="BW91" s="97" t="s">
        <v>97</v>
      </c>
      <c r="BX91" s="97" t="s">
        <v>82</v>
      </c>
    </row>
    <row r="92" spans="1:76" s="5" customFormat="1" ht="22.5" customHeight="1" x14ac:dyDescent="0.3">
      <c r="A92" s="88" t="s">
        <v>84</v>
      </c>
      <c r="B92" s="89"/>
      <c r="C92" s="90"/>
      <c r="D92" s="449" t="s">
        <v>98</v>
      </c>
      <c r="E92" s="449"/>
      <c r="F92" s="449"/>
      <c r="G92" s="449"/>
      <c r="H92" s="449"/>
      <c r="I92" s="91"/>
      <c r="J92" s="449" t="s">
        <v>99</v>
      </c>
      <c r="K92" s="449"/>
      <c r="L92" s="449"/>
      <c r="M92" s="449"/>
      <c r="N92" s="449"/>
      <c r="O92" s="449"/>
      <c r="P92" s="449"/>
      <c r="Q92" s="449"/>
      <c r="R92" s="449"/>
      <c r="S92" s="449"/>
      <c r="T92" s="449"/>
      <c r="U92" s="449"/>
      <c r="V92" s="449"/>
      <c r="W92" s="449"/>
      <c r="X92" s="449"/>
      <c r="Y92" s="449"/>
      <c r="Z92" s="449"/>
      <c r="AA92" s="449"/>
      <c r="AB92" s="449"/>
      <c r="AC92" s="449"/>
      <c r="AD92" s="449"/>
      <c r="AE92" s="449"/>
      <c r="AF92" s="449"/>
      <c r="AG92" s="442">
        <f>'SO 05 - D1.3 Vzduchotechn...'!M30</f>
        <v>16896</v>
      </c>
      <c r="AH92" s="443"/>
      <c r="AI92" s="443"/>
      <c r="AJ92" s="443"/>
      <c r="AK92" s="443"/>
      <c r="AL92" s="443"/>
      <c r="AM92" s="443"/>
      <c r="AN92" s="442">
        <f t="shared" ref="AN92:AN99" si="2">AG92*1.21</f>
        <v>20444.16</v>
      </c>
      <c r="AO92" s="443"/>
      <c r="AP92" s="443"/>
      <c r="AQ92" s="92"/>
      <c r="AS92" s="93">
        <f>'SO 05 - D1.3 Vzduchotechn...'!M28</f>
        <v>0</v>
      </c>
      <c r="AT92" s="94">
        <f t="shared" si="0"/>
        <v>0</v>
      </c>
      <c r="AU92" s="95" t="e">
        <f>'SO 05 - D1.3 Vzduchotechn...'!W111</f>
        <v>#REF!</v>
      </c>
      <c r="AV92" s="94">
        <f>'SO 05 - D1.3 Vzduchotechn...'!M32</f>
        <v>0</v>
      </c>
      <c r="AW92" s="94">
        <f>'SO 05 - D1.3 Vzduchotechn...'!M33</f>
        <v>0</v>
      </c>
      <c r="AX92" s="94">
        <f>'SO 05 - D1.3 Vzduchotechn...'!M34</f>
        <v>0</v>
      </c>
      <c r="AY92" s="94">
        <f>'SO 05 - D1.3 Vzduchotechn...'!M35</f>
        <v>0</v>
      </c>
      <c r="AZ92" s="94">
        <f>'SO 05 - D1.3 Vzduchotechn...'!H32</f>
        <v>0</v>
      </c>
      <c r="BA92" s="94">
        <f>'SO 05 - D1.3 Vzduchotechn...'!H33</f>
        <v>0</v>
      </c>
      <c r="BB92" s="94">
        <f>'SO 05 - D1.3 Vzduchotechn...'!H34</f>
        <v>0</v>
      </c>
      <c r="BC92" s="94">
        <f>'SO 05 - D1.3 Vzduchotechn...'!H35</f>
        <v>0</v>
      </c>
      <c r="BD92" s="96">
        <f>'SO 05 - D1.3 Vzduchotechn...'!H36</f>
        <v>0</v>
      </c>
      <c r="BT92" s="97" t="s">
        <v>87</v>
      </c>
      <c r="BV92" s="97" t="s">
        <v>81</v>
      </c>
      <c r="BW92" s="97" t="s">
        <v>100</v>
      </c>
      <c r="BX92" s="97" t="s">
        <v>82</v>
      </c>
    </row>
    <row r="93" spans="1:76" s="5" customFormat="1" ht="22.5" customHeight="1" x14ac:dyDescent="0.3">
      <c r="A93" s="88" t="s">
        <v>84</v>
      </c>
      <c r="B93" s="89"/>
      <c r="C93" s="90"/>
      <c r="D93" s="449" t="s">
        <v>101</v>
      </c>
      <c r="E93" s="449"/>
      <c r="F93" s="449"/>
      <c r="G93" s="449"/>
      <c r="H93" s="449"/>
      <c r="I93" s="91"/>
      <c r="J93" s="449" t="s">
        <v>102</v>
      </c>
      <c r="K93" s="449"/>
      <c r="L93" s="449"/>
      <c r="M93" s="449"/>
      <c r="N93" s="449"/>
      <c r="O93" s="449"/>
      <c r="P93" s="449"/>
      <c r="Q93" s="449"/>
      <c r="R93" s="449"/>
      <c r="S93" s="449"/>
      <c r="T93" s="449"/>
      <c r="U93" s="449"/>
      <c r="V93" s="449"/>
      <c r="W93" s="449"/>
      <c r="X93" s="449"/>
      <c r="Y93" s="449"/>
      <c r="Z93" s="449"/>
      <c r="AA93" s="449"/>
      <c r="AB93" s="449"/>
      <c r="AC93" s="449"/>
      <c r="AD93" s="449"/>
      <c r="AE93" s="449"/>
      <c r="AF93" s="449"/>
      <c r="AG93" s="442">
        <f>'SO 06 - D1.4 Vytápění - o...'!M30</f>
        <v>1880547.64</v>
      </c>
      <c r="AH93" s="443"/>
      <c r="AI93" s="443"/>
      <c r="AJ93" s="443"/>
      <c r="AK93" s="443"/>
      <c r="AL93" s="443"/>
      <c r="AM93" s="443"/>
      <c r="AN93" s="442">
        <f t="shared" si="2"/>
        <v>2275462.6443999996</v>
      </c>
      <c r="AO93" s="443"/>
      <c r="AP93" s="443"/>
      <c r="AQ93" s="92"/>
      <c r="AS93" s="93">
        <f>'SO 06 - D1.4 Vytápění - o...'!M28</f>
        <v>0</v>
      </c>
      <c r="AT93" s="94">
        <f t="shared" si="0"/>
        <v>0</v>
      </c>
      <c r="AU93" s="95" t="e">
        <f>'SO 06 - D1.4 Vytápění - o...'!W111</f>
        <v>#REF!</v>
      </c>
      <c r="AV93" s="94">
        <f>'SO 06 - D1.4 Vytápění - o...'!M32</f>
        <v>0</v>
      </c>
      <c r="AW93" s="94">
        <f>'SO 06 - D1.4 Vytápění - o...'!M33</f>
        <v>0</v>
      </c>
      <c r="AX93" s="94">
        <f>'SO 06 - D1.4 Vytápění - o...'!M34</f>
        <v>0</v>
      </c>
      <c r="AY93" s="94">
        <f>'SO 06 - D1.4 Vytápění - o...'!M35</f>
        <v>0</v>
      </c>
      <c r="AZ93" s="94">
        <f>'SO 06 - D1.4 Vytápění - o...'!H32</f>
        <v>0</v>
      </c>
      <c r="BA93" s="94">
        <f>'SO 06 - D1.4 Vytápění - o...'!H33</f>
        <v>0</v>
      </c>
      <c r="BB93" s="94">
        <f>'SO 06 - D1.4 Vytápění - o...'!H34</f>
        <v>0</v>
      </c>
      <c r="BC93" s="94">
        <f>'SO 06 - D1.4 Vytápění - o...'!H35</f>
        <v>0</v>
      </c>
      <c r="BD93" s="96">
        <f>'SO 06 - D1.4 Vytápění - o...'!H36</f>
        <v>0</v>
      </c>
      <c r="BT93" s="97" t="s">
        <v>87</v>
      </c>
      <c r="BV93" s="97" t="s">
        <v>81</v>
      </c>
      <c r="BW93" s="97" t="s">
        <v>103</v>
      </c>
      <c r="BX93" s="97" t="s">
        <v>82</v>
      </c>
    </row>
    <row r="94" spans="1:76" s="5" customFormat="1" ht="22.5" customHeight="1" x14ac:dyDescent="0.3">
      <c r="A94" s="88" t="s">
        <v>84</v>
      </c>
      <c r="B94" s="89"/>
      <c r="C94" s="90"/>
      <c r="D94" s="449" t="s">
        <v>104</v>
      </c>
      <c r="E94" s="449"/>
      <c r="F94" s="449"/>
      <c r="G94" s="449"/>
      <c r="H94" s="449"/>
      <c r="I94" s="91"/>
      <c r="J94" s="449" t="s">
        <v>105</v>
      </c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49"/>
      <c r="X94" s="449"/>
      <c r="Y94" s="449"/>
      <c r="Z94" s="449"/>
      <c r="AA94" s="449"/>
      <c r="AB94" s="449"/>
      <c r="AC94" s="449"/>
      <c r="AD94" s="449"/>
      <c r="AE94" s="449"/>
      <c r="AF94" s="449"/>
      <c r="AG94" s="442">
        <f>'SO 07 - D2.3 Vzduchotechn...'!M30</f>
        <v>15243</v>
      </c>
      <c r="AH94" s="443"/>
      <c r="AI94" s="443"/>
      <c r="AJ94" s="443"/>
      <c r="AK94" s="443"/>
      <c r="AL94" s="443"/>
      <c r="AM94" s="443"/>
      <c r="AN94" s="442">
        <f t="shared" si="2"/>
        <v>18444.03</v>
      </c>
      <c r="AO94" s="443"/>
      <c r="AP94" s="443"/>
      <c r="AQ94" s="92"/>
      <c r="AS94" s="93">
        <f>'SO 07 - D2.3 Vzduchotechn...'!M28</f>
        <v>0</v>
      </c>
      <c r="AT94" s="94">
        <f t="shared" si="0"/>
        <v>0</v>
      </c>
      <c r="AU94" s="95" t="e">
        <f>'SO 07 - D2.3 Vzduchotechn...'!W111</f>
        <v>#REF!</v>
      </c>
      <c r="AV94" s="94">
        <f>'SO 07 - D2.3 Vzduchotechn...'!M32</f>
        <v>0</v>
      </c>
      <c r="AW94" s="94">
        <f>'SO 07 - D2.3 Vzduchotechn...'!M33</f>
        <v>0</v>
      </c>
      <c r="AX94" s="94">
        <f>'SO 07 - D2.3 Vzduchotechn...'!M34</f>
        <v>0</v>
      </c>
      <c r="AY94" s="94">
        <f>'SO 07 - D2.3 Vzduchotechn...'!M35</f>
        <v>0</v>
      </c>
      <c r="AZ94" s="94">
        <f>'SO 07 - D2.3 Vzduchotechn...'!H32</f>
        <v>0</v>
      </c>
      <c r="BA94" s="94">
        <f>'SO 07 - D2.3 Vzduchotechn...'!H33</f>
        <v>0</v>
      </c>
      <c r="BB94" s="94">
        <f>'SO 07 - D2.3 Vzduchotechn...'!H34</f>
        <v>0</v>
      </c>
      <c r="BC94" s="94">
        <f>'SO 07 - D2.3 Vzduchotechn...'!H35</f>
        <v>0</v>
      </c>
      <c r="BD94" s="96">
        <f>'SO 07 - D2.3 Vzduchotechn...'!H36</f>
        <v>0</v>
      </c>
      <c r="BT94" s="97" t="s">
        <v>87</v>
      </c>
      <c r="BV94" s="97" t="s">
        <v>81</v>
      </c>
      <c r="BW94" s="97" t="s">
        <v>106</v>
      </c>
      <c r="BX94" s="97" t="s">
        <v>82</v>
      </c>
    </row>
    <row r="95" spans="1:76" s="5" customFormat="1" ht="22.5" customHeight="1" x14ac:dyDescent="0.3">
      <c r="A95" s="88" t="s">
        <v>84</v>
      </c>
      <c r="B95" s="89"/>
      <c r="C95" s="90"/>
      <c r="D95" s="449" t="s">
        <v>107</v>
      </c>
      <c r="E95" s="449"/>
      <c r="F95" s="449"/>
      <c r="G95" s="449"/>
      <c r="H95" s="449"/>
      <c r="I95" s="91"/>
      <c r="J95" s="449" t="s">
        <v>108</v>
      </c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  <c r="Y95" s="449"/>
      <c r="Z95" s="449"/>
      <c r="AA95" s="449"/>
      <c r="AB95" s="449"/>
      <c r="AC95" s="449"/>
      <c r="AD95" s="449"/>
      <c r="AE95" s="449"/>
      <c r="AF95" s="449"/>
      <c r="AG95" s="442">
        <f>'SO 08 - D2.4 Vytápění obj...'!M30</f>
        <v>387563.15</v>
      </c>
      <c r="AH95" s="443"/>
      <c r="AI95" s="443"/>
      <c r="AJ95" s="443"/>
      <c r="AK95" s="443"/>
      <c r="AL95" s="443"/>
      <c r="AM95" s="443"/>
      <c r="AN95" s="442">
        <f t="shared" si="2"/>
        <v>468951.41149999999</v>
      </c>
      <c r="AO95" s="443"/>
      <c r="AP95" s="443"/>
      <c r="AQ95" s="92"/>
      <c r="AS95" s="93">
        <f>'SO 08 - D2.4 Vytápění obj...'!M28</f>
        <v>0</v>
      </c>
      <c r="AT95" s="94">
        <f t="shared" si="0"/>
        <v>0</v>
      </c>
      <c r="AU95" s="95" t="e">
        <f>'SO 08 - D2.4 Vytápění obj...'!W111</f>
        <v>#REF!</v>
      </c>
      <c r="AV95" s="94">
        <f>'SO 08 - D2.4 Vytápění obj...'!M32</f>
        <v>0</v>
      </c>
      <c r="AW95" s="94">
        <f>'SO 08 - D2.4 Vytápění obj...'!M33</f>
        <v>0</v>
      </c>
      <c r="AX95" s="94">
        <f>'SO 08 - D2.4 Vytápění obj...'!M34</f>
        <v>0</v>
      </c>
      <c r="AY95" s="94">
        <f>'SO 08 - D2.4 Vytápění obj...'!M35</f>
        <v>0</v>
      </c>
      <c r="AZ95" s="94">
        <f>'SO 08 - D2.4 Vytápění obj...'!H32</f>
        <v>0</v>
      </c>
      <c r="BA95" s="94">
        <f>'SO 08 - D2.4 Vytápění obj...'!H33</f>
        <v>0</v>
      </c>
      <c r="BB95" s="94">
        <f>'SO 08 - D2.4 Vytápění obj...'!H34</f>
        <v>0</v>
      </c>
      <c r="BC95" s="94">
        <f>'SO 08 - D2.4 Vytápění obj...'!H35</f>
        <v>0</v>
      </c>
      <c r="BD95" s="96">
        <f>'SO 08 - D2.4 Vytápění obj...'!H36</f>
        <v>0</v>
      </c>
      <c r="BT95" s="97" t="s">
        <v>87</v>
      </c>
      <c r="BV95" s="97" t="s">
        <v>81</v>
      </c>
      <c r="BW95" s="97" t="s">
        <v>109</v>
      </c>
      <c r="BX95" s="97" t="s">
        <v>82</v>
      </c>
    </row>
    <row r="96" spans="1:76" s="5" customFormat="1" ht="22.5" customHeight="1" x14ac:dyDescent="0.3">
      <c r="A96" s="88" t="s">
        <v>84</v>
      </c>
      <c r="B96" s="89"/>
      <c r="C96" s="90"/>
      <c r="D96" s="449" t="s">
        <v>110</v>
      </c>
      <c r="E96" s="449"/>
      <c r="F96" s="449"/>
      <c r="G96" s="449"/>
      <c r="H96" s="449"/>
      <c r="I96" s="91"/>
      <c r="J96" s="449" t="s">
        <v>111</v>
      </c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2">
        <f>'SO 09 - D1.5 MaR objekt č. 2'!M30</f>
        <v>639327</v>
      </c>
      <c r="AH96" s="443"/>
      <c r="AI96" s="443"/>
      <c r="AJ96" s="443"/>
      <c r="AK96" s="443"/>
      <c r="AL96" s="443"/>
      <c r="AM96" s="443"/>
      <c r="AN96" s="442">
        <f t="shared" si="2"/>
        <v>773585.66999999993</v>
      </c>
      <c r="AO96" s="443"/>
      <c r="AP96" s="443"/>
      <c r="AQ96" s="92"/>
      <c r="AS96" s="93">
        <f>'SO 09 - D1.5 MaR objekt č. 2'!M28</f>
        <v>0</v>
      </c>
      <c r="AT96" s="94">
        <f t="shared" si="0"/>
        <v>0</v>
      </c>
      <c r="AU96" s="95" t="e">
        <f>'SO 09 - D1.5 MaR objekt č. 2'!W111</f>
        <v>#REF!</v>
      </c>
      <c r="AV96" s="94">
        <f>'SO 09 - D1.5 MaR objekt č. 2'!M32</f>
        <v>0</v>
      </c>
      <c r="AW96" s="94">
        <f>'SO 09 - D1.5 MaR objekt č. 2'!M33</f>
        <v>0</v>
      </c>
      <c r="AX96" s="94">
        <f>'SO 09 - D1.5 MaR objekt č. 2'!M34</f>
        <v>0</v>
      </c>
      <c r="AY96" s="94">
        <f>'SO 09 - D1.5 MaR objekt č. 2'!M35</f>
        <v>0</v>
      </c>
      <c r="AZ96" s="94">
        <f>'SO 09 - D1.5 MaR objekt č. 2'!H32</f>
        <v>0</v>
      </c>
      <c r="BA96" s="94">
        <f>'SO 09 - D1.5 MaR objekt č. 2'!H33</f>
        <v>0</v>
      </c>
      <c r="BB96" s="94">
        <f>'SO 09 - D1.5 MaR objekt č. 2'!H34</f>
        <v>0</v>
      </c>
      <c r="BC96" s="94">
        <f>'SO 09 - D1.5 MaR objekt č. 2'!H35</f>
        <v>0</v>
      </c>
      <c r="BD96" s="96">
        <f>'SO 09 - D1.5 MaR objekt č. 2'!H36</f>
        <v>0</v>
      </c>
      <c r="BT96" s="97" t="s">
        <v>87</v>
      </c>
      <c r="BV96" s="97" t="s">
        <v>81</v>
      </c>
      <c r="BW96" s="97" t="s">
        <v>112</v>
      </c>
      <c r="BX96" s="97" t="s">
        <v>82</v>
      </c>
    </row>
    <row r="97" spans="1:76" s="5" customFormat="1" ht="22.5" customHeight="1" x14ac:dyDescent="0.3">
      <c r="A97" s="88" t="s">
        <v>84</v>
      </c>
      <c r="B97" s="89"/>
      <c r="C97" s="90"/>
      <c r="D97" s="449" t="s">
        <v>113</v>
      </c>
      <c r="E97" s="449"/>
      <c r="F97" s="449"/>
      <c r="G97" s="449"/>
      <c r="H97" s="449"/>
      <c r="I97" s="91"/>
      <c r="J97" s="449" t="s">
        <v>114</v>
      </c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49"/>
      <c r="Y97" s="449"/>
      <c r="Z97" s="449"/>
      <c r="AA97" s="449"/>
      <c r="AB97" s="449"/>
      <c r="AC97" s="449"/>
      <c r="AD97" s="449"/>
      <c r="AE97" s="449"/>
      <c r="AF97" s="449"/>
      <c r="AG97" s="442">
        <f>'SO 10 - D1.6 Silnoproud o...'!M30</f>
        <v>212115</v>
      </c>
      <c r="AH97" s="443"/>
      <c r="AI97" s="443"/>
      <c r="AJ97" s="443"/>
      <c r="AK97" s="443"/>
      <c r="AL97" s="443"/>
      <c r="AM97" s="443"/>
      <c r="AN97" s="442">
        <f t="shared" si="2"/>
        <v>256659.15</v>
      </c>
      <c r="AO97" s="443"/>
      <c r="AP97" s="443"/>
      <c r="AQ97" s="92"/>
      <c r="AS97" s="93">
        <f>'SO 10 - D1.6 Silnoproud o...'!M28</f>
        <v>0</v>
      </c>
      <c r="AT97" s="94">
        <f t="shared" si="0"/>
        <v>0</v>
      </c>
      <c r="AU97" s="95" t="e">
        <f>'SO 10 - D1.6 Silnoproud o...'!W111</f>
        <v>#REF!</v>
      </c>
      <c r="AV97" s="94">
        <f>'SO 10 - D1.6 Silnoproud o...'!M32</f>
        <v>0</v>
      </c>
      <c r="AW97" s="94">
        <f>'SO 10 - D1.6 Silnoproud o...'!M33</f>
        <v>0</v>
      </c>
      <c r="AX97" s="94">
        <f>'SO 10 - D1.6 Silnoproud o...'!M34</f>
        <v>0</v>
      </c>
      <c r="AY97" s="94">
        <f>'SO 10 - D1.6 Silnoproud o...'!M35</f>
        <v>0</v>
      </c>
      <c r="AZ97" s="94">
        <f>'SO 10 - D1.6 Silnoproud o...'!H32</f>
        <v>0</v>
      </c>
      <c r="BA97" s="94">
        <f>'SO 10 - D1.6 Silnoproud o...'!H33</f>
        <v>0</v>
      </c>
      <c r="BB97" s="94">
        <f>'SO 10 - D1.6 Silnoproud o...'!H34</f>
        <v>0</v>
      </c>
      <c r="BC97" s="94">
        <f>'SO 10 - D1.6 Silnoproud o...'!H35</f>
        <v>0</v>
      </c>
      <c r="BD97" s="96">
        <f>'SO 10 - D1.6 Silnoproud o...'!H36</f>
        <v>0</v>
      </c>
      <c r="BT97" s="97" t="s">
        <v>87</v>
      </c>
      <c r="BV97" s="97" t="s">
        <v>81</v>
      </c>
      <c r="BW97" s="97" t="s">
        <v>115</v>
      </c>
      <c r="BX97" s="97" t="s">
        <v>82</v>
      </c>
    </row>
    <row r="98" spans="1:76" s="5" customFormat="1" ht="22.5" customHeight="1" x14ac:dyDescent="0.3">
      <c r="A98" s="88" t="s">
        <v>84</v>
      </c>
      <c r="B98" s="89"/>
      <c r="C98" s="90"/>
      <c r="D98" s="449" t="s">
        <v>116</v>
      </c>
      <c r="E98" s="449"/>
      <c r="F98" s="449"/>
      <c r="G98" s="449"/>
      <c r="H98" s="449"/>
      <c r="I98" s="91"/>
      <c r="J98" s="449" t="s">
        <v>117</v>
      </c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49"/>
      <c r="Y98" s="449"/>
      <c r="Z98" s="449"/>
      <c r="AA98" s="449"/>
      <c r="AB98" s="449"/>
      <c r="AC98" s="449"/>
      <c r="AD98" s="449"/>
      <c r="AE98" s="449"/>
      <c r="AF98" s="449"/>
      <c r="AG98" s="442">
        <f>'SO 11 - D2.5 MaR objekt č...'!M30</f>
        <v>371638</v>
      </c>
      <c r="AH98" s="443"/>
      <c r="AI98" s="443"/>
      <c r="AJ98" s="443"/>
      <c r="AK98" s="443"/>
      <c r="AL98" s="443"/>
      <c r="AM98" s="443"/>
      <c r="AN98" s="442">
        <f t="shared" si="2"/>
        <v>449681.98</v>
      </c>
      <c r="AO98" s="443"/>
      <c r="AP98" s="443"/>
      <c r="AQ98" s="92"/>
      <c r="AS98" s="93">
        <f>'SO 11 - D2.5 MaR objekt č...'!M28</f>
        <v>0</v>
      </c>
      <c r="AT98" s="94">
        <f t="shared" si="0"/>
        <v>0</v>
      </c>
      <c r="AU98" s="95" t="e">
        <f>'SO 11 - D2.5 MaR objekt č...'!W111</f>
        <v>#REF!</v>
      </c>
      <c r="AV98" s="94">
        <f>'SO 11 - D2.5 MaR objekt č...'!M32</f>
        <v>0</v>
      </c>
      <c r="AW98" s="94">
        <f>'SO 11 - D2.5 MaR objekt č...'!M33</f>
        <v>0</v>
      </c>
      <c r="AX98" s="94">
        <f>'SO 11 - D2.5 MaR objekt č...'!M34</f>
        <v>0</v>
      </c>
      <c r="AY98" s="94">
        <f>'SO 11 - D2.5 MaR objekt č...'!M35</f>
        <v>0</v>
      </c>
      <c r="AZ98" s="94">
        <f>'SO 11 - D2.5 MaR objekt č...'!H32</f>
        <v>0</v>
      </c>
      <c r="BA98" s="94">
        <f>'SO 11 - D2.5 MaR objekt č...'!H33</f>
        <v>0</v>
      </c>
      <c r="BB98" s="94">
        <f>'SO 11 - D2.5 MaR objekt č...'!H34</f>
        <v>0</v>
      </c>
      <c r="BC98" s="94">
        <f>'SO 11 - D2.5 MaR objekt č...'!H35</f>
        <v>0</v>
      </c>
      <c r="BD98" s="96">
        <f>'SO 11 - D2.5 MaR objekt č...'!H36</f>
        <v>0</v>
      </c>
      <c r="BT98" s="97" t="s">
        <v>87</v>
      </c>
      <c r="BV98" s="97" t="s">
        <v>81</v>
      </c>
      <c r="BW98" s="97" t="s">
        <v>118</v>
      </c>
      <c r="BX98" s="97" t="s">
        <v>82</v>
      </c>
    </row>
    <row r="99" spans="1:76" s="5" customFormat="1" ht="22.5" customHeight="1" x14ac:dyDescent="0.3">
      <c r="A99" s="88" t="s">
        <v>84</v>
      </c>
      <c r="B99" s="89"/>
      <c r="C99" s="90"/>
      <c r="D99" s="449" t="s">
        <v>119</v>
      </c>
      <c r="E99" s="449"/>
      <c r="F99" s="449"/>
      <c r="G99" s="449"/>
      <c r="H99" s="449"/>
      <c r="I99" s="91"/>
      <c r="J99" s="449" t="s">
        <v>120</v>
      </c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49"/>
      <c r="Y99" s="449"/>
      <c r="Z99" s="449"/>
      <c r="AA99" s="449"/>
      <c r="AB99" s="449"/>
      <c r="AC99" s="449"/>
      <c r="AD99" s="449"/>
      <c r="AE99" s="449"/>
      <c r="AF99" s="449"/>
      <c r="AG99" s="442">
        <f>'SO 12 - D2.6 Silnoproud o...'!M30</f>
        <v>138567</v>
      </c>
      <c r="AH99" s="443"/>
      <c r="AI99" s="443"/>
      <c r="AJ99" s="443"/>
      <c r="AK99" s="443"/>
      <c r="AL99" s="443"/>
      <c r="AM99" s="443"/>
      <c r="AN99" s="442">
        <f t="shared" si="2"/>
        <v>167666.07</v>
      </c>
      <c r="AO99" s="443"/>
      <c r="AP99" s="443"/>
      <c r="AQ99" s="92"/>
      <c r="AS99" s="98">
        <f>'SO 12 - D2.6 Silnoproud o...'!M28</f>
        <v>0</v>
      </c>
      <c r="AT99" s="99">
        <f t="shared" si="0"/>
        <v>0</v>
      </c>
      <c r="AU99" s="100" t="e">
        <f>'SO 12 - D2.6 Silnoproud o...'!W111</f>
        <v>#REF!</v>
      </c>
      <c r="AV99" s="99">
        <f>'SO 12 - D2.6 Silnoproud o...'!M32</f>
        <v>0</v>
      </c>
      <c r="AW99" s="99">
        <f>'SO 12 - D2.6 Silnoproud o...'!M33</f>
        <v>0</v>
      </c>
      <c r="AX99" s="99">
        <f>'SO 12 - D2.6 Silnoproud o...'!M34</f>
        <v>0</v>
      </c>
      <c r="AY99" s="99">
        <f>'SO 12 - D2.6 Silnoproud o...'!M35</f>
        <v>0</v>
      </c>
      <c r="AZ99" s="99">
        <f>'SO 12 - D2.6 Silnoproud o...'!H32</f>
        <v>0</v>
      </c>
      <c r="BA99" s="99">
        <f>'SO 12 - D2.6 Silnoproud o...'!H33</f>
        <v>0</v>
      </c>
      <c r="BB99" s="99">
        <f>'SO 12 - D2.6 Silnoproud o...'!H34</f>
        <v>0</v>
      </c>
      <c r="BC99" s="99">
        <f>'SO 12 - D2.6 Silnoproud o...'!H35</f>
        <v>0</v>
      </c>
      <c r="BD99" s="101">
        <f>'SO 12 - D2.6 Silnoproud o...'!H36</f>
        <v>0</v>
      </c>
      <c r="BT99" s="97" t="s">
        <v>87</v>
      </c>
      <c r="BV99" s="97" t="s">
        <v>81</v>
      </c>
      <c r="BW99" s="97" t="s">
        <v>121</v>
      </c>
      <c r="BX99" s="97" t="s">
        <v>82</v>
      </c>
    </row>
    <row r="100" spans="1:76" x14ac:dyDescent="0.3">
      <c r="B100" s="25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6"/>
    </row>
    <row r="101" spans="1:76" s="1" customFormat="1" ht="30" customHeight="1" x14ac:dyDescent="0.3">
      <c r="B101" s="35"/>
      <c r="C101" s="80" t="s">
        <v>122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41">
        <v>0</v>
      </c>
      <c r="AH101" s="441"/>
      <c r="AI101" s="441"/>
      <c r="AJ101" s="441"/>
      <c r="AK101" s="441"/>
      <c r="AL101" s="441"/>
      <c r="AM101" s="441"/>
      <c r="AN101" s="441">
        <v>0</v>
      </c>
      <c r="AO101" s="441"/>
      <c r="AP101" s="441"/>
      <c r="AQ101" s="37"/>
      <c r="AS101" s="76" t="s">
        <v>123</v>
      </c>
      <c r="AT101" s="77" t="s">
        <v>124</v>
      </c>
      <c r="AU101" s="77" t="s">
        <v>43</v>
      </c>
      <c r="AV101" s="78" t="s">
        <v>66</v>
      </c>
    </row>
    <row r="102" spans="1:76" s="1" customFormat="1" ht="10.9" customHeight="1" x14ac:dyDescent="0.3"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7"/>
      <c r="AS102" s="102"/>
      <c r="AT102" s="56"/>
      <c r="AU102" s="56"/>
      <c r="AV102" s="58"/>
    </row>
    <row r="103" spans="1:76" s="1" customFormat="1" ht="30" customHeight="1" x14ac:dyDescent="0.3">
      <c r="B103" s="35"/>
      <c r="C103" s="103" t="s">
        <v>125</v>
      </c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448">
        <f>ROUND(AG87+AG101,2)</f>
        <v>3995461.5</v>
      </c>
      <c r="AH103" s="448"/>
      <c r="AI103" s="448"/>
      <c r="AJ103" s="448"/>
      <c r="AK103" s="448"/>
      <c r="AL103" s="448"/>
      <c r="AM103" s="448"/>
      <c r="AN103" s="448">
        <f>AN87+AN101</f>
        <v>4834508.4158999994</v>
      </c>
      <c r="AO103" s="448"/>
      <c r="AP103" s="448"/>
      <c r="AQ103" s="37"/>
    </row>
    <row r="104" spans="1:76" s="1" customFormat="1" ht="6.95" customHeight="1" x14ac:dyDescent="0.3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1"/>
    </row>
  </sheetData>
  <sheetProtection algorithmName="SHA-512" hashValue="74LWth66Ntarm7qMb1wfaHCU7qIS50vt7Z+/1FegpxoejdnsBAwk7I/aCEwjJEkRoemhOvsjwVV9SN6GmBWXeQ==" saltValue="tBbSzS/bv0JV/vyVDcDMkA==" spinCount="100000" sheet="1" objects="1" scenarios="1"/>
  <mergeCells count="90">
    <mergeCell ref="C2:AP2"/>
    <mergeCell ref="C4:AP4"/>
    <mergeCell ref="K5:AO5"/>
    <mergeCell ref="K6:AO6"/>
    <mergeCell ref="E23:AN23"/>
    <mergeCell ref="H13:Y1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M83:AP83"/>
    <mergeCell ref="C85:G85"/>
    <mergeCell ref="I85:AF85"/>
    <mergeCell ref="AG85:AM85"/>
    <mergeCell ref="AN85:AP85"/>
    <mergeCell ref="D88:H88"/>
    <mergeCell ref="J88:AF88"/>
    <mergeCell ref="AN89:AP89"/>
    <mergeCell ref="AG89:AM89"/>
    <mergeCell ref="D89:H89"/>
    <mergeCell ref="J89:AF89"/>
    <mergeCell ref="D90:H90"/>
    <mergeCell ref="J90:AF90"/>
    <mergeCell ref="AN91:AP91"/>
    <mergeCell ref="AG91:AM91"/>
    <mergeCell ref="D91:H91"/>
    <mergeCell ref="J91:AF91"/>
    <mergeCell ref="D92:H92"/>
    <mergeCell ref="J92:AF92"/>
    <mergeCell ref="AN93:AP93"/>
    <mergeCell ref="AG93:AM93"/>
    <mergeCell ref="D93:H93"/>
    <mergeCell ref="J93:AF93"/>
    <mergeCell ref="D94:H94"/>
    <mergeCell ref="J94:AF94"/>
    <mergeCell ref="AN95:AP95"/>
    <mergeCell ref="AG95:AM95"/>
    <mergeCell ref="D95:H95"/>
    <mergeCell ref="J95:AF95"/>
    <mergeCell ref="D96:H96"/>
    <mergeCell ref="J96:AF96"/>
    <mergeCell ref="AN97:AP97"/>
    <mergeCell ref="AG97:AM97"/>
    <mergeCell ref="D97:H97"/>
    <mergeCell ref="J97:AF97"/>
    <mergeCell ref="AG103:AM103"/>
    <mergeCell ref="AN103:AP103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R2:BE2"/>
    <mergeCell ref="AG87:AM87"/>
    <mergeCell ref="AN87:AP87"/>
    <mergeCell ref="AG101:AM101"/>
    <mergeCell ref="AN101:AP101"/>
    <mergeCell ref="AN96:AP96"/>
    <mergeCell ref="AG96:AM96"/>
    <mergeCell ref="AN94:AP94"/>
    <mergeCell ref="AG94:AM94"/>
    <mergeCell ref="AN92:AP92"/>
    <mergeCell ref="AG92:AM92"/>
    <mergeCell ref="AN90:AP90"/>
    <mergeCell ref="AG90:AM90"/>
    <mergeCell ref="AN88:AP88"/>
    <mergeCell ref="AG88:AM88"/>
    <mergeCell ref="AS82:AT84"/>
  </mergeCells>
  <hyperlinks>
    <hyperlink ref="K1:S1" location="C2" display="1) Souhrnný list stavby"/>
    <hyperlink ref="W1:AF1" location="C87" display="2) Rekapitulace objektů"/>
    <hyperlink ref="A88" location="'SO 01 - Objekt č. 2 - Vyb...'!C2" display="/"/>
    <hyperlink ref="A89" location="'SO 02 - Objekt č. 2 - Vyb...'!C2" display="/"/>
    <hyperlink ref="A90" location="'SO 03 - Objekt č. 41 - St...'!C2" display="/"/>
    <hyperlink ref="A91" location="'SO 04 - Objekt č. 41 - St...'!C2" display="/"/>
    <hyperlink ref="A92" location="'SO 05 - D1.3 Vzduchotechn...'!C2" display="/"/>
    <hyperlink ref="A93" location="'SO 06 - D1.4 Vytápění - o...'!C2" display="/"/>
    <hyperlink ref="A94" location="'SO 07 - D2.3 Vzduchotechn...'!C2" display="/"/>
    <hyperlink ref="A95" location="'SO 08 - D2.4 Vytápění obj...'!C2" display="/"/>
    <hyperlink ref="A96" location="'SO 09 - D1.5 MaR objekt č. 2'!C2" display="/"/>
    <hyperlink ref="A97" location="'SO 10 - D1.6 Silnoproud o...'!C2" display="/"/>
    <hyperlink ref="A98" location="'SO 11 - D2.5 MaR objekt č...'!C2" display="/"/>
    <hyperlink ref="A99" location="'SO 12 - D2.6 Silnoproud o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3"/>
  <sheetViews>
    <sheetView showGridLines="0" view="pageBreakPreview" zoomScale="85" zoomScaleNormal="85" zoomScaleSheetLayoutView="85" workbookViewId="0">
      <pane ySplit="1" topLeftCell="A175" activePane="bottomLeft" state="frozen"/>
      <selection pane="bottomLeft" activeCell="AD193" sqref="AD19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18.5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6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112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890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639327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639327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639327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09 - D1.5 MaR objekt č. 2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639327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154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639327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891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639327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639327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09 - D1.5 MaR objekt č. 2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/>
      <c r="D110" s="125"/>
      <c r="E110" s="125" t="s">
        <v>1286</v>
      </c>
      <c r="F110" s="507" t="s">
        <v>1287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N209</f>
        <v>639327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154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N209</f>
        <v>639327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191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891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N209</f>
        <v>639327</v>
      </c>
      <c r="O113" s="487"/>
      <c r="P113" s="487"/>
      <c r="Q113" s="487"/>
      <c r="R113" s="133"/>
      <c r="T113" s="134"/>
      <c r="U113" s="131"/>
      <c r="V113" s="131"/>
      <c r="W113" s="135" t="e">
        <f>SUM(#REF!)</f>
        <v>#REF!</v>
      </c>
      <c r="X113" s="131"/>
      <c r="Y113" s="135" t="e">
        <f>SUM(#REF!)</f>
        <v>#REF!</v>
      </c>
      <c r="Z113" s="131"/>
      <c r="AA113" s="136" t="e">
        <f>SUM(#REF!)</f>
        <v>#REF!</v>
      </c>
      <c r="AR113" s="137" t="s">
        <v>191</v>
      </c>
      <c r="AT113" s="138" t="s">
        <v>78</v>
      </c>
      <c r="AU113" s="138" t="s">
        <v>87</v>
      </c>
      <c r="AY113" s="137" t="s">
        <v>172</v>
      </c>
      <c r="BK113" s="139" t="e">
        <f>SUM(#REF!)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6" spans="2:63" s="184" customFormat="1" ht="45.75" customHeight="1" x14ac:dyDescent="0.3">
      <c r="E116" s="257" t="s">
        <v>1286</v>
      </c>
      <c r="F116" s="696" t="s">
        <v>1287</v>
      </c>
      <c r="G116" s="613"/>
      <c r="H116" s="613"/>
      <c r="I116" s="257"/>
      <c r="J116" s="257" t="s">
        <v>1288</v>
      </c>
      <c r="K116" s="257" t="s">
        <v>1289</v>
      </c>
      <c r="L116" s="696" t="s">
        <v>1290</v>
      </c>
      <c r="M116" s="696"/>
      <c r="N116" s="696" t="s">
        <v>1291</v>
      </c>
      <c r="O116" s="696"/>
      <c r="P116" s="696"/>
      <c r="Q116" s="696"/>
    </row>
    <row r="117" spans="2:63" x14ac:dyDescent="0.3">
      <c r="E117" s="241"/>
      <c r="F117" s="701" t="s">
        <v>1107</v>
      </c>
      <c r="G117" s="702"/>
      <c r="H117" s="702"/>
      <c r="I117" s="702"/>
      <c r="J117" s="618"/>
      <c r="K117" s="618"/>
      <c r="L117" s="618"/>
      <c r="M117" s="618"/>
      <c r="N117" s="618"/>
      <c r="O117" s="618"/>
      <c r="P117" s="618"/>
      <c r="Q117" s="628"/>
    </row>
    <row r="118" spans="2:63" x14ac:dyDescent="0.3">
      <c r="E118" s="242" t="s">
        <v>87</v>
      </c>
      <c r="F118" s="677" t="s">
        <v>1108</v>
      </c>
      <c r="G118" s="678"/>
      <c r="H118" s="678"/>
      <c r="I118" s="678"/>
      <c r="J118" s="188"/>
      <c r="K118" s="188"/>
      <c r="L118" s="188"/>
      <c r="M118" s="188"/>
      <c r="N118" s="188"/>
      <c r="O118" s="188"/>
      <c r="P118" s="188"/>
      <c r="Q118" s="256"/>
    </row>
    <row r="119" spans="2:63" ht="42.75" customHeight="1" x14ac:dyDescent="0.35">
      <c r="E119" s="242" t="s">
        <v>1109</v>
      </c>
      <c r="F119" s="674" t="s">
        <v>1110</v>
      </c>
      <c r="G119" s="675"/>
      <c r="H119" s="675"/>
      <c r="I119" s="675"/>
      <c r="J119" s="243" t="s">
        <v>886</v>
      </c>
      <c r="K119" s="243">
        <v>7</v>
      </c>
      <c r="L119" s="679">
        <v>735</v>
      </c>
      <c r="M119" s="680"/>
      <c r="N119" s="681">
        <f>L119*K119</f>
        <v>5145</v>
      </c>
      <c r="O119" s="682"/>
      <c r="P119" s="682"/>
      <c r="Q119" s="683"/>
    </row>
    <row r="120" spans="2:63" ht="43.5" customHeight="1" x14ac:dyDescent="0.35">
      <c r="E120" s="242" t="s">
        <v>1111</v>
      </c>
      <c r="F120" s="674" t="s">
        <v>1112</v>
      </c>
      <c r="G120" s="675"/>
      <c r="H120" s="675"/>
      <c r="I120" s="675"/>
      <c r="J120" s="243" t="s">
        <v>886</v>
      </c>
      <c r="K120" s="243">
        <v>1</v>
      </c>
      <c r="L120" s="679">
        <v>1413</v>
      </c>
      <c r="M120" s="680"/>
      <c r="N120" s="681">
        <f t="shared" ref="N120:N130" si="0">L120*K120</f>
        <v>1413</v>
      </c>
      <c r="O120" s="682"/>
      <c r="P120" s="682"/>
      <c r="Q120" s="683"/>
    </row>
    <row r="121" spans="2:63" ht="33.75" customHeight="1" x14ac:dyDescent="0.35">
      <c r="E121" s="242" t="s">
        <v>1113</v>
      </c>
      <c r="F121" s="674" t="s">
        <v>1114</v>
      </c>
      <c r="G121" s="675"/>
      <c r="H121" s="675"/>
      <c r="I121" s="675"/>
      <c r="J121" s="243" t="s">
        <v>886</v>
      </c>
      <c r="K121" s="243">
        <v>4</v>
      </c>
      <c r="L121" s="679">
        <v>718</v>
      </c>
      <c r="M121" s="680"/>
      <c r="N121" s="681">
        <f t="shared" si="0"/>
        <v>2872</v>
      </c>
      <c r="O121" s="682"/>
      <c r="P121" s="682"/>
      <c r="Q121" s="683"/>
    </row>
    <row r="122" spans="2:63" ht="47.25" customHeight="1" x14ac:dyDescent="0.35">
      <c r="E122" s="242" t="s">
        <v>1115</v>
      </c>
      <c r="F122" s="674" t="s">
        <v>1116</v>
      </c>
      <c r="G122" s="675"/>
      <c r="H122" s="675"/>
      <c r="I122" s="675"/>
      <c r="J122" s="243" t="s">
        <v>886</v>
      </c>
      <c r="K122" s="243">
        <v>2</v>
      </c>
      <c r="L122" s="679">
        <v>626</v>
      </c>
      <c r="M122" s="680"/>
      <c r="N122" s="681">
        <f t="shared" si="0"/>
        <v>1252</v>
      </c>
      <c r="O122" s="682"/>
      <c r="P122" s="682"/>
      <c r="Q122" s="683"/>
    </row>
    <row r="123" spans="2:63" ht="39.75" customHeight="1" x14ac:dyDescent="0.35">
      <c r="E123" s="242" t="s">
        <v>1117</v>
      </c>
      <c r="F123" s="674" t="s">
        <v>1118</v>
      </c>
      <c r="G123" s="675"/>
      <c r="H123" s="675"/>
      <c r="I123" s="675"/>
      <c r="J123" s="244" t="s">
        <v>886</v>
      </c>
      <c r="K123" s="244">
        <v>1</v>
      </c>
      <c r="L123" s="679">
        <v>6328</v>
      </c>
      <c r="M123" s="680"/>
      <c r="N123" s="681">
        <f t="shared" si="0"/>
        <v>6328</v>
      </c>
      <c r="O123" s="682"/>
      <c r="P123" s="682"/>
      <c r="Q123" s="683"/>
    </row>
    <row r="124" spans="2:63" ht="30.75" customHeight="1" x14ac:dyDescent="0.35">
      <c r="E124" s="242" t="s">
        <v>1119</v>
      </c>
      <c r="F124" s="674" t="s">
        <v>1120</v>
      </c>
      <c r="G124" s="675"/>
      <c r="H124" s="675"/>
      <c r="I124" s="675"/>
      <c r="J124" s="245" t="s">
        <v>886</v>
      </c>
      <c r="K124" s="245">
        <v>1</v>
      </c>
      <c r="L124" s="679">
        <v>1340</v>
      </c>
      <c r="M124" s="680"/>
      <c r="N124" s="681">
        <f t="shared" si="0"/>
        <v>1340</v>
      </c>
      <c r="O124" s="682"/>
      <c r="P124" s="682"/>
      <c r="Q124" s="683"/>
    </row>
    <row r="125" spans="2:63" ht="49.5" customHeight="1" x14ac:dyDescent="0.35">
      <c r="E125" s="242" t="s">
        <v>1121</v>
      </c>
      <c r="F125" s="674" t="s">
        <v>1122</v>
      </c>
      <c r="G125" s="675"/>
      <c r="H125" s="675"/>
      <c r="I125" s="675"/>
      <c r="J125" s="245" t="s">
        <v>886</v>
      </c>
      <c r="K125" s="245">
        <v>1</v>
      </c>
      <c r="L125" s="679">
        <v>18052</v>
      </c>
      <c r="M125" s="680"/>
      <c r="N125" s="681">
        <f t="shared" si="0"/>
        <v>18052</v>
      </c>
      <c r="O125" s="682"/>
      <c r="P125" s="682"/>
      <c r="Q125" s="683"/>
    </row>
    <row r="126" spans="2:63" ht="27" customHeight="1" x14ac:dyDescent="0.35">
      <c r="E126" s="242" t="s">
        <v>1123</v>
      </c>
      <c r="F126" s="674" t="s">
        <v>1124</v>
      </c>
      <c r="G126" s="675"/>
      <c r="H126" s="675"/>
      <c r="I126" s="675"/>
      <c r="J126" s="244" t="s">
        <v>886</v>
      </c>
      <c r="K126" s="244">
        <v>3</v>
      </c>
      <c r="L126" s="679">
        <v>4850</v>
      </c>
      <c r="M126" s="680"/>
      <c r="N126" s="681">
        <f t="shared" si="0"/>
        <v>14550</v>
      </c>
      <c r="O126" s="682"/>
      <c r="P126" s="682"/>
      <c r="Q126" s="683"/>
    </row>
    <row r="127" spans="2:63" ht="17.25" customHeight="1" x14ac:dyDescent="0.35">
      <c r="E127" s="242" t="s">
        <v>1125</v>
      </c>
      <c r="F127" s="674" t="s">
        <v>1126</v>
      </c>
      <c r="G127" s="675"/>
      <c r="H127" s="675"/>
      <c r="I127" s="675"/>
      <c r="J127" s="244" t="s">
        <v>886</v>
      </c>
      <c r="K127" s="244">
        <v>1</v>
      </c>
      <c r="L127" s="679">
        <v>5137</v>
      </c>
      <c r="M127" s="680"/>
      <c r="N127" s="681">
        <f t="shared" si="0"/>
        <v>5137</v>
      </c>
      <c r="O127" s="682"/>
      <c r="P127" s="682"/>
      <c r="Q127" s="683"/>
    </row>
    <row r="128" spans="2:63" ht="40.5" customHeight="1" x14ac:dyDescent="0.35">
      <c r="E128" s="242" t="s">
        <v>1127</v>
      </c>
      <c r="F128" s="674" t="s">
        <v>1128</v>
      </c>
      <c r="G128" s="675"/>
      <c r="H128" s="675"/>
      <c r="I128" s="675"/>
      <c r="J128" s="246" t="s">
        <v>886</v>
      </c>
      <c r="K128" s="244">
        <v>1</v>
      </c>
      <c r="L128" s="679">
        <v>3137</v>
      </c>
      <c r="M128" s="680"/>
      <c r="N128" s="681">
        <f t="shared" si="0"/>
        <v>3137</v>
      </c>
      <c r="O128" s="682"/>
      <c r="P128" s="682"/>
      <c r="Q128" s="683"/>
    </row>
    <row r="129" spans="5:17" ht="27" customHeight="1" x14ac:dyDescent="0.35">
      <c r="E129" s="242" t="s">
        <v>1129</v>
      </c>
      <c r="F129" s="676" t="s">
        <v>1130</v>
      </c>
      <c r="G129" s="675"/>
      <c r="H129" s="675"/>
      <c r="I129" s="675"/>
      <c r="J129" s="245" t="s">
        <v>897</v>
      </c>
      <c r="K129" s="245">
        <v>1</v>
      </c>
      <c r="L129" s="679">
        <v>2484</v>
      </c>
      <c r="M129" s="680"/>
      <c r="N129" s="681">
        <f t="shared" si="0"/>
        <v>2484</v>
      </c>
      <c r="O129" s="682"/>
      <c r="P129" s="682"/>
      <c r="Q129" s="683"/>
    </row>
    <row r="130" spans="5:17" ht="15.75" customHeight="1" x14ac:dyDescent="0.35">
      <c r="E130" s="242" t="s">
        <v>1131</v>
      </c>
      <c r="F130" s="676" t="s">
        <v>1132</v>
      </c>
      <c r="G130" s="675"/>
      <c r="H130" s="675"/>
      <c r="I130" s="675"/>
      <c r="J130" s="245" t="s">
        <v>897</v>
      </c>
      <c r="K130" s="245">
        <v>1</v>
      </c>
      <c r="L130" s="679">
        <v>654</v>
      </c>
      <c r="M130" s="680"/>
      <c r="N130" s="681">
        <f t="shared" si="0"/>
        <v>654</v>
      </c>
      <c r="O130" s="682"/>
      <c r="P130" s="682"/>
      <c r="Q130" s="683"/>
    </row>
    <row r="131" spans="5:17" x14ac:dyDescent="0.3">
      <c r="E131" s="241" t="s">
        <v>1133</v>
      </c>
      <c r="F131" s="701" t="s">
        <v>1134</v>
      </c>
      <c r="G131" s="702"/>
      <c r="H131" s="702"/>
      <c r="I131" s="702"/>
      <c r="J131" s="618"/>
      <c r="K131" s="618"/>
      <c r="L131" s="618"/>
      <c r="M131" s="618"/>
      <c r="N131" s="618"/>
      <c r="O131" s="618"/>
      <c r="P131" s="618"/>
      <c r="Q131" s="628"/>
    </row>
    <row r="132" spans="5:17" ht="30.75" customHeight="1" x14ac:dyDescent="0.35">
      <c r="E132" s="247" t="s">
        <v>1135</v>
      </c>
      <c r="F132" s="674" t="s">
        <v>1284</v>
      </c>
      <c r="G132" s="675"/>
      <c r="H132" s="675"/>
      <c r="I132" s="675"/>
      <c r="J132" s="243" t="s">
        <v>886</v>
      </c>
      <c r="K132" s="248">
        <v>1</v>
      </c>
      <c r="L132" s="684">
        <v>3268</v>
      </c>
      <c r="M132" s="685"/>
      <c r="N132" s="686">
        <f>L132*K132</f>
        <v>3268</v>
      </c>
      <c r="O132" s="686"/>
      <c r="P132" s="686"/>
      <c r="Q132" s="687"/>
    </row>
    <row r="133" spans="5:17" ht="26.25" customHeight="1" x14ac:dyDescent="0.35">
      <c r="E133" s="247" t="s">
        <v>1136</v>
      </c>
      <c r="F133" s="674" t="s">
        <v>1137</v>
      </c>
      <c r="G133" s="675"/>
      <c r="H133" s="675"/>
      <c r="I133" s="675"/>
      <c r="J133" s="243" t="s">
        <v>886</v>
      </c>
      <c r="K133" s="243">
        <v>1</v>
      </c>
      <c r="L133" s="684">
        <v>56261</v>
      </c>
      <c r="M133" s="685"/>
      <c r="N133" s="686">
        <f t="shared" ref="N133:N159" si="1">L133*K133</f>
        <v>56261</v>
      </c>
      <c r="O133" s="686"/>
      <c r="P133" s="686"/>
      <c r="Q133" s="687"/>
    </row>
    <row r="134" spans="5:17" ht="24.95" customHeight="1" x14ac:dyDescent="0.35">
      <c r="E134" s="247" t="s">
        <v>1138</v>
      </c>
      <c r="F134" s="674" t="s">
        <v>1139</v>
      </c>
      <c r="G134" s="675"/>
      <c r="H134" s="675"/>
      <c r="I134" s="675"/>
      <c r="J134" s="243" t="s">
        <v>886</v>
      </c>
      <c r="K134" s="243">
        <v>1</v>
      </c>
      <c r="L134" s="684">
        <v>20867</v>
      </c>
      <c r="M134" s="685"/>
      <c r="N134" s="686">
        <f t="shared" si="1"/>
        <v>20867</v>
      </c>
      <c r="O134" s="686"/>
      <c r="P134" s="686"/>
      <c r="Q134" s="687"/>
    </row>
    <row r="135" spans="5:17" ht="17.100000000000001" customHeight="1" x14ac:dyDescent="0.35">
      <c r="E135" s="247" t="s">
        <v>1140</v>
      </c>
      <c r="F135" s="674" t="s">
        <v>1141</v>
      </c>
      <c r="G135" s="675"/>
      <c r="H135" s="675"/>
      <c r="I135" s="675"/>
      <c r="J135" s="243" t="s">
        <v>886</v>
      </c>
      <c r="K135" s="243">
        <v>1</v>
      </c>
      <c r="L135" s="684">
        <v>11569</v>
      </c>
      <c r="M135" s="685"/>
      <c r="N135" s="686">
        <f t="shared" si="1"/>
        <v>11569</v>
      </c>
      <c r="O135" s="686"/>
      <c r="P135" s="686"/>
      <c r="Q135" s="687"/>
    </row>
    <row r="136" spans="5:17" ht="27.75" customHeight="1" x14ac:dyDescent="0.35">
      <c r="E136" s="247" t="s">
        <v>1142</v>
      </c>
      <c r="F136" s="674" t="s">
        <v>1143</v>
      </c>
      <c r="G136" s="675"/>
      <c r="H136" s="675"/>
      <c r="I136" s="675"/>
      <c r="J136" s="243" t="s">
        <v>886</v>
      </c>
      <c r="K136" s="243">
        <v>1</v>
      </c>
      <c r="L136" s="684">
        <v>817</v>
      </c>
      <c r="M136" s="685"/>
      <c r="N136" s="686">
        <f t="shared" si="1"/>
        <v>817</v>
      </c>
      <c r="O136" s="686"/>
      <c r="P136" s="686"/>
      <c r="Q136" s="687"/>
    </row>
    <row r="137" spans="5:17" ht="27.75" customHeight="1" x14ac:dyDescent="0.35">
      <c r="E137" s="247" t="s">
        <v>1144</v>
      </c>
      <c r="F137" s="674" t="s">
        <v>1145</v>
      </c>
      <c r="G137" s="675"/>
      <c r="H137" s="675"/>
      <c r="I137" s="675"/>
      <c r="J137" s="243" t="s">
        <v>886</v>
      </c>
      <c r="K137" s="243">
        <v>2</v>
      </c>
      <c r="L137" s="684">
        <v>107</v>
      </c>
      <c r="M137" s="685"/>
      <c r="N137" s="686">
        <f t="shared" si="1"/>
        <v>214</v>
      </c>
      <c r="O137" s="686"/>
      <c r="P137" s="686"/>
      <c r="Q137" s="687"/>
    </row>
    <row r="138" spans="5:17" ht="24.95" customHeight="1" x14ac:dyDescent="0.35">
      <c r="E138" s="247" t="s">
        <v>1146</v>
      </c>
      <c r="F138" s="674" t="s">
        <v>1147</v>
      </c>
      <c r="G138" s="675"/>
      <c r="H138" s="675"/>
      <c r="I138" s="675"/>
      <c r="J138" s="244" t="s">
        <v>886</v>
      </c>
      <c r="K138" s="244">
        <v>1</v>
      </c>
      <c r="L138" s="684">
        <v>4021</v>
      </c>
      <c r="M138" s="685"/>
      <c r="N138" s="686">
        <f t="shared" si="1"/>
        <v>4021</v>
      </c>
      <c r="O138" s="686"/>
      <c r="P138" s="686"/>
      <c r="Q138" s="687"/>
    </row>
    <row r="139" spans="5:17" ht="17.100000000000001" customHeight="1" x14ac:dyDescent="0.35">
      <c r="E139" s="247" t="s">
        <v>1148</v>
      </c>
      <c r="F139" s="674" t="s">
        <v>1149</v>
      </c>
      <c r="G139" s="675"/>
      <c r="H139" s="675"/>
      <c r="I139" s="675"/>
      <c r="J139" s="244" t="s">
        <v>886</v>
      </c>
      <c r="K139" s="244">
        <v>3</v>
      </c>
      <c r="L139" s="684">
        <v>12850</v>
      </c>
      <c r="M139" s="685"/>
      <c r="N139" s="686">
        <f t="shared" si="1"/>
        <v>38550</v>
      </c>
      <c r="O139" s="686"/>
      <c r="P139" s="686"/>
      <c r="Q139" s="687"/>
    </row>
    <row r="140" spans="5:17" ht="17.100000000000001" customHeight="1" x14ac:dyDescent="0.35">
      <c r="E140" s="247" t="s">
        <v>1150</v>
      </c>
      <c r="F140" s="674" t="s">
        <v>1151</v>
      </c>
      <c r="G140" s="675"/>
      <c r="H140" s="675"/>
      <c r="I140" s="675"/>
      <c r="J140" s="244" t="s">
        <v>886</v>
      </c>
      <c r="K140" s="244">
        <v>1</v>
      </c>
      <c r="L140" s="684">
        <v>8277</v>
      </c>
      <c r="M140" s="685"/>
      <c r="N140" s="686">
        <f t="shared" si="1"/>
        <v>8277</v>
      </c>
      <c r="O140" s="686"/>
      <c r="P140" s="686"/>
      <c r="Q140" s="687"/>
    </row>
    <row r="141" spans="5:17" ht="17.100000000000001" customHeight="1" x14ac:dyDescent="0.35">
      <c r="E141" s="247" t="s">
        <v>1152</v>
      </c>
      <c r="F141" s="674" t="s">
        <v>1153</v>
      </c>
      <c r="G141" s="675"/>
      <c r="H141" s="675"/>
      <c r="I141" s="675"/>
      <c r="J141" s="244" t="s">
        <v>886</v>
      </c>
      <c r="K141" s="244">
        <v>1</v>
      </c>
      <c r="L141" s="684">
        <v>4567</v>
      </c>
      <c r="M141" s="685"/>
      <c r="N141" s="686">
        <f t="shared" si="1"/>
        <v>4567</v>
      </c>
      <c r="O141" s="686"/>
      <c r="P141" s="686"/>
      <c r="Q141" s="687"/>
    </row>
    <row r="142" spans="5:17" ht="18.75" customHeight="1" x14ac:dyDescent="0.35">
      <c r="E142" s="247" t="s">
        <v>1154</v>
      </c>
      <c r="F142" s="674" t="s">
        <v>1155</v>
      </c>
      <c r="G142" s="675"/>
      <c r="H142" s="675"/>
      <c r="I142" s="675"/>
      <c r="J142" s="244" t="s">
        <v>886</v>
      </c>
      <c r="K142" s="244">
        <v>2</v>
      </c>
      <c r="L142" s="684">
        <v>8916</v>
      </c>
      <c r="M142" s="685"/>
      <c r="N142" s="686">
        <f t="shared" si="1"/>
        <v>17832</v>
      </c>
      <c r="O142" s="686"/>
      <c r="P142" s="686"/>
      <c r="Q142" s="687"/>
    </row>
    <row r="143" spans="5:17" ht="24.95" customHeight="1" x14ac:dyDescent="0.35">
      <c r="E143" s="247" t="s">
        <v>1156</v>
      </c>
      <c r="F143" s="674" t="s">
        <v>1157</v>
      </c>
      <c r="G143" s="675"/>
      <c r="H143" s="675"/>
      <c r="I143" s="675"/>
      <c r="J143" s="244" t="s">
        <v>886</v>
      </c>
      <c r="K143" s="244">
        <v>1</v>
      </c>
      <c r="L143" s="684">
        <v>99</v>
      </c>
      <c r="M143" s="685"/>
      <c r="N143" s="686">
        <f t="shared" si="1"/>
        <v>99</v>
      </c>
      <c r="O143" s="686"/>
      <c r="P143" s="686"/>
      <c r="Q143" s="687"/>
    </row>
    <row r="144" spans="5:17" ht="24.95" customHeight="1" x14ac:dyDescent="0.35">
      <c r="E144" s="247" t="s">
        <v>1158</v>
      </c>
      <c r="F144" s="674" t="s">
        <v>1159</v>
      </c>
      <c r="G144" s="675"/>
      <c r="H144" s="675"/>
      <c r="I144" s="675"/>
      <c r="J144" s="243" t="s">
        <v>886</v>
      </c>
      <c r="K144" s="243">
        <v>1</v>
      </c>
      <c r="L144" s="684">
        <v>643</v>
      </c>
      <c r="M144" s="685"/>
      <c r="N144" s="686">
        <f t="shared" si="1"/>
        <v>643</v>
      </c>
      <c r="O144" s="686"/>
      <c r="P144" s="686"/>
      <c r="Q144" s="687"/>
    </row>
    <row r="145" spans="5:17" ht="24.95" customHeight="1" x14ac:dyDescent="0.35">
      <c r="E145" s="247" t="s">
        <v>1160</v>
      </c>
      <c r="F145" s="674" t="s">
        <v>1161</v>
      </c>
      <c r="G145" s="675"/>
      <c r="H145" s="675"/>
      <c r="I145" s="675"/>
      <c r="J145" s="244" t="s">
        <v>886</v>
      </c>
      <c r="K145" s="244">
        <v>2</v>
      </c>
      <c r="L145" s="684">
        <v>706</v>
      </c>
      <c r="M145" s="685"/>
      <c r="N145" s="686">
        <f t="shared" si="1"/>
        <v>1412</v>
      </c>
      <c r="O145" s="686"/>
      <c r="P145" s="686"/>
      <c r="Q145" s="687"/>
    </row>
    <row r="146" spans="5:17" ht="24.95" customHeight="1" x14ac:dyDescent="0.35">
      <c r="E146" s="247" t="s">
        <v>1162</v>
      </c>
      <c r="F146" s="674" t="s">
        <v>1163</v>
      </c>
      <c r="G146" s="675"/>
      <c r="H146" s="675"/>
      <c r="I146" s="675"/>
      <c r="J146" s="244" t="s">
        <v>897</v>
      </c>
      <c r="K146" s="244">
        <v>1</v>
      </c>
      <c r="L146" s="684">
        <v>3595</v>
      </c>
      <c r="M146" s="685"/>
      <c r="N146" s="686">
        <f t="shared" si="1"/>
        <v>3595</v>
      </c>
      <c r="O146" s="686"/>
      <c r="P146" s="686"/>
      <c r="Q146" s="687"/>
    </row>
    <row r="147" spans="5:17" ht="24.95" customHeight="1" x14ac:dyDescent="0.35">
      <c r="E147" s="247" t="s">
        <v>1164</v>
      </c>
      <c r="F147" s="674" t="s">
        <v>1165</v>
      </c>
      <c r="G147" s="675"/>
      <c r="H147" s="675"/>
      <c r="I147" s="675"/>
      <c r="J147" s="243" t="s">
        <v>886</v>
      </c>
      <c r="K147" s="243">
        <v>1</v>
      </c>
      <c r="L147" s="684">
        <v>503</v>
      </c>
      <c r="M147" s="685"/>
      <c r="N147" s="686">
        <f t="shared" si="1"/>
        <v>503</v>
      </c>
      <c r="O147" s="686"/>
      <c r="P147" s="686"/>
      <c r="Q147" s="687"/>
    </row>
    <row r="148" spans="5:17" ht="24.95" customHeight="1" x14ac:dyDescent="0.35">
      <c r="E148" s="247" t="s">
        <v>1166</v>
      </c>
      <c r="F148" s="674" t="s">
        <v>1167</v>
      </c>
      <c r="G148" s="675"/>
      <c r="H148" s="675"/>
      <c r="I148" s="675"/>
      <c r="J148" s="243" t="s">
        <v>886</v>
      </c>
      <c r="K148" s="243">
        <v>1</v>
      </c>
      <c r="L148" s="684">
        <v>725</v>
      </c>
      <c r="M148" s="685"/>
      <c r="N148" s="686">
        <f t="shared" si="1"/>
        <v>725</v>
      </c>
      <c r="O148" s="686"/>
      <c r="P148" s="686"/>
      <c r="Q148" s="687"/>
    </row>
    <row r="149" spans="5:17" ht="17.100000000000001" customHeight="1" x14ac:dyDescent="0.35">
      <c r="E149" s="247" t="s">
        <v>1168</v>
      </c>
      <c r="F149" s="674" t="s">
        <v>1169</v>
      </c>
      <c r="G149" s="675"/>
      <c r="H149" s="675"/>
      <c r="I149" s="675"/>
      <c r="J149" s="243" t="s">
        <v>886</v>
      </c>
      <c r="K149" s="243">
        <v>1</v>
      </c>
      <c r="L149" s="684">
        <v>399</v>
      </c>
      <c r="M149" s="685"/>
      <c r="N149" s="686">
        <f t="shared" si="1"/>
        <v>399</v>
      </c>
      <c r="O149" s="686"/>
      <c r="P149" s="686"/>
      <c r="Q149" s="687"/>
    </row>
    <row r="150" spans="5:17" ht="17.100000000000001" customHeight="1" x14ac:dyDescent="0.35">
      <c r="E150" s="247" t="s">
        <v>1170</v>
      </c>
      <c r="F150" s="674" t="s">
        <v>1171</v>
      </c>
      <c r="G150" s="675"/>
      <c r="H150" s="675"/>
      <c r="I150" s="675"/>
      <c r="J150" s="243" t="s">
        <v>886</v>
      </c>
      <c r="K150" s="243">
        <v>1</v>
      </c>
      <c r="L150" s="684">
        <v>621</v>
      </c>
      <c r="M150" s="685"/>
      <c r="N150" s="686">
        <f t="shared" si="1"/>
        <v>621</v>
      </c>
      <c r="O150" s="686"/>
      <c r="P150" s="686"/>
      <c r="Q150" s="687"/>
    </row>
    <row r="151" spans="5:17" ht="17.100000000000001" customHeight="1" x14ac:dyDescent="0.35">
      <c r="E151" s="247" t="s">
        <v>1172</v>
      </c>
      <c r="F151" s="674" t="s">
        <v>1173</v>
      </c>
      <c r="G151" s="675"/>
      <c r="H151" s="675"/>
      <c r="I151" s="675"/>
      <c r="J151" s="243" t="s">
        <v>886</v>
      </c>
      <c r="K151" s="244">
        <v>1</v>
      </c>
      <c r="L151" s="684">
        <v>320</v>
      </c>
      <c r="M151" s="685"/>
      <c r="N151" s="686">
        <f t="shared" si="1"/>
        <v>320</v>
      </c>
      <c r="O151" s="686"/>
      <c r="P151" s="686"/>
      <c r="Q151" s="687"/>
    </row>
    <row r="152" spans="5:17" ht="17.100000000000001" customHeight="1" x14ac:dyDescent="0.35">
      <c r="E152" s="247" t="s">
        <v>1174</v>
      </c>
      <c r="F152" s="674" t="s">
        <v>1175</v>
      </c>
      <c r="G152" s="675"/>
      <c r="H152" s="675"/>
      <c r="I152" s="675"/>
      <c r="J152" s="243" t="s">
        <v>886</v>
      </c>
      <c r="K152" s="244">
        <v>4</v>
      </c>
      <c r="L152" s="684">
        <v>390</v>
      </c>
      <c r="M152" s="685"/>
      <c r="N152" s="686">
        <f t="shared" si="1"/>
        <v>1560</v>
      </c>
      <c r="O152" s="686"/>
      <c r="P152" s="686"/>
      <c r="Q152" s="687"/>
    </row>
    <row r="153" spans="5:17" ht="17.100000000000001" customHeight="1" x14ac:dyDescent="0.35">
      <c r="E153" s="247" t="s">
        <v>1176</v>
      </c>
      <c r="F153" s="689" t="s">
        <v>1177</v>
      </c>
      <c r="G153" s="675"/>
      <c r="H153" s="675"/>
      <c r="I153" s="675"/>
      <c r="J153" s="243" t="s">
        <v>886</v>
      </c>
      <c r="K153" s="244">
        <v>2</v>
      </c>
      <c r="L153" s="684">
        <v>425</v>
      </c>
      <c r="M153" s="685"/>
      <c r="N153" s="686">
        <f t="shared" si="1"/>
        <v>850</v>
      </c>
      <c r="O153" s="686"/>
      <c r="P153" s="686"/>
      <c r="Q153" s="687"/>
    </row>
    <row r="154" spans="5:17" ht="17.100000000000001" customHeight="1" x14ac:dyDescent="0.35">
      <c r="E154" s="247" t="s">
        <v>1178</v>
      </c>
      <c r="F154" s="688" t="s">
        <v>1179</v>
      </c>
      <c r="G154" s="675"/>
      <c r="H154" s="675"/>
      <c r="I154" s="675"/>
      <c r="J154" s="243" t="s">
        <v>886</v>
      </c>
      <c r="K154" s="244">
        <v>1</v>
      </c>
      <c r="L154" s="684">
        <v>2549</v>
      </c>
      <c r="M154" s="685"/>
      <c r="N154" s="686">
        <f t="shared" si="1"/>
        <v>2549</v>
      </c>
      <c r="O154" s="686"/>
      <c r="P154" s="686"/>
      <c r="Q154" s="687"/>
    </row>
    <row r="155" spans="5:17" ht="17.100000000000001" customHeight="1" x14ac:dyDescent="0.35">
      <c r="E155" s="247" t="s">
        <v>1180</v>
      </c>
      <c r="F155" s="688" t="s">
        <v>1181</v>
      </c>
      <c r="G155" s="675"/>
      <c r="H155" s="675"/>
      <c r="I155" s="675"/>
      <c r="J155" s="243" t="s">
        <v>886</v>
      </c>
      <c r="K155" s="244">
        <v>1</v>
      </c>
      <c r="L155" s="684">
        <v>358</v>
      </c>
      <c r="M155" s="685"/>
      <c r="N155" s="686">
        <f t="shared" si="1"/>
        <v>358</v>
      </c>
      <c r="O155" s="686"/>
      <c r="P155" s="686"/>
      <c r="Q155" s="687"/>
    </row>
    <row r="156" spans="5:17" ht="17.100000000000001" customHeight="1" x14ac:dyDescent="0.35">
      <c r="E156" s="247" t="s">
        <v>1182</v>
      </c>
      <c r="F156" s="688" t="s">
        <v>1183</v>
      </c>
      <c r="G156" s="675"/>
      <c r="H156" s="675"/>
      <c r="I156" s="675"/>
      <c r="J156" s="243" t="s">
        <v>886</v>
      </c>
      <c r="K156" s="244">
        <v>18</v>
      </c>
      <c r="L156" s="684">
        <v>83</v>
      </c>
      <c r="M156" s="685"/>
      <c r="N156" s="686">
        <f t="shared" si="1"/>
        <v>1494</v>
      </c>
      <c r="O156" s="686"/>
      <c r="P156" s="686"/>
      <c r="Q156" s="687"/>
    </row>
    <row r="157" spans="5:17" ht="17.100000000000001" customHeight="1" x14ac:dyDescent="0.35">
      <c r="E157" s="247" t="s">
        <v>1184</v>
      </c>
      <c r="F157" s="688" t="s">
        <v>1185</v>
      </c>
      <c r="G157" s="675"/>
      <c r="H157" s="675"/>
      <c r="I157" s="675"/>
      <c r="J157" s="243" t="s">
        <v>886</v>
      </c>
      <c r="K157" s="244">
        <v>2</v>
      </c>
      <c r="L157" s="684">
        <v>86</v>
      </c>
      <c r="M157" s="685"/>
      <c r="N157" s="686">
        <f t="shared" si="1"/>
        <v>172</v>
      </c>
      <c r="O157" s="686"/>
      <c r="P157" s="686"/>
      <c r="Q157" s="687"/>
    </row>
    <row r="158" spans="5:17" ht="17.100000000000001" customHeight="1" x14ac:dyDescent="0.35">
      <c r="E158" s="247" t="s">
        <v>1186</v>
      </c>
      <c r="F158" s="688" t="s">
        <v>1187</v>
      </c>
      <c r="G158" s="675"/>
      <c r="H158" s="675"/>
      <c r="I158" s="675"/>
      <c r="J158" s="243" t="s">
        <v>886</v>
      </c>
      <c r="K158" s="244">
        <v>16</v>
      </c>
      <c r="L158" s="684">
        <v>34</v>
      </c>
      <c r="M158" s="685"/>
      <c r="N158" s="686">
        <f t="shared" si="1"/>
        <v>544</v>
      </c>
      <c r="O158" s="686"/>
      <c r="P158" s="686"/>
      <c r="Q158" s="687"/>
    </row>
    <row r="159" spans="5:17" ht="17.100000000000001" customHeight="1" x14ac:dyDescent="0.35">
      <c r="E159" s="247" t="s">
        <v>1188</v>
      </c>
      <c r="F159" s="688" t="s">
        <v>1189</v>
      </c>
      <c r="G159" s="675"/>
      <c r="H159" s="675"/>
      <c r="I159" s="675"/>
      <c r="J159" s="243" t="s">
        <v>886</v>
      </c>
      <c r="K159" s="244">
        <v>3</v>
      </c>
      <c r="L159" s="684">
        <v>37</v>
      </c>
      <c r="M159" s="685"/>
      <c r="N159" s="686">
        <f t="shared" si="1"/>
        <v>111</v>
      </c>
      <c r="O159" s="686"/>
      <c r="P159" s="686"/>
      <c r="Q159" s="687"/>
    </row>
    <row r="160" spans="5:17" x14ac:dyDescent="0.3">
      <c r="E160" s="241" t="s">
        <v>1190</v>
      </c>
      <c r="F160" s="701" t="s">
        <v>1191</v>
      </c>
      <c r="G160" s="618"/>
      <c r="H160" s="618"/>
      <c r="I160" s="618"/>
      <c r="J160" s="618"/>
      <c r="K160" s="618"/>
      <c r="L160" s="618"/>
      <c r="M160" s="618"/>
      <c r="N160" s="618"/>
      <c r="O160" s="618"/>
      <c r="P160" s="618"/>
      <c r="Q160" s="628"/>
    </row>
    <row r="161" spans="5:17" ht="82.5" customHeight="1" x14ac:dyDescent="0.35">
      <c r="E161" s="247" t="s">
        <v>1192</v>
      </c>
      <c r="F161" s="674" t="s">
        <v>1193</v>
      </c>
      <c r="G161" s="675"/>
      <c r="H161" s="675"/>
      <c r="I161" s="675"/>
      <c r="J161" s="244" t="s">
        <v>886</v>
      </c>
      <c r="K161" s="249">
        <v>1</v>
      </c>
      <c r="L161" s="684">
        <v>23954</v>
      </c>
      <c r="M161" s="685"/>
      <c r="N161" s="686">
        <f>L161*K161</f>
        <v>23954</v>
      </c>
      <c r="O161" s="686"/>
      <c r="P161" s="686"/>
      <c r="Q161" s="687"/>
    </row>
    <row r="162" spans="5:17" ht="111" customHeight="1" x14ac:dyDescent="0.35">
      <c r="E162" s="247" t="s">
        <v>1194</v>
      </c>
      <c r="F162" s="674" t="s">
        <v>1195</v>
      </c>
      <c r="G162" s="675"/>
      <c r="H162" s="675"/>
      <c r="I162" s="675"/>
      <c r="J162" s="244" t="s">
        <v>886</v>
      </c>
      <c r="K162" s="249">
        <v>1</v>
      </c>
      <c r="L162" s="684">
        <v>10146</v>
      </c>
      <c r="M162" s="685"/>
      <c r="N162" s="686">
        <f t="shared" ref="N162:N168" si="2">L162*K162</f>
        <v>10146</v>
      </c>
      <c r="O162" s="686"/>
      <c r="P162" s="686"/>
      <c r="Q162" s="687"/>
    </row>
    <row r="163" spans="5:17" ht="41.25" customHeight="1" x14ac:dyDescent="0.35">
      <c r="E163" s="247" t="s">
        <v>1196</v>
      </c>
      <c r="F163" s="674" t="s">
        <v>1197</v>
      </c>
      <c r="G163" s="675"/>
      <c r="H163" s="675"/>
      <c r="I163" s="675"/>
      <c r="J163" s="245" t="s">
        <v>886</v>
      </c>
      <c r="K163" s="245">
        <v>3</v>
      </c>
      <c r="L163" s="684">
        <v>2294</v>
      </c>
      <c r="M163" s="685"/>
      <c r="N163" s="686">
        <f t="shared" si="2"/>
        <v>6882</v>
      </c>
      <c r="O163" s="686"/>
      <c r="P163" s="686"/>
      <c r="Q163" s="687"/>
    </row>
    <row r="164" spans="5:17" ht="25.5" customHeight="1" x14ac:dyDescent="0.35">
      <c r="E164" s="247" t="s">
        <v>1198</v>
      </c>
      <c r="F164" s="676" t="s">
        <v>1199</v>
      </c>
      <c r="G164" s="675"/>
      <c r="H164" s="675"/>
      <c r="I164" s="675"/>
      <c r="J164" s="245" t="s">
        <v>886</v>
      </c>
      <c r="K164" s="245">
        <v>2</v>
      </c>
      <c r="L164" s="684">
        <v>111</v>
      </c>
      <c r="M164" s="685"/>
      <c r="N164" s="686">
        <f t="shared" si="2"/>
        <v>222</v>
      </c>
      <c r="O164" s="686"/>
      <c r="P164" s="686"/>
      <c r="Q164" s="687"/>
    </row>
    <row r="165" spans="5:17" ht="17.25" customHeight="1" x14ac:dyDescent="0.35">
      <c r="E165" s="247" t="s">
        <v>1200</v>
      </c>
      <c r="F165" s="676" t="s">
        <v>1201</v>
      </c>
      <c r="G165" s="675"/>
      <c r="H165" s="675"/>
      <c r="I165" s="675"/>
      <c r="J165" s="245" t="s">
        <v>886</v>
      </c>
      <c r="K165" s="245">
        <v>2</v>
      </c>
      <c r="L165" s="684">
        <v>111</v>
      </c>
      <c r="M165" s="685"/>
      <c r="N165" s="686">
        <f t="shared" si="2"/>
        <v>222</v>
      </c>
      <c r="O165" s="686"/>
      <c r="P165" s="686"/>
      <c r="Q165" s="687"/>
    </row>
    <row r="166" spans="5:17" ht="21.75" customHeight="1" x14ac:dyDescent="0.35">
      <c r="E166" s="247" t="s">
        <v>1202</v>
      </c>
      <c r="F166" s="676" t="s">
        <v>1203</v>
      </c>
      <c r="G166" s="675"/>
      <c r="H166" s="675"/>
      <c r="I166" s="675"/>
      <c r="J166" s="245" t="s">
        <v>886</v>
      </c>
      <c r="K166" s="245">
        <v>1</v>
      </c>
      <c r="L166" s="684">
        <v>111</v>
      </c>
      <c r="M166" s="685"/>
      <c r="N166" s="686">
        <f t="shared" si="2"/>
        <v>111</v>
      </c>
      <c r="O166" s="686"/>
      <c r="P166" s="686"/>
      <c r="Q166" s="687"/>
    </row>
    <row r="167" spans="5:17" ht="17.25" customHeight="1" x14ac:dyDescent="0.35">
      <c r="E167" s="247" t="s">
        <v>1204</v>
      </c>
      <c r="F167" s="676" t="s">
        <v>1205</v>
      </c>
      <c r="G167" s="675"/>
      <c r="H167" s="675"/>
      <c r="I167" s="675"/>
      <c r="J167" s="245" t="s">
        <v>886</v>
      </c>
      <c r="K167" s="245">
        <v>1</v>
      </c>
      <c r="L167" s="684">
        <v>111</v>
      </c>
      <c r="M167" s="685"/>
      <c r="N167" s="686">
        <f t="shared" si="2"/>
        <v>111</v>
      </c>
      <c r="O167" s="686"/>
      <c r="P167" s="686"/>
      <c r="Q167" s="687"/>
    </row>
    <row r="168" spans="5:17" ht="17.25" customHeight="1" x14ac:dyDescent="0.35">
      <c r="E168" s="247" t="s">
        <v>1206</v>
      </c>
      <c r="F168" s="676" t="s">
        <v>1207</v>
      </c>
      <c r="G168" s="675"/>
      <c r="H168" s="675"/>
      <c r="I168" s="675"/>
      <c r="J168" s="245" t="s">
        <v>897</v>
      </c>
      <c r="K168" s="245">
        <v>5</v>
      </c>
      <c r="L168" s="684">
        <v>235</v>
      </c>
      <c r="M168" s="685"/>
      <c r="N168" s="686">
        <f t="shared" si="2"/>
        <v>1175</v>
      </c>
      <c r="O168" s="686"/>
      <c r="P168" s="686"/>
      <c r="Q168" s="687"/>
    </row>
    <row r="169" spans="5:17" x14ac:dyDescent="0.3">
      <c r="E169" s="241" t="s">
        <v>1208</v>
      </c>
      <c r="F169" s="701" t="s">
        <v>1209</v>
      </c>
      <c r="G169" s="702"/>
      <c r="H169" s="702"/>
      <c r="I169" s="702"/>
      <c r="J169" s="618"/>
      <c r="K169" s="618"/>
      <c r="L169" s="618"/>
      <c r="M169" s="618"/>
      <c r="N169" s="618"/>
      <c r="O169" s="618"/>
      <c r="P169" s="618"/>
      <c r="Q169" s="628"/>
    </row>
    <row r="170" spans="5:17" ht="138" customHeight="1" x14ac:dyDescent="0.35">
      <c r="E170" s="247" t="s">
        <v>1210</v>
      </c>
      <c r="F170" s="674" t="s">
        <v>1424</v>
      </c>
      <c r="G170" s="675"/>
      <c r="H170" s="675"/>
      <c r="I170" s="675"/>
      <c r="J170" s="244" t="s">
        <v>886</v>
      </c>
      <c r="K170" s="249">
        <v>1</v>
      </c>
      <c r="L170" s="684">
        <v>58824</v>
      </c>
      <c r="M170" s="693"/>
      <c r="N170" s="690">
        <f>L170*K170</f>
        <v>58824</v>
      </c>
      <c r="O170" s="691"/>
      <c r="P170" s="691"/>
      <c r="Q170" s="692"/>
    </row>
    <row r="171" spans="5:17" ht="28.5" customHeight="1" x14ac:dyDescent="0.35">
      <c r="E171" s="247" t="s">
        <v>1211</v>
      </c>
      <c r="F171" s="674" t="s">
        <v>1212</v>
      </c>
      <c r="G171" s="675"/>
      <c r="H171" s="675"/>
      <c r="I171" s="675"/>
      <c r="J171" s="244" t="s">
        <v>886</v>
      </c>
      <c r="K171" s="249">
        <v>1</v>
      </c>
      <c r="L171" s="684">
        <v>31373</v>
      </c>
      <c r="M171" s="693"/>
      <c r="N171" s="690">
        <f t="shared" ref="N171:N181" si="3">L171*K171</f>
        <v>31373</v>
      </c>
      <c r="O171" s="691"/>
      <c r="P171" s="691"/>
      <c r="Q171" s="692"/>
    </row>
    <row r="172" spans="5:17" ht="29.25" customHeight="1" x14ac:dyDescent="0.35">
      <c r="E172" s="247" t="s">
        <v>1213</v>
      </c>
      <c r="F172" s="674" t="s">
        <v>1214</v>
      </c>
      <c r="G172" s="675"/>
      <c r="H172" s="675"/>
      <c r="I172" s="675"/>
      <c r="J172" s="244" t="s">
        <v>886</v>
      </c>
      <c r="K172" s="249">
        <v>1</v>
      </c>
      <c r="L172" s="684">
        <v>13072</v>
      </c>
      <c r="M172" s="693"/>
      <c r="N172" s="690">
        <f t="shared" si="3"/>
        <v>13072</v>
      </c>
      <c r="O172" s="691"/>
      <c r="P172" s="691"/>
      <c r="Q172" s="692"/>
    </row>
    <row r="173" spans="5:17" ht="28.5" customHeight="1" x14ac:dyDescent="0.35">
      <c r="E173" s="247" t="s">
        <v>1215</v>
      </c>
      <c r="F173" s="674" t="s">
        <v>1216</v>
      </c>
      <c r="G173" s="675"/>
      <c r="H173" s="675"/>
      <c r="I173" s="675"/>
      <c r="J173" s="250" t="s">
        <v>897</v>
      </c>
      <c r="K173" s="249">
        <v>1</v>
      </c>
      <c r="L173" s="684">
        <v>7843</v>
      </c>
      <c r="M173" s="693"/>
      <c r="N173" s="690">
        <f t="shared" si="3"/>
        <v>7843</v>
      </c>
      <c r="O173" s="691"/>
      <c r="P173" s="691"/>
      <c r="Q173" s="692"/>
    </row>
    <row r="174" spans="5:17" ht="27.75" customHeight="1" x14ac:dyDescent="0.35">
      <c r="E174" s="247" t="s">
        <v>1217</v>
      </c>
      <c r="F174" s="674" t="s">
        <v>1218</v>
      </c>
      <c r="G174" s="675"/>
      <c r="H174" s="675"/>
      <c r="I174" s="675"/>
      <c r="J174" s="244" t="s">
        <v>886</v>
      </c>
      <c r="K174" s="249">
        <v>1</v>
      </c>
      <c r="L174" s="684">
        <v>4706</v>
      </c>
      <c r="M174" s="693"/>
      <c r="N174" s="690">
        <f t="shared" si="3"/>
        <v>4706</v>
      </c>
      <c r="O174" s="691"/>
      <c r="P174" s="691"/>
      <c r="Q174" s="692"/>
    </row>
    <row r="175" spans="5:17" ht="16.5" customHeight="1" x14ac:dyDescent="0.35">
      <c r="E175" s="247" t="s">
        <v>1219</v>
      </c>
      <c r="F175" s="674" t="s">
        <v>1220</v>
      </c>
      <c r="G175" s="675"/>
      <c r="H175" s="675"/>
      <c r="I175" s="675"/>
      <c r="J175" s="244" t="s">
        <v>886</v>
      </c>
      <c r="K175" s="249">
        <v>1</v>
      </c>
      <c r="L175" s="684">
        <v>8758</v>
      </c>
      <c r="M175" s="693"/>
      <c r="N175" s="690">
        <f t="shared" si="3"/>
        <v>8758</v>
      </c>
      <c r="O175" s="691"/>
      <c r="P175" s="691"/>
      <c r="Q175" s="692"/>
    </row>
    <row r="176" spans="5:17" ht="40.5" customHeight="1" x14ac:dyDescent="0.35">
      <c r="E176" s="247" t="s">
        <v>1221</v>
      </c>
      <c r="F176" s="674" t="s">
        <v>1285</v>
      </c>
      <c r="G176" s="675"/>
      <c r="H176" s="675"/>
      <c r="I176" s="675"/>
      <c r="J176" s="244" t="s">
        <v>886</v>
      </c>
      <c r="K176" s="249">
        <v>1</v>
      </c>
      <c r="L176" s="684">
        <v>65</v>
      </c>
      <c r="M176" s="693"/>
      <c r="N176" s="690">
        <f t="shared" si="3"/>
        <v>65</v>
      </c>
      <c r="O176" s="691"/>
      <c r="P176" s="691"/>
      <c r="Q176" s="692"/>
    </row>
    <row r="177" spans="5:17" ht="36" customHeight="1" x14ac:dyDescent="0.35">
      <c r="E177" s="247" t="s">
        <v>1222</v>
      </c>
      <c r="F177" s="674" t="s">
        <v>1223</v>
      </c>
      <c r="G177" s="675"/>
      <c r="H177" s="675"/>
      <c r="I177" s="675"/>
      <c r="J177" s="244" t="s">
        <v>886</v>
      </c>
      <c r="K177" s="249">
        <v>10</v>
      </c>
      <c r="L177" s="684">
        <v>4510</v>
      </c>
      <c r="M177" s="693"/>
      <c r="N177" s="690">
        <f t="shared" si="3"/>
        <v>45100</v>
      </c>
      <c r="O177" s="691"/>
      <c r="P177" s="691"/>
      <c r="Q177" s="692"/>
    </row>
    <row r="178" spans="5:17" ht="16.5" customHeight="1" x14ac:dyDescent="0.35">
      <c r="E178" s="247" t="s">
        <v>1224</v>
      </c>
      <c r="F178" s="674" t="s">
        <v>1225</v>
      </c>
      <c r="G178" s="675"/>
      <c r="H178" s="675"/>
      <c r="I178" s="675"/>
      <c r="J178" s="250" t="s">
        <v>897</v>
      </c>
      <c r="K178" s="249">
        <v>1</v>
      </c>
      <c r="L178" s="684">
        <v>15686</v>
      </c>
      <c r="M178" s="693"/>
      <c r="N178" s="690">
        <f t="shared" si="3"/>
        <v>15686</v>
      </c>
      <c r="O178" s="691"/>
      <c r="P178" s="691"/>
      <c r="Q178" s="692"/>
    </row>
    <row r="179" spans="5:17" ht="32.25" customHeight="1" x14ac:dyDescent="0.35">
      <c r="E179" s="247" t="s">
        <v>1226</v>
      </c>
      <c r="F179" s="674" t="s">
        <v>1227</v>
      </c>
      <c r="G179" s="675"/>
      <c r="H179" s="675"/>
      <c r="I179" s="675"/>
      <c r="J179" s="250" t="s">
        <v>897</v>
      </c>
      <c r="K179" s="249">
        <v>1</v>
      </c>
      <c r="L179" s="684">
        <v>10458</v>
      </c>
      <c r="M179" s="693"/>
      <c r="N179" s="690">
        <f t="shared" si="3"/>
        <v>10458</v>
      </c>
      <c r="O179" s="691"/>
      <c r="P179" s="691"/>
      <c r="Q179" s="692"/>
    </row>
    <row r="180" spans="5:17" ht="18" customHeight="1" x14ac:dyDescent="0.35">
      <c r="E180" s="247" t="s">
        <v>1228</v>
      </c>
      <c r="F180" s="674" t="s">
        <v>1229</v>
      </c>
      <c r="G180" s="675"/>
      <c r="H180" s="675"/>
      <c r="I180" s="675"/>
      <c r="J180" s="250" t="s">
        <v>897</v>
      </c>
      <c r="K180" s="249">
        <v>1</v>
      </c>
      <c r="L180" s="684">
        <v>7843</v>
      </c>
      <c r="M180" s="693"/>
      <c r="N180" s="690">
        <f t="shared" si="3"/>
        <v>7843</v>
      </c>
      <c r="O180" s="691"/>
      <c r="P180" s="691"/>
      <c r="Q180" s="692"/>
    </row>
    <row r="181" spans="5:17" ht="16.5" customHeight="1" x14ac:dyDescent="0.35">
      <c r="E181" s="247" t="s">
        <v>1230</v>
      </c>
      <c r="F181" s="674" t="s">
        <v>1231</v>
      </c>
      <c r="G181" s="675"/>
      <c r="H181" s="675"/>
      <c r="I181" s="675"/>
      <c r="J181" s="250" t="s">
        <v>897</v>
      </c>
      <c r="K181" s="249">
        <v>1</v>
      </c>
      <c r="L181" s="684">
        <v>7190</v>
      </c>
      <c r="M181" s="693"/>
      <c r="N181" s="690">
        <f t="shared" si="3"/>
        <v>7190</v>
      </c>
      <c r="O181" s="691"/>
      <c r="P181" s="691"/>
      <c r="Q181" s="692"/>
    </row>
    <row r="182" spans="5:17" x14ac:dyDescent="0.3">
      <c r="E182" s="241" t="s">
        <v>203</v>
      </c>
      <c r="F182" s="701" t="s">
        <v>1232</v>
      </c>
      <c r="G182" s="702"/>
      <c r="H182" s="702"/>
      <c r="I182" s="702"/>
      <c r="J182" s="618"/>
      <c r="K182" s="618"/>
      <c r="L182" s="618"/>
      <c r="M182" s="618"/>
      <c r="N182" s="618"/>
      <c r="O182" s="618"/>
      <c r="P182" s="618"/>
      <c r="Q182" s="628"/>
    </row>
    <row r="183" spans="5:17" ht="15.75" x14ac:dyDescent="0.35">
      <c r="E183" s="247" t="s">
        <v>1233</v>
      </c>
      <c r="F183" s="434" t="s">
        <v>1234</v>
      </c>
      <c r="G183" s="435"/>
      <c r="H183" s="435"/>
      <c r="I183" s="435"/>
      <c r="J183" s="250" t="s">
        <v>229</v>
      </c>
      <c r="K183" s="251">
        <v>365</v>
      </c>
      <c r="L183" s="684">
        <v>25</v>
      </c>
      <c r="M183" s="685"/>
      <c r="N183" s="694">
        <f>L183*K183</f>
        <v>9125</v>
      </c>
      <c r="O183" s="694"/>
      <c r="P183" s="694"/>
      <c r="Q183" s="695"/>
    </row>
    <row r="184" spans="5:17" ht="15.75" x14ac:dyDescent="0.35">
      <c r="E184" s="247" t="s">
        <v>1235</v>
      </c>
      <c r="F184" s="434" t="s">
        <v>1236</v>
      </c>
      <c r="G184" s="435"/>
      <c r="H184" s="435"/>
      <c r="I184" s="435"/>
      <c r="J184" s="250" t="s">
        <v>229</v>
      </c>
      <c r="K184" s="251">
        <v>225</v>
      </c>
      <c r="L184" s="684">
        <v>31</v>
      </c>
      <c r="M184" s="685"/>
      <c r="N184" s="694">
        <f t="shared" ref="N184:N195" si="4">L184*K184</f>
        <v>6975</v>
      </c>
      <c r="O184" s="694"/>
      <c r="P184" s="694"/>
      <c r="Q184" s="695"/>
    </row>
    <row r="185" spans="5:17" ht="15.75" x14ac:dyDescent="0.35">
      <c r="E185" s="247" t="s">
        <v>1237</v>
      </c>
      <c r="F185" s="434" t="s">
        <v>1238</v>
      </c>
      <c r="G185" s="435"/>
      <c r="H185" s="435"/>
      <c r="I185" s="435"/>
      <c r="J185" s="250" t="s">
        <v>229</v>
      </c>
      <c r="K185" s="252">
        <v>25</v>
      </c>
      <c r="L185" s="684">
        <v>30</v>
      </c>
      <c r="M185" s="685"/>
      <c r="N185" s="694">
        <f t="shared" si="4"/>
        <v>750</v>
      </c>
      <c r="O185" s="694"/>
      <c r="P185" s="694"/>
      <c r="Q185" s="695"/>
    </row>
    <row r="186" spans="5:17" ht="15.75" x14ac:dyDescent="0.35">
      <c r="E186" s="247" t="s">
        <v>1239</v>
      </c>
      <c r="F186" s="434" t="s">
        <v>1240</v>
      </c>
      <c r="G186" s="435"/>
      <c r="H186" s="435"/>
      <c r="I186" s="435"/>
      <c r="J186" s="250" t="s">
        <v>229</v>
      </c>
      <c r="K186" s="252">
        <v>25</v>
      </c>
      <c r="L186" s="684">
        <v>38</v>
      </c>
      <c r="M186" s="685"/>
      <c r="N186" s="694">
        <f t="shared" si="4"/>
        <v>950</v>
      </c>
      <c r="O186" s="694"/>
      <c r="P186" s="694"/>
      <c r="Q186" s="695"/>
    </row>
    <row r="187" spans="5:17" ht="15.75" x14ac:dyDescent="0.35">
      <c r="E187" s="247" t="s">
        <v>1241</v>
      </c>
      <c r="F187" s="434" t="s">
        <v>1242</v>
      </c>
      <c r="G187" s="435"/>
      <c r="H187" s="435"/>
      <c r="I187" s="435"/>
      <c r="J187" s="250" t="s">
        <v>229</v>
      </c>
      <c r="K187" s="252">
        <v>15</v>
      </c>
      <c r="L187" s="684">
        <v>55</v>
      </c>
      <c r="M187" s="685"/>
      <c r="N187" s="694">
        <f t="shared" si="4"/>
        <v>825</v>
      </c>
      <c r="O187" s="694"/>
      <c r="P187" s="694"/>
      <c r="Q187" s="695"/>
    </row>
    <row r="188" spans="5:17" ht="15.75" x14ac:dyDescent="0.35">
      <c r="E188" s="247" t="s">
        <v>1243</v>
      </c>
      <c r="F188" s="434" t="s">
        <v>1244</v>
      </c>
      <c r="G188" s="435"/>
      <c r="H188" s="435"/>
      <c r="I188" s="435"/>
      <c r="J188" s="250" t="s">
        <v>229</v>
      </c>
      <c r="K188" s="252">
        <v>170</v>
      </c>
      <c r="L188" s="684">
        <v>25</v>
      </c>
      <c r="M188" s="685"/>
      <c r="N188" s="694">
        <f t="shared" si="4"/>
        <v>4250</v>
      </c>
      <c r="O188" s="694"/>
      <c r="P188" s="694"/>
      <c r="Q188" s="695"/>
    </row>
    <row r="189" spans="5:17" ht="15.75" x14ac:dyDescent="0.35">
      <c r="E189" s="247" t="s">
        <v>1245</v>
      </c>
      <c r="F189" s="434" t="s">
        <v>1246</v>
      </c>
      <c r="G189" s="435"/>
      <c r="H189" s="435"/>
      <c r="I189" s="435"/>
      <c r="J189" s="250" t="s">
        <v>886</v>
      </c>
      <c r="K189" s="249">
        <v>60</v>
      </c>
      <c r="L189" s="684">
        <v>8</v>
      </c>
      <c r="M189" s="685"/>
      <c r="N189" s="694">
        <f t="shared" si="4"/>
        <v>480</v>
      </c>
      <c r="O189" s="694"/>
      <c r="P189" s="694"/>
      <c r="Q189" s="695"/>
    </row>
    <row r="190" spans="5:17" ht="15.75" x14ac:dyDescent="0.35">
      <c r="E190" s="247" t="s">
        <v>1247</v>
      </c>
      <c r="F190" s="434" t="s">
        <v>1248</v>
      </c>
      <c r="G190" s="435"/>
      <c r="H190" s="435"/>
      <c r="I190" s="435"/>
      <c r="J190" s="250" t="s">
        <v>229</v>
      </c>
      <c r="K190" s="250">
        <v>25</v>
      </c>
      <c r="L190" s="684">
        <v>238</v>
      </c>
      <c r="M190" s="685"/>
      <c r="N190" s="694">
        <f t="shared" si="4"/>
        <v>5950</v>
      </c>
      <c r="O190" s="694"/>
      <c r="P190" s="694"/>
      <c r="Q190" s="695"/>
    </row>
    <row r="191" spans="5:17" ht="15.75" x14ac:dyDescent="0.35">
      <c r="E191" s="247" t="s">
        <v>1249</v>
      </c>
      <c r="F191" s="434" t="s">
        <v>1250</v>
      </c>
      <c r="G191" s="435"/>
      <c r="H191" s="435"/>
      <c r="I191" s="435"/>
      <c r="J191" s="250" t="s">
        <v>229</v>
      </c>
      <c r="K191" s="250">
        <v>5</v>
      </c>
      <c r="L191" s="684">
        <v>350</v>
      </c>
      <c r="M191" s="685"/>
      <c r="N191" s="694">
        <f t="shared" si="4"/>
        <v>1750</v>
      </c>
      <c r="O191" s="694"/>
      <c r="P191" s="694"/>
      <c r="Q191" s="695"/>
    </row>
    <row r="192" spans="5:17" ht="15.75" x14ac:dyDescent="0.35">
      <c r="E192" s="247" t="s">
        <v>1251</v>
      </c>
      <c r="F192" s="434" t="s">
        <v>1252</v>
      </c>
      <c r="G192" s="435"/>
      <c r="H192" s="435"/>
      <c r="I192" s="435"/>
      <c r="J192" s="250" t="s">
        <v>229</v>
      </c>
      <c r="K192" s="250">
        <v>35</v>
      </c>
      <c r="L192" s="684">
        <v>71</v>
      </c>
      <c r="M192" s="685"/>
      <c r="N192" s="694">
        <f t="shared" si="4"/>
        <v>2485</v>
      </c>
      <c r="O192" s="694"/>
      <c r="P192" s="694"/>
      <c r="Q192" s="695"/>
    </row>
    <row r="193" spans="5:17" ht="15.75" x14ac:dyDescent="0.35">
      <c r="E193" s="247" t="s">
        <v>1253</v>
      </c>
      <c r="F193" s="434" t="s">
        <v>1254</v>
      </c>
      <c r="G193" s="435"/>
      <c r="H193" s="435"/>
      <c r="I193" s="435"/>
      <c r="J193" s="250" t="s">
        <v>488</v>
      </c>
      <c r="K193" s="250">
        <v>15</v>
      </c>
      <c r="L193" s="684">
        <v>129</v>
      </c>
      <c r="M193" s="685"/>
      <c r="N193" s="694">
        <f t="shared" si="4"/>
        <v>1935</v>
      </c>
      <c r="O193" s="694"/>
      <c r="P193" s="694"/>
      <c r="Q193" s="695"/>
    </row>
    <row r="194" spans="5:17" ht="15.75" x14ac:dyDescent="0.35">
      <c r="E194" s="247" t="s">
        <v>1255</v>
      </c>
      <c r="F194" s="434" t="s">
        <v>1256</v>
      </c>
      <c r="G194" s="435"/>
      <c r="H194" s="435"/>
      <c r="I194" s="435"/>
      <c r="J194" s="250" t="s">
        <v>897</v>
      </c>
      <c r="K194" s="249">
        <v>1</v>
      </c>
      <c r="L194" s="684">
        <v>6928</v>
      </c>
      <c r="M194" s="685"/>
      <c r="N194" s="694">
        <f t="shared" si="4"/>
        <v>6928</v>
      </c>
      <c r="O194" s="694"/>
      <c r="P194" s="694"/>
      <c r="Q194" s="695"/>
    </row>
    <row r="195" spans="5:17" ht="15.75" x14ac:dyDescent="0.35">
      <c r="E195" s="247" t="s">
        <v>1257</v>
      </c>
      <c r="F195" s="434" t="s">
        <v>1258</v>
      </c>
      <c r="G195" s="435"/>
      <c r="H195" s="435"/>
      <c r="I195" s="435"/>
      <c r="J195" s="250" t="s">
        <v>897</v>
      </c>
      <c r="K195" s="249">
        <v>1</v>
      </c>
      <c r="L195" s="684">
        <v>1373</v>
      </c>
      <c r="M195" s="685"/>
      <c r="N195" s="694">
        <f t="shared" si="4"/>
        <v>1373</v>
      </c>
      <c r="O195" s="694"/>
      <c r="P195" s="694"/>
      <c r="Q195" s="695"/>
    </row>
    <row r="196" spans="5:17" x14ac:dyDescent="0.3">
      <c r="E196" s="241" t="s">
        <v>210</v>
      </c>
      <c r="F196" s="701" t="s">
        <v>1259</v>
      </c>
      <c r="G196" s="702"/>
      <c r="H196" s="702"/>
      <c r="I196" s="702"/>
      <c r="J196" s="618"/>
      <c r="K196" s="618"/>
      <c r="L196" s="618"/>
      <c r="M196" s="618"/>
      <c r="N196" s="618"/>
      <c r="O196" s="618"/>
      <c r="P196" s="618"/>
      <c r="Q196" s="628"/>
    </row>
    <row r="197" spans="5:17" ht="18.75" customHeight="1" x14ac:dyDescent="0.35">
      <c r="E197" s="247" t="s">
        <v>1260</v>
      </c>
      <c r="F197" s="434" t="s">
        <v>1261</v>
      </c>
      <c r="G197" s="435"/>
      <c r="H197" s="435"/>
      <c r="I197" s="435"/>
      <c r="J197" s="250" t="s">
        <v>897</v>
      </c>
      <c r="K197" s="249">
        <v>1</v>
      </c>
      <c r="L197" s="684">
        <v>23529</v>
      </c>
      <c r="M197" s="685"/>
      <c r="N197" s="694">
        <f>L197*K197</f>
        <v>23529</v>
      </c>
      <c r="O197" s="694"/>
      <c r="P197" s="694"/>
      <c r="Q197" s="695"/>
    </row>
    <row r="198" spans="5:17" ht="15.75" x14ac:dyDescent="0.35">
      <c r="E198" s="247" t="s">
        <v>1262</v>
      </c>
      <c r="F198" s="434" t="s">
        <v>1263</v>
      </c>
      <c r="G198" s="435"/>
      <c r="H198" s="435"/>
      <c r="I198" s="435"/>
      <c r="J198" s="250" t="s">
        <v>897</v>
      </c>
      <c r="K198" s="249">
        <v>1</v>
      </c>
      <c r="L198" s="684">
        <v>9804</v>
      </c>
      <c r="M198" s="685"/>
      <c r="N198" s="694">
        <f t="shared" ref="N198:N201" si="5">L198*K198</f>
        <v>9804</v>
      </c>
      <c r="O198" s="694"/>
      <c r="P198" s="694"/>
      <c r="Q198" s="695"/>
    </row>
    <row r="199" spans="5:17" ht="15.75" x14ac:dyDescent="0.35">
      <c r="E199" s="247" t="s">
        <v>1264</v>
      </c>
      <c r="F199" s="434" t="s">
        <v>1265</v>
      </c>
      <c r="G199" s="435"/>
      <c r="H199" s="435"/>
      <c r="I199" s="435"/>
      <c r="J199" s="250" t="s">
        <v>897</v>
      </c>
      <c r="K199" s="249">
        <v>1</v>
      </c>
      <c r="L199" s="684">
        <v>15686</v>
      </c>
      <c r="M199" s="685"/>
      <c r="N199" s="694">
        <f t="shared" si="5"/>
        <v>15686</v>
      </c>
      <c r="O199" s="694"/>
      <c r="P199" s="694"/>
      <c r="Q199" s="695"/>
    </row>
    <row r="200" spans="5:17" ht="15.75" x14ac:dyDescent="0.35">
      <c r="E200" s="247" t="s">
        <v>1266</v>
      </c>
      <c r="F200" s="436" t="s">
        <v>1267</v>
      </c>
      <c r="G200" s="435"/>
      <c r="H200" s="435"/>
      <c r="I200" s="435"/>
      <c r="J200" s="250" t="s">
        <v>897</v>
      </c>
      <c r="K200" s="249">
        <v>1</v>
      </c>
      <c r="L200" s="684">
        <v>5882</v>
      </c>
      <c r="M200" s="685"/>
      <c r="N200" s="694">
        <f t="shared" si="5"/>
        <v>5882</v>
      </c>
      <c r="O200" s="694"/>
      <c r="P200" s="694"/>
      <c r="Q200" s="695"/>
    </row>
    <row r="201" spans="5:17" ht="15.75" x14ac:dyDescent="0.35">
      <c r="E201" s="247" t="s">
        <v>1268</v>
      </c>
      <c r="F201" s="434" t="s">
        <v>1269</v>
      </c>
      <c r="G201" s="435"/>
      <c r="H201" s="435"/>
      <c r="I201" s="435"/>
      <c r="J201" s="250" t="s">
        <v>897</v>
      </c>
      <c r="K201" s="249">
        <v>1</v>
      </c>
      <c r="L201" s="684">
        <v>2353</v>
      </c>
      <c r="M201" s="685"/>
      <c r="N201" s="694">
        <f t="shared" si="5"/>
        <v>2353</v>
      </c>
      <c r="O201" s="694"/>
      <c r="P201" s="694"/>
      <c r="Q201" s="695"/>
    </row>
    <row r="202" spans="5:17" x14ac:dyDescent="0.3">
      <c r="E202" s="241" t="s">
        <v>1270</v>
      </c>
      <c r="F202" s="701" t="s">
        <v>1271</v>
      </c>
      <c r="G202" s="702"/>
      <c r="H202" s="702"/>
      <c r="I202" s="702"/>
      <c r="J202" s="618"/>
      <c r="K202" s="618"/>
      <c r="L202" s="618"/>
      <c r="M202" s="618"/>
      <c r="N202" s="618"/>
      <c r="O202" s="618"/>
      <c r="P202" s="618"/>
      <c r="Q202" s="628"/>
    </row>
    <row r="203" spans="5:17" ht="15.75" x14ac:dyDescent="0.35">
      <c r="E203" s="247" t="s">
        <v>1272</v>
      </c>
      <c r="F203" s="434" t="s">
        <v>1273</v>
      </c>
      <c r="G203" s="435"/>
      <c r="H203" s="435"/>
      <c r="I203" s="435"/>
      <c r="J203" s="250" t="s">
        <v>345</v>
      </c>
      <c r="K203" s="249">
        <v>24</v>
      </c>
      <c r="L203" s="684">
        <v>392</v>
      </c>
      <c r="M203" s="685"/>
      <c r="N203" s="694">
        <f>L203*K203</f>
        <v>9408</v>
      </c>
      <c r="O203" s="694"/>
      <c r="P203" s="694"/>
      <c r="Q203" s="695"/>
    </row>
    <row r="204" spans="5:17" ht="15.75" x14ac:dyDescent="0.35">
      <c r="E204" s="247" t="s">
        <v>1274</v>
      </c>
      <c r="F204" s="434" t="s">
        <v>1275</v>
      </c>
      <c r="G204" s="435"/>
      <c r="H204" s="435"/>
      <c r="I204" s="435"/>
      <c r="J204" s="250" t="s">
        <v>897</v>
      </c>
      <c r="K204" s="249">
        <v>1</v>
      </c>
      <c r="L204" s="684">
        <v>7190</v>
      </c>
      <c r="M204" s="685"/>
      <c r="N204" s="694">
        <f t="shared" ref="N204:N207" si="6">L204*K204</f>
        <v>7190</v>
      </c>
      <c r="O204" s="694"/>
      <c r="P204" s="694"/>
      <c r="Q204" s="695"/>
    </row>
    <row r="205" spans="5:17" ht="15.75" x14ac:dyDescent="0.35">
      <c r="E205" s="247" t="s">
        <v>1276</v>
      </c>
      <c r="F205" s="434" t="s">
        <v>1277</v>
      </c>
      <c r="G205" s="435"/>
      <c r="H205" s="435"/>
      <c r="I205" s="435"/>
      <c r="J205" s="250" t="s">
        <v>897</v>
      </c>
      <c r="K205" s="249">
        <v>1</v>
      </c>
      <c r="L205" s="684">
        <v>16471</v>
      </c>
      <c r="M205" s="685"/>
      <c r="N205" s="694">
        <f t="shared" si="6"/>
        <v>16471</v>
      </c>
      <c r="O205" s="694"/>
      <c r="P205" s="694"/>
      <c r="Q205" s="695"/>
    </row>
    <row r="206" spans="5:17" ht="15.75" x14ac:dyDescent="0.35">
      <c r="E206" s="247" t="s">
        <v>1278</v>
      </c>
      <c r="F206" s="434" t="s">
        <v>1279</v>
      </c>
      <c r="G206" s="435"/>
      <c r="H206" s="435"/>
      <c r="I206" s="435"/>
      <c r="J206" s="250" t="s">
        <v>897</v>
      </c>
      <c r="K206" s="249">
        <v>1</v>
      </c>
      <c r="L206" s="684">
        <v>3922</v>
      </c>
      <c r="M206" s="685"/>
      <c r="N206" s="694">
        <f t="shared" si="6"/>
        <v>3922</v>
      </c>
      <c r="O206" s="694"/>
      <c r="P206" s="694"/>
      <c r="Q206" s="695"/>
    </row>
    <row r="207" spans="5:17" ht="26.25" customHeight="1" x14ac:dyDescent="0.35">
      <c r="E207" s="247" t="s">
        <v>1280</v>
      </c>
      <c r="F207" s="674" t="s">
        <v>1281</v>
      </c>
      <c r="G207" s="703"/>
      <c r="H207" s="703"/>
      <c r="I207" s="703"/>
      <c r="J207" s="250" t="s">
        <v>897</v>
      </c>
      <c r="K207" s="249">
        <v>1</v>
      </c>
      <c r="L207" s="684">
        <v>3003</v>
      </c>
      <c r="M207" s="685"/>
      <c r="N207" s="694">
        <f t="shared" si="6"/>
        <v>3003</v>
      </c>
      <c r="O207" s="694"/>
      <c r="P207" s="694"/>
      <c r="Q207" s="695"/>
    </row>
    <row r="209" spans="6:17" s="184" customFormat="1" ht="18" x14ac:dyDescent="0.35">
      <c r="F209" s="254" t="s">
        <v>927</v>
      </c>
      <c r="G209" s="255"/>
      <c r="H209" s="255"/>
      <c r="I209" s="255"/>
      <c r="J209" s="255"/>
      <c r="K209" s="255"/>
      <c r="L209" s="255"/>
      <c r="M209" s="255"/>
      <c r="N209" s="699">
        <f>SUM(N119:Q207)</f>
        <v>639327</v>
      </c>
      <c r="O209" s="700"/>
      <c r="P209" s="700"/>
      <c r="Q209" s="700"/>
    </row>
    <row r="210" spans="6:17" s="184" customFormat="1" x14ac:dyDescent="0.3"/>
    <row r="211" spans="6:17" x14ac:dyDescent="0.3">
      <c r="F211" s="253" t="s">
        <v>165</v>
      </c>
    </row>
    <row r="212" spans="6:17" ht="162.75" customHeight="1" x14ac:dyDescent="0.3">
      <c r="F212" s="697" t="s">
        <v>1282</v>
      </c>
      <c r="G212" s="614"/>
      <c r="H212" s="614"/>
      <c r="I212" s="614"/>
    </row>
    <row r="213" spans="6:17" ht="50.25" customHeight="1" x14ac:dyDescent="0.3">
      <c r="F213" s="698" t="s">
        <v>1283</v>
      </c>
      <c r="G213" s="614"/>
      <c r="H213" s="614"/>
      <c r="I213" s="614"/>
    </row>
  </sheetData>
  <sheetProtection algorithmName="SHA-512" hashValue="bs0W1KyOqae3fcMdhTx1gW3KkGV0FkWCuith9it760HRBHBJV64V2aZA8gMRdHSuCxLbV6RqV32EcaMHZ61VUQ==" saltValue="7dKo0WEqrQ6GB1AOdsiGCw==" spinCount="100000" sheet="1" objects="1" scenarios="1"/>
  <mergeCells count="296">
    <mergeCell ref="L116:M116"/>
    <mergeCell ref="N116:Q116"/>
    <mergeCell ref="F116:H116"/>
    <mergeCell ref="F212:I212"/>
    <mergeCell ref="F213:I213"/>
    <mergeCell ref="N209:Q209"/>
    <mergeCell ref="F117:Q117"/>
    <mergeCell ref="F131:Q131"/>
    <mergeCell ref="F160:Q160"/>
    <mergeCell ref="F169:Q169"/>
    <mergeCell ref="F182:Q182"/>
    <mergeCell ref="F196:Q196"/>
    <mergeCell ref="F202:Q202"/>
    <mergeCell ref="N203:Q203"/>
    <mergeCell ref="N204:Q204"/>
    <mergeCell ref="N205:Q205"/>
    <mergeCell ref="N206:Q206"/>
    <mergeCell ref="N207:Q207"/>
    <mergeCell ref="F207:I207"/>
    <mergeCell ref="L203:M203"/>
    <mergeCell ref="L204:M204"/>
    <mergeCell ref="L205:M205"/>
    <mergeCell ref="L206:M206"/>
    <mergeCell ref="L207:M207"/>
    <mergeCell ref="L201:M201"/>
    <mergeCell ref="N197:Q197"/>
    <mergeCell ref="N198:Q198"/>
    <mergeCell ref="N199:Q199"/>
    <mergeCell ref="N200:Q200"/>
    <mergeCell ref="N201:Q201"/>
    <mergeCell ref="L197:M197"/>
    <mergeCell ref="L198:M198"/>
    <mergeCell ref="L199:M199"/>
    <mergeCell ref="L200:M200"/>
    <mergeCell ref="L194:M194"/>
    <mergeCell ref="L195:M195"/>
    <mergeCell ref="N183:Q183"/>
    <mergeCell ref="N184:Q184"/>
    <mergeCell ref="N185:Q185"/>
    <mergeCell ref="N186:Q186"/>
    <mergeCell ref="N187:Q187"/>
    <mergeCell ref="N188:Q188"/>
    <mergeCell ref="N189:Q189"/>
    <mergeCell ref="N190:Q190"/>
    <mergeCell ref="N191:Q191"/>
    <mergeCell ref="N192:Q192"/>
    <mergeCell ref="N193:Q193"/>
    <mergeCell ref="N194:Q194"/>
    <mergeCell ref="N195:Q195"/>
    <mergeCell ref="L189:M189"/>
    <mergeCell ref="L190:M190"/>
    <mergeCell ref="L191:M191"/>
    <mergeCell ref="L192:M192"/>
    <mergeCell ref="L193:M193"/>
    <mergeCell ref="L184:M184"/>
    <mergeCell ref="L185:M185"/>
    <mergeCell ref="L186:M186"/>
    <mergeCell ref="L187:M187"/>
    <mergeCell ref="L188:M188"/>
    <mergeCell ref="N179:Q179"/>
    <mergeCell ref="N180:Q180"/>
    <mergeCell ref="N181:Q181"/>
    <mergeCell ref="L183:M183"/>
    <mergeCell ref="N174:Q174"/>
    <mergeCell ref="N175:Q175"/>
    <mergeCell ref="N176:Q176"/>
    <mergeCell ref="N177:Q177"/>
    <mergeCell ref="N178:Q178"/>
    <mergeCell ref="F181:I181"/>
    <mergeCell ref="F171:I171"/>
    <mergeCell ref="L170:M170"/>
    <mergeCell ref="L171:M171"/>
    <mergeCell ref="L172:M172"/>
    <mergeCell ref="L173:M173"/>
    <mergeCell ref="L174:M174"/>
    <mergeCell ref="L175:M175"/>
    <mergeCell ref="L176:M176"/>
    <mergeCell ref="L177:M177"/>
    <mergeCell ref="L178:M178"/>
    <mergeCell ref="L179:M179"/>
    <mergeCell ref="L180:M180"/>
    <mergeCell ref="L181:M181"/>
    <mergeCell ref="F174:I174"/>
    <mergeCell ref="F175:I175"/>
    <mergeCell ref="F176:I176"/>
    <mergeCell ref="F177:I177"/>
    <mergeCell ref="F178:I178"/>
    <mergeCell ref="F170:I170"/>
    <mergeCell ref="F173:I173"/>
    <mergeCell ref="F172:I172"/>
    <mergeCell ref="N170:Q170"/>
    <mergeCell ref="N171:Q171"/>
    <mergeCell ref="N172:Q172"/>
    <mergeCell ref="N173:Q173"/>
    <mergeCell ref="F179:I179"/>
    <mergeCell ref="F180:I180"/>
    <mergeCell ref="N162:Q162"/>
    <mergeCell ref="N163:Q163"/>
    <mergeCell ref="N164:Q164"/>
    <mergeCell ref="N165:Q165"/>
    <mergeCell ref="N166:Q166"/>
    <mergeCell ref="F168:I168"/>
    <mergeCell ref="F162:I162"/>
    <mergeCell ref="N167:Q167"/>
    <mergeCell ref="N168:Q168"/>
    <mergeCell ref="L162:M162"/>
    <mergeCell ref="L163:M163"/>
    <mergeCell ref="L164:M164"/>
    <mergeCell ref="L165:M165"/>
    <mergeCell ref="L166:M166"/>
    <mergeCell ref="L167:M167"/>
    <mergeCell ref="L168:M168"/>
    <mergeCell ref="F163:I163"/>
    <mergeCell ref="F164:I164"/>
    <mergeCell ref="F165:I165"/>
    <mergeCell ref="F166:I166"/>
    <mergeCell ref="F167:I167"/>
    <mergeCell ref="N161:Q161"/>
    <mergeCell ref="N152:Q152"/>
    <mergeCell ref="N153:Q153"/>
    <mergeCell ref="N154:Q154"/>
    <mergeCell ref="N155:Q155"/>
    <mergeCell ref="N156:Q156"/>
    <mergeCell ref="L157:M157"/>
    <mergeCell ref="L158:M158"/>
    <mergeCell ref="F156:I156"/>
    <mergeCell ref="F157:I157"/>
    <mergeCell ref="F158:I158"/>
    <mergeCell ref="F159:I159"/>
    <mergeCell ref="L159:M159"/>
    <mergeCell ref="N157:Q157"/>
    <mergeCell ref="N158:Q158"/>
    <mergeCell ref="N159:Q159"/>
    <mergeCell ref="L161:M161"/>
    <mergeCell ref="F161:I161"/>
    <mergeCell ref="F153:I153"/>
    <mergeCell ref="F154:I154"/>
    <mergeCell ref="F155:I155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0:Q140"/>
    <mergeCell ref="N141:Q141"/>
    <mergeCell ref="N142:Q142"/>
    <mergeCell ref="N143:Q143"/>
    <mergeCell ref="N144:Q144"/>
    <mergeCell ref="N145:Q145"/>
    <mergeCell ref="N146:Q146"/>
    <mergeCell ref="L154:M154"/>
    <mergeCell ref="L155:M155"/>
    <mergeCell ref="L156:M156"/>
    <mergeCell ref="L145:M145"/>
    <mergeCell ref="L146:M146"/>
    <mergeCell ref="L147:M147"/>
    <mergeCell ref="L148:M148"/>
    <mergeCell ref="N147:Q147"/>
    <mergeCell ref="N148:Q148"/>
    <mergeCell ref="N149:Q149"/>
    <mergeCell ref="N150:Q150"/>
    <mergeCell ref="N151:Q151"/>
    <mergeCell ref="L141:M141"/>
    <mergeCell ref="L142:M142"/>
    <mergeCell ref="L143:M143"/>
    <mergeCell ref="L153:M153"/>
    <mergeCell ref="L151:M151"/>
    <mergeCell ref="L152:M152"/>
    <mergeCell ref="F148:I148"/>
    <mergeCell ref="F149:I149"/>
    <mergeCell ref="F150:I150"/>
    <mergeCell ref="L132:M132"/>
    <mergeCell ref="L133:M133"/>
    <mergeCell ref="L134:M134"/>
    <mergeCell ref="L135:M135"/>
    <mergeCell ref="L136:M136"/>
    <mergeCell ref="L137:M137"/>
    <mergeCell ref="L138:M138"/>
    <mergeCell ref="L139:M139"/>
    <mergeCell ref="L140:M140"/>
    <mergeCell ref="F141:I141"/>
    <mergeCell ref="F142:I142"/>
    <mergeCell ref="F143:I143"/>
    <mergeCell ref="F144:I144"/>
    <mergeCell ref="F145:I145"/>
    <mergeCell ref="L149:M149"/>
    <mergeCell ref="L150:M150"/>
    <mergeCell ref="L144:M144"/>
    <mergeCell ref="F151:I151"/>
    <mergeCell ref="F152:I152"/>
    <mergeCell ref="L125:M125"/>
    <mergeCell ref="L126:M126"/>
    <mergeCell ref="L127:M127"/>
    <mergeCell ref="L128:M128"/>
    <mergeCell ref="L119:M119"/>
    <mergeCell ref="L120:M120"/>
    <mergeCell ref="L121:M121"/>
    <mergeCell ref="L122:M122"/>
    <mergeCell ref="L123:M123"/>
    <mergeCell ref="F135:I135"/>
    <mergeCell ref="F136:I136"/>
    <mergeCell ref="F119:I119"/>
    <mergeCell ref="F120:I120"/>
    <mergeCell ref="F121:I121"/>
    <mergeCell ref="F123:I123"/>
    <mergeCell ref="F124:I124"/>
    <mergeCell ref="F125:I125"/>
    <mergeCell ref="F126:I126"/>
    <mergeCell ref="F127:I127"/>
    <mergeCell ref="F128:I128"/>
    <mergeCell ref="F146:I146"/>
    <mergeCell ref="F147:I147"/>
    <mergeCell ref="M32:P32"/>
    <mergeCell ref="H33:J33"/>
    <mergeCell ref="F129:I129"/>
    <mergeCell ref="F130:I130"/>
    <mergeCell ref="F122:I122"/>
    <mergeCell ref="F118:I118"/>
    <mergeCell ref="F132:I132"/>
    <mergeCell ref="F133:I133"/>
    <mergeCell ref="F134:I134"/>
    <mergeCell ref="L129:M129"/>
    <mergeCell ref="L130:M130"/>
    <mergeCell ref="N119:Q119"/>
    <mergeCell ref="N120:Q120"/>
    <mergeCell ref="N121:Q121"/>
    <mergeCell ref="N122:Q122"/>
    <mergeCell ref="N123:Q123"/>
    <mergeCell ref="N124:Q124"/>
    <mergeCell ref="N125:Q125"/>
    <mergeCell ref="N126:Q126"/>
    <mergeCell ref="N127:Q127"/>
    <mergeCell ref="N128:Q128"/>
    <mergeCell ref="N129:Q129"/>
    <mergeCell ref="N130:Q130"/>
    <mergeCell ref="L124:M124"/>
    <mergeCell ref="L38:P38"/>
    <mergeCell ref="C76:Q76"/>
    <mergeCell ref="F137:I137"/>
    <mergeCell ref="F138:I138"/>
    <mergeCell ref="F139:I139"/>
    <mergeCell ref="F140:I140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N89:Q89"/>
    <mergeCell ref="N90:Q90"/>
    <mergeCell ref="N92:Q92"/>
    <mergeCell ref="L94:Q94"/>
    <mergeCell ref="C100:Q100"/>
    <mergeCell ref="H1:K1"/>
    <mergeCell ref="S2:AC2"/>
    <mergeCell ref="N111:Q111"/>
    <mergeCell ref="F78:P78"/>
    <mergeCell ref="F79:P79"/>
    <mergeCell ref="M81:P81"/>
    <mergeCell ref="M83:Q83"/>
    <mergeCell ref="M84:Q84"/>
    <mergeCell ref="C86:G86"/>
    <mergeCell ref="N86:Q86"/>
    <mergeCell ref="N88:Q88"/>
    <mergeCell ref="M107:Q107"/>
    <mergeCell ref="M33:P33"/>
    <mergeCell ref="H34:J34"/>
    <mergeCell ref="M34:P34"/>
    <mergeCell ref="H35:J35"/>
    <mergeCell ref="M35:P35"/>
    <mergeCell ref="H36:J36"/>
    <mergeCell ref="M36:P36"/>
    <mergeCell ref="N112:Q112"/>
    <mergeCell ref="N113:Q113"/>
    <mergeCell ref="F110:I110"/>
    <mergeCell ref="L110:M110"/>
    <mergeCell ref="N110:Q110"/>
    <mergeCell ref="F102:P102"/>
    <mergeCell ref="F103:P103"/>
    <mergeCell ref="M105:P105"/>
    <mergeCell ref="M108:Q10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39370078740157483" right="0.39370078740157483" top="0.31496062992125984" bottom="0.27559055118110237" header="0" footer="0"/>
  <pageSetup paperSize="9" scale="94" fitToHeight="100" orientation="portrait" blackAndWhite="1" r:id="rId1"/>
  <headerFooter>
    <oddFooter>&amp;CStrana &amp;P z &amp;N</oddFooter>
  </headerFooter>
  <rowBreaks count="2" manualBreakCount="2">
    <brk id="72" min="1" max="17" man="1"/>
    <brk id="97" min="1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5"/>
  <sheetViews>
    <sheetView showGridLines="0" view="pageBreakPreview" zoomScale="85" zoomScaleNormal="85" zoomScaleSheetLayoutView="85" workbookViewId="0">
      <pane ySplit="1" topLeftCell="A160" activePane="bottomLeft" state="frozen"/>
      <selection pane="bottomLeft" activeCell="M184" sqref="M18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9.832031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115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892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212115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212115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212115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10 - D1.6 Silnoproud objekt č. 2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212115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147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212115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644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212115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212115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10 - D1.6 Silnoproud objekt č. 2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/>
      <c r="D110" s="125"/>
      <c r="E110" s="125" t="s">
        <v>1286</v>
      </c>
      <c r="F110" s="507" t="s">
        <v>161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N181</f>
        <v>212115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147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N181</f>
        <v>212115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644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N181</f>
        <v>212115</v>
      </c>
      <c r="O113" s="487"/>
      <c r="P113" s="487"/>
      <c r="Q113" s="487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6" spans="2:63" ht="30" x14ac:dyDescent="0.3">
      <c r="E116" s="257" t="s">
        <v>1286</v>
      </c>
      <c r="F116" s="696" t="s">
        <v>1287</v>
      </c>
      <c r="G116" s="613"/>
      <c r="H116" s="613"/>
      <c r="I116" s="257"/>
      <c r="J116" s="257" t="s">
        <v>1288</v>
      </c>
      <c r="K116" s="257" t="s">
        <v>1289</v>
      </c>
      <c r="L116" s="696" t="s">
        <v>1290</v>
      </c>
      <c r="M116" s="696"/>
      <c r="N116" s="696" t="s">
        <v>1291</v>
      </c>
      <c r="O116" s="696"/>
      <c r="P116" s="696"/>
      <c r="Q116" s="696"/>
    </row>
    <row r="117" spans="2:63" ht="13.5" customHeight="1" x14ac:dyDescent="0.3">
      <c r="E117" s="241"/>
      <c r="F117" s="704" t="s">
        <v>1292</v>
      </c>
      <c r="G117" s="705"/>
      <c r="H117" s="705"/>
      <c r="I117" s="705"/>
      <c r="J117" s="706"/>
      <c r="K117" s="706"/>
      <c r="L117" s="706"/>
      <c r="M117" s="706"/>
      <c r="N117" s="706"/>
      <c r="O117" s="706"/>
      <c r="P117" s="706"/>
      <c r="Q117" s="707"/>
    </row>
    <row r="118" spans="2:63" ht="13.5" customHeight="1" x14ac:dyDescent="0.3">
      <c r="E118" s="242" t="s">
        <v>87</v>
      </c>
      <c r="F118" s="708" t="s">
        <v>1134</v>
      </c>
      <c r="G118" s="709"/>
      <c r="H118" s="709"/>
      <c r="I118" s="710"/>
      <c r="J118" s="188"/>
      <c r="K118" s="188"/>
      <c r="L118" s="188"/>
      <c r="M118" s="188"/>
      <c r="N118" s="188"/>
      <c r="O118" s="188"/>
      <c r="P118" s="188"/>
      <c r="Q118" s="256"/>
    </row>
    <row r="119" spans="2:63" ht="52.5" customHeight="1" x14ac:dyDescent="0.3">
      <c r="E119" s="258" t="s">
        <v>1109</v>
      </c>
      <c r="F119" s="711" t="s">
        <v>1308</v>
      </c>
      <c r="G119" s="712"/>
      <c r="H119" s="712"/>
      <c r="I119" s="713"/>
      <c r="J119" s="263" t="s">
        <v>1333</v>
      </c>
      <c r="K119" s="263">
        <v>1</v>
      </c>
      <c r="L119" s="714">
        <v>22789</v>
      </c>
      <c r="M119" s="715"/>
      <c r="N119" s="716">
        <f>L119*K119</f>
        <v>22789</v>
      </c>
      <c r="O119" s="717"/>
      <c r="P119" s="717"/>
      <c r="Q119" s="718"/>
    </row>
    <row r="120" spans="2:63" ht="24.95" customHeight="1" x14ac:dyDescent="0.3">
      <c r="E120" s="258" t="s">
        <v>1111</v>
      </c>
      <c r="F120" s="711" t="s">
        <v>1309</v>
      </c>
      <c r="G120" s="712"/>
      <c r="H120" s="712"/>
      <c r="I120" s="713"/>
      <c r="J120" s="263" t="s">
        <v>229</v>
      </c>
      <c r="K120" s="263">
        <v>3</v>
      </c>
      <c r="L120" s="714">
        <v>62</v>
      </c>
      <c r="M120" s="715"/>
      <c r="N120" s="716">
        <f t="shared" ref="N120:N146" si="0">L120*K120</f>
        <v>186</v>
      </c>
      <c r="O120" s="717"/>
      <c r="P120" s="717"/>
      <c r="Q120" s="718"/>
    </row>
    <row r="121" spans="2:63" ht="24.95" customHeight="1" x14ac:dyDescent="0.3">
      <c r="E121" s="258" t="s">
        <v>1113</v>
      </c>
      <c r="F121" s="711" t="s">
        <v>1310</v>
      </c>
      <c r="G121" s="712"/>
      <c r="H121" s="712"/>
      <c r="I121" s="713"/>
      <c r="J121" s="263" t="s">
        <v>229</v>
      </c>
      <c r="K121" s="263">
        <v>1</v>
      </c>
      <c r="L121" s="714">
        <v>313</v>
      </c>
      <c r="M121" s="715"/>
      <c r="N121" s="716">
        <f t="shared" si="0"/>
        <v>313</v>
      </c>
      <c r="O121" s="717"/>
      <c r="P121" s="717"/>
      <c r="Q121" s="718"/>
    </row>
    <row r="122" spans="2:63" ht="24.95" customHeight="1" x14ac:dyDescent="0.3">
      <c r="E122" s="258" t="s">
        <v>1115</v>
      </c>
      <c r="F122" s="711" t="s">
        <v>1311</v>
      </c>
      <c r="G122" s="712"/>
      <c r="H122" s="712"/>
      <c r="I122" s="713"/>
      <c r="J122" s="263" t="s">
        <v>1334</v>
      </c>
      <c r="K122" s="263">
        <v>5</v>
      </c>
      <c r="L122" s="714">
        <v>146</v>
      </c>
      <c r="M122" s="715"/>
      <c r="N122" s="716">
        <f t="shared" si="0"/>
        <v>730</v>
      </c>
      <c r="O122" s="717"/>
      <c r="P122" s="717"/>
      <c r="Q122" s="718"/>
    </row>
    <row r="123" spans="2:63" ht="31.5" customHeight="1" x14ac:dyDescent="0.3">
      <c r="E123" s="258" t="s">
        <v>1117</v>
      </c>
      <c r="F123" s="711" t="s">
        <v>1312</v>
      </c>
      <c r="G123" s="712"/>
      <c r="H123" s="712"/>
      <c r="I123" s="713"/>
      <c r="J123" s="263" t="s">
        <v>1334</v>
      </c>
      <c r="K123" s="263">
        <v>1</v>
      </c>
      <c r="L123" s="714">
        <v>1238</v>
      </c>
      <c r="M123" s="715"/>
      <c r="N123" s="716">
        <f t="shared" si="0"/>
        <v>1238</v>
      </c>
      <c r="O123" s="717"/>
      <c r="P123" s="717"/>
      <c r="Q123" s="718"/>
    </row>
    <row r="124" spans="2:63" ht="121.5" customHeight="1" x14ac:dyDescent="0.3">
      <c r="E124" s="258" t="s">
        <v>1119</v>
      </c>
      <c r="F124" s="711" t="s">
        <v>1313</v>
      </c>
      <c r="G124" s="712"/>
      <c r="H124" s="712"/>
      <c r="I124" s="713"/>
      <c r="J124" s="263" t="s">
        <v>886</v>
      </c>
      <c r="K124" s="263">
        <v>1</v>
      </c>
      <c r="L124" s="714">
        <v>7328</v>
      </c>
      <c r="M124" s="715"/>
      <c r="N124" s="716">
        <f t="shared" si="0"/>
        <v>7328</v>
      </c>
      <c r="O124" s="717"/>
      <c r="P124" s="717"/>
      <c r="Q124" s="718"/>
    </row>
    <row r="125" spans="2:63" ht="24.95" customHeight="1" x14ac:dyDescent="0.3">
      <c r="E125" s="258" t="s">
        <v>1121</v>
      </c>
      <c r="F125" s="711" t="s">
        <v>1314</v>
      </c>
      <c r="G125" s="712"/>
      <c r="H125" s="712"/>
      <c r="I125" s="713"/>
      <c r="J125" s="263" t="s">
        <v>886</v>
      </c>
      <c r="K125" s="263">
        <v>1</v>
      </c>
      <c r="L125" s="714">
        <v>1101</v>
      </c>
      <c r="M125" s="715"/>
      <c r="N125" s="716">
        <f t="shared" si="0"/>
        <v>1101</v>
      </c>
      <c r="O125" s="717"/>
      <c r="P125" s="717"/>
      <c r="Q125" s="718"/>
    </row>
    <row r="126" spans="2:63" ht="30" customHeight="1" x14ac:dyDescent="0.3">
      <c r="E126" s="258" t="s">
        <v>1123</v>
      </c>
      <c r="F126" s="711" t="s">
        <v>1315</v>
      </c>
      <c r="G126" s="712"/>
      <c r="H126" s="712"/>
      <c r="I126" s="713"/>
      <c r="J126" s="263" t="s">
        <v>886</v>
      </c>
      <c r="K126" s="263">
        <v>1</v>
      </c>
      <c r="L126" s="714">
        <v>362</v>
      </c>
      <c r="M126" s="715"/>
      <c r="N126" s="716">
        <f t="shared" si="0"/>
        <v>362</v>
      </c>
      <c r="O126" s="717"/>
      <c r="P126" s="717"/>
      <c r="Q126" s="718"/>
    </row>
    <row r="127" spans="2:63" ht="24.95" customHeight="1" x14ac:dyDescent="0.3">
      <c r="E127" s="258" t="s">
        <v>1125</v>
      </c>
      <c r="F127" s="711" t="s">
        <v>1316</v>
      </c>
      <c r="G127" s="712"/>
      <c r="H127" s="712"/>
      <c r="I127" s="713"/>
      <c r="J127" s="263" t="s">
        <v>886</v>
      </c>
      <c r="K127" s="263">
        <v>1</v>
      </c>
      <c r="L127" s="714">
        <v>1472</v>
      </c>
      <c r="M127" s="715"/>
      <c r="N127" s="716">
        <f t="shared" si="0"/>
        <v>1472</v>
      </c>
      <c r="O127" s="717"/>
      <c r="P127" s="717"/>
      <c r="Q127" s="718"/>
    </row>
    <row r="128" spans="2:63" ht="24.95" customHeight="1" x14ac:dyDescent="0.3">
      <c r="E128" s="258" t="s">
        <v>1127</v>
      </c>
      <c r="F128" s="711" t="s">
        <v>1317</v>
      </c>
      <c r="G128" s="712"/>
      <c r="H128" s="712"/>
      <c r="I128" s="713"/>
      <c r="J128" s="263" t="s">
        <v>886</v>
      </c>
      <c r="K128" s="263">
        <v>1</v>
      </c>
      <c r="L128" s="714">
        <v>1566</v>
      </c>
      <c r="M128" s="715"/>
      <c r="N128" s="716">
        <f t="shared" si="0"/>
        <v>1566</v>
      </c>
      <c r="O128" s="717"/>
      <c r="P128" s="717"/>
      <c r="Q128" s="718"/>
    </row>
    <row r="129" spans="5:17" ht="24.95" customHeight="1" x14ac:dyDescent="0.3">
      <c r="E129" s="258" t="s">
        <v>1129</v>
      </c>
      <c r="F129" s="711" t="s">
        <v>1318</v>
      </c>
      <c r="G129" s="712"/>
      <c r="H129" s="712"/>
      <c r="I129" s="713"/>
      <c r="J129" s="263" t="s">
        <v>886</v>
      </c>
      <c r="K129" s="263">
        <v>1</v>
      </c>
      <c r="L129" s="714">
        <v>437</v>
      </c>
      <c r="M129" s="715"/>
      <c r="N129" s="716">
        <f t="shared" si="0"/>
        <v>437</v>
      </c>
      <c r="O129" s="717"/>
      <c r="P129" s="717"/>
      <c r="Q129" s="718"/>
    </row>
    <row r="130" spans="5:17" ht="24.95" customHeight="1" x14ac:dyDescent="0.3">
      <c r="E130" s="258" t="s">
        <v>1129</v>
      </c>
      <c r="F130" s="711" t="s">
        <v>1319</v>
      </c>
      <c r="G130" s="712"/>
      <c r="H130" s="712"/>
      <c r="I130" s="713"/>
      <c r="J130" s="263" t="s">
        <v>886</v>
      </c>
      <c r="K130" s="263">
        <v>4</v>
      </c>
      <c r="L130" s="714">
        <v>311</v>
      </c>
      <c r="M130" s="715"/>
      <c r="N130" s="716">
        <f t="shared" si="0"/>
        <v>1244</v>
      </c>
      <c r="O130" s="717"/>
      <c r="P130" s="717"/>
      <c r="Q130" s="718"/>
    </row>
    <row r="131" spans="5:17" ht="24.95" customHeight="1" x14ac:dyDescent="0.3">
      <c r="E131" s="258" t="s">
        <v>1131</v>
      </c>
      <c r="F131" s="711" t="s">
        <v>1320</v>
      </c>
      <c r="G131" s="712"/>
      <c r="H131" s="712"/>
      <c r="I131" s="713"/>
      <c r="J131" s="263" t="s">
        <v>886</v>
      </c>
      <c r="K131" s="263">
        <v>10</v>
      </c>
      <c r="L131" s="714">
        <v>214</v>
      </c>
      <c r="M131" s="715"/>
      <c r="N131" s="716">
        <f t="shared" si="0"/>
        <v>2140</v>
      </c>
      <c r="O131" s="717"/>
      <c r="P131" s="717"/>
      <c r="Q131" s="718"/>
    </row>
    <row r="132" spans="5:17" ht="24.95" customHeight="1" x14ac:dyDescent="0.3">
      <c r="E132" s="258" t="s">
        <v>1293</v>
      </c>
      <c r="F132" s="711" t="s">
        <v>1321</v>
      </c>
      <c r="G132" s="712"/>
      <c r="H132" s="712"/>
      <c r="I132" s="713"/>
      <c r="J132" s="263" t="s">
        <v>886</v>
      </c>
      <c r="K132" s="263">
        <v>8</v>
      </c>
      <c r="L132" s="714">
        <v>130</v>
      </c>
      <c r="M132" s="715"/>
      <c r="N132" s="716">
        <f t="shared" si="0"/>
        <v>1040</v>
      </c>
      <c r="O132" s="717"/>
      <c r="P132" s="717"/>
      <c r="Q132" s="718"/>
    </row>
    <row r="133" spans="5:17" ht="24.95" customHeight="1" x14ac:dyDescent="0.3">
      <c r="E133" s="258" t="s">
        <v>1294</v>
      </c>
      <c r="F133" s="711" t="s">
        <v>1322</v>
      </c>
      <c r="G133" s="712"/>
      <c r="H133" s="712"/>
      <c r="I133" s="713"/>
      <c r="J133" s="263" t="s">
        <v>886</v>
      </c>
      <c r="K133" s="263">
        <v>2</v>
      </c>
      <c r="L133" s="714">
        <v>111</v>
      </c>
      <c r="M133" s="715"/>
      <c r="N133" s="716">
        <f t="shared" si="0"/>
        <v>222</v>
      </c>
      <c r="O133" s="717"/>
      <c r="P133" s="717"/>
      <c r="Q133" s="718"/>
    </row>
    <row r="134" spans="5:17" ht="30.75" customHeight="1" x14ac:dyDescent="0.3">
      <c r="E134" s="258" t="s">
        <v>1295</v>
      </c>
      <c r="F134" s="711" t="s">
        <v>1315</v>
      </c>
      <c r="G134" s="712"/>
      <c r="H134" s="712"/>
      <c r="I134" s="713"/>
      <c r="J134" s="263" t="s">
        <v>886</v>
      </c>
      <c r="K134" s="263">
        <v>4</v>
      </c>
      <c r="L134" s="714">
        <v>336</v>
      </c>
      <c r="M134" s="715"/>
      <c r="N134" s="716">
        <f t="shared" si="0"/>
        <v>1344</v>
      </c>
      <c r="O134" s="717"/>
      <c r="P134" s="717"/>
      <c r="Q134" s="718"/>
    </row>
    <row r="135" spans="5:17" ht="24.95" customHeight="1" x14ac:dyDescent="0.3">
      <c r="E135" s="258" t="s">
        <v>1296</v>
      </c>
      <c r="F135" s="711" t="s">
        <v>1323</v>
      </c>
      <c r="G135" s="712"/>
      <c r="H135" s="712"/>
      <c r="I135" s="713"/>
      <c r="J135" s="263" t="s">
        <v>886</v>
      </c>
      <c r="K135" s="263">
        <v>3</v>
      </c>
      <c r="L135" s="714">
        <v>559</v>
      </c>
      <c r="M135" s="715"/>
      <c r="N135" s="716">
        <f t="shared" si="0"/>
        <v>1677</v>
      </c>
      <c r="O135" s="717"/>
      <c r="P135" s="717"/>
      <c r="Q135" s="718"/>
    </row>
    <row r="136" spans="5:17" ht="24.95" customHeight="1" x14ac:dyDescent="0.3">
      <c r="E136" s="258" t="s">
        <v>1297</v>
      </c>
      <c r="F136" s="711" t="s">
        <v>1324</v>
      </c>
      <c r="G136" s="712"/>
      <c r="H136" s="712"/>
      <c r="I136" s="713"/>
      <c r="J136" s="263" t="s">
        <v>886</v>
      </c>
      <c r="K136" s="263">
        <v>5</v>
      </c>
      <c r="L136" s="714">
        <v>430</v>
      </c>
      <c r="M136" s="715"/>
      <c r="N136" s="716">
        <f t="shared" si="0"/>
        <v>2150</v>
      </c>
      <c r="O136" s="717"/>
      <c r="P136" s="717"/>
      <c r="Q136" s="718"/>
    </row>
    <row r="137" spans="5:17" ht="29.25" customHeight="1" x14ac:dyDescent="0.3">
      <c r="E137" s="258" t="s">
        <v>1298</v>
      </c>
      <c r="F137" s="711" t="s">
        <v>1325</v>
      </c>
      <c r="G137" s="712"/>
      <c r="H137" s="712"/>
      <c r="I137" s="713"/>
      <c r="J137" s="263" t="s">
        <v>886</v>
      </c>
      <c r="K137" s="263">
        <v>1</v>
      </c>
      <c r="L137" s="714">
        <v>9976</v>
      </c>
      <c r="M137" s="715"/>
      <c r="N137" s="716">
        <f t="shared" si="0"/>
        <v>9976</v>
      </c>
      <c r="O137" s="717"/>
      <c r="P137" s="717"/>
      <c r="Q137" s="718"/>
    </row>
    <row r="138" spans="5:17" ht="24.95" customHeight="1" x14ac:dyDescent="0.3">
      <c r="E138" s="258" t="s">
        <v>1299</v>
      </c>
      <c r="F138" s="711" t="s">
        <v>1326</v>
      </c>
      <c r="G138" s="712"/>
      <c r="H138" s="712"/>
      <c r="I138" s="713"/>
      <c r="J138" s="263" t="s">
        <v>886</v>
      </c>
      <c r="K138" s="263">
        <v>5</v>
      </c>
      <c r="L138" s="714">
        <v>421</v>
      </c>
      <c r="M138" s="715"/>
      <c r="N138" s="716">
        <f t="shared" si="0"/>
        <v>2105</v>
      </c>
      <c r="O138" s="717"/>
      <c r="P138" s="717"/>
      <c r="Q138" s="718"/>
    </row>
    <row r="139" spans="5:17" ht="24.95" customHeight="1" x14ac:dyDescent="0.3">
      <c r="E139" s="258" t="s">
        <v>1300</v>
      </c>
      <c r="F139" s="711" t="s">
        <v>1327</v>
      </c>
      <c r="G139" s="712"/>
      <c r="H139" s="712"/>
      <c r="I139" s="713"/>
      <c r="J139" s="263" t="s">
        <v>886</v>
      </c>
      <c r="K139" s="263">
        <v>4</v>
      </c>
      <c r="L139" s="714">
        <v>421</v>
      </c>
      <c r="M139" s="715"/>
      <c r="N139" s="716">
        <f t="shared" si="0"/>
        <v>1684</v>
      </c>
      <c r="O139" s="717"/>
      <c r="P139" s="717"/>
      <c r="Q139" s="718"/>
    </row>
    <row r="140" spans="5:17" ht="24.95" customHeight="1" x14ac:dyDescent="0.3">
      <c r="E140" s="258" t="s">
        <v>1301</v>
      </c>
      <c r="F140" s="711" t="s">
        <v>1328</v>
      </c>
      <c r="G140" s="712"/>
      <c r="H140" s="712"/>
      <c r="I140" s="713"/>
      <c r="J140" s="263" t="s">
        <v>886</v>
      </c>
      <c r="K140" s="263">
        <v>1</v>
      </c>
      <c r="L140" s="714">
        <v>550</v>
      </c>
      <c r="M140" s="715"/>
      <c r="N140" s="716">
        <f t="shared" si="0"/>
        <v>550</v>
      </c>
      <c r="O140" s="717"/>
      <c r="P140" s="717"/>
      <c r="Q140" s="718"/>
    </row>
    <row r="141" spans="5:17" ht="30.75" customHeight="1" x14ac:dyDescent="0.3">
      <c r="E141" s="258" t="s">
        <v>1302</v>
      </c>
      <c r="F141" s="711" t="s">
        <v>1329</v>
      </c>
      <c r="G141" s="712"/>
      <c r="H141" s="712"/>
      <c r="I141" s="713"/>
      <c r="J141" s="263" t="s">
        <v>886</v>
      </c>
      <c r="K141" s="263">
        <v>1</v>
      </c>
      <c r="L141" s="714">
        <v>557</v>
      </c>
      <c r="M141" s="715"/>
      <c r="N141" s="716">
        <f t="shared" si="0"/>
        <v>557</v>
      </c>
      <c r="O141" s="717"/>
      <c r="P141" s="717"/>
      <c r="Q141" s="718"/>
    </row>
    <row r="142" spans="5:17" ht="27" customHeight="1" x14ac:dyDescent="0.3">
      <c r="E142" s="258" t="s">
        <v>1303</v>
      </c>
      <c r="F142" s="711" t="s">
        <v>1330</v>
      </c>
      <c r="G142" s="712"/>
      <c r="H142" s="712"/>
      <c r="I142" s="713"/>
      <c r="J142" s="263" t="s">
        <v>886</v>
      </c>
      <c r="K142" s="263">
        <v>1</v>
      </c>
      <c r="L142" s="714">
        <v>662</v>
      </c>
      <c r="M142" s="715"/>
      <c r="N142" s="716">
        <f t="shared" si="0"/>
        <v>662</v>
      </c>
      <c r="O142" s="717"/>
      <c r="P142" s="717"/>
      <c r="Q142" s="718"/>
    </row>
    <row r="143" spans="5:17" ht="24.95" customHeight="1" x14ac:dyDescent="0.3">
      <c r="E143" s="258" t="s">
        <v>1304</v>
      </c>
      <c r="F143" s="711" t="s">
        <v>1331</v>
      </c>
      <c r="G143" s="712"/>
      <c r="H143" s="712"/>
      <c r="I143" s="713"/>
      <c r="J143" s="263" t="s">
        <v>886</v>
      </c>
      <c r="K143" s="263">
        <v>6</v>
      </c>
      <c r="L143" s="714">
        <v>16</v>
      </c>
      <c r="M143" s="715"/>
      <c r="N143" s="716">
        <f t="shared" si="0"/>
        <v>96</v>
      </c>
      <c r="O143" s="717"/>
      <c r="P143" s="717"/>
      <c r="Q143" s="718"/>
    </row>
    <row r="144" spans="5:17" ht="24.95" customHeight="1" x14ac:dyDescent="0.3">
      <c r="E144" s="258" t="s">
        <v>1305</v>
      </c>
      <c r="F144" s="711" t="s">
        <v>1332</v>
      </c>
      <c r="G144" s="712"/>
      <c r="H144" s="712"/>
      <c r="I144" s="713"/>
      <c r="J144" s="263" t="s">
        <v>886</v>
      </c>
      <c r="K144" s="263">
        <v>12</v>
      </c>
      <c r="L144" s="714">
        <v>24</v>
      </c>
      <c r="M144" s="715"/>
      <c r="N144" s="716">
        <f t="shared" si="0"/>
        <v>288</v>
      </c>
      <c r="O144" s="717"/>
      <c r="P144" s="717"/>
      <c r="Q144" s="718"/>
    </row>
    <row r="145" spans="5:19" ht="24.95" customHeight="1" x14ac:dyDescent="0.3">
      <c r="E145" s="258" t="s">
        <v>1306</v>
      </c>
      <c r="F145" s="711" t="s">
        <v>1187</v>
      </c>
      <c r="G145" s="712"/>
      <c r="H145" s="712"/>
      <c r="I145" s="713"/>
      <c r="J145" s="263" t="s">
        <v>886</v>
      </c>
      <c r="K145" s="263">
        <v>60</v>
      </c>
      <c r="L145" s="714">
        <v>39</v>
      </c>
      <c r="M145" s="715"/>
      <c r="N145" s="716">
        <f t="shared" si="0"/>
        <v>2340</v>
      </c>
      <c r="O145" s="717"/>
      <c r="P145" s="717"/>
      <c r="Q145" s="718"/>
    </row>
    <row r="146" spans="5:19" ht="24.95" customHeight="1" x14ac:dyDescent="0.3">
      <c r="E146" s="258" t="s">
        <v>1307</v>
      </c>
      <c r="F146" s="711" t="s">
        <v>1189</v>
      </c>
      <c r="G146" s="712"/>
      <c r="H146" s="712"/>
      <c r="I146" s="713"/>
      <c r="J146" s="263" t="s">
        <v>886</v>
      </c>
      <c r="K146" s="263">
        <v>5</v>
      </c>
      <c r="L146" s="714">
        <v>39</v>
      </c>
      <c r="M146" s="715"/>
      <c r="N146" s="716">
        <f t="shared" si="0"/>
        <v>195</v>
      </c>
      <c r="O146" s="717"/>
      <c r="P146" s="717"/>
      <c r="Q146" s="718"/>
      <c r="S146" s="206"/>
    </row>
    <row r="147" spans="5:19" s="184" customFormat="1" ht="14.25" customHeight="1" x14ac:dyDescent="0.3">
      <c r="E147" s="264" t="s">
        <v>1133</v>
      </c>
      <c r="F147" s="704" t="s">
        <v>1335</v>
      </c>
      <c r="G147" s="705"/>
      <c r="H147" s="705"/>
      <c r="I147" s="705"/>
      <c r="J147" s="721"/>
      <c r="K147" s="721"/>
      <c r="L147" s="721"/>
      <c r="M147" s="721"/>
      <c r="N147" s="721"/>
      <c r="O147" s="721"/>
      <c r="P147" s="721"/>
      <c r="Q147" s="722"/>
    </row>
    <row r="148" spans="5:19" ht="31.5" customHeight="1" x14ac:dyDescent="0.3">
      <c r="E148" s="258" t="s">
        <v>1135</v>
      </c>
      <c r="F148" s="711" t="s">
        <v>1336</v>
      </c>
      <c r="G148" s="712"/>
      <c r="H148" s="712"/>
      <c r="I148" s="713"/>
      <c r="J148" s="262" t="s">
        <v>886</v>
      </c>
      <c r="K148" s="263">
        <v>7</v>
      </c>
      <c r="L148" s="714">
        <v>464</v>
      </c>
      <c r="M148" s="715"/>
      <c r="N148" s="719">
        <f t="shared" ref="N148:N159" si="1">L148*K148</f>
        <v>3248</v>
      </c>
      <c r="O148" s="719"/>
      <c r="P148" s="719"/>
      <c r="Q148" s="720"/>
    </row>
    <row r="149" spans="5:19" ht="44.25" customHeight="1" x14ac:dyDescent="0.3">
      <c r="E149" s="258" t="s">
        <v>1136</v>
      </c>
      <c r="F149" s="711" t="s">
        <v>1337</v>
      </c>
      <c r="G149" s="712"/>
      <c r="H149" s="712"/>
      <c r="I149" s="713"/>
      <c r="J149" s="262" t="s">
        <v>886</v>
      </c>
      <c r="K149" s="263">
        <v>1</v>
      </c>
      <c r="L149" s="714">
        <v>3045</v>
      </c>
      <c r="M149" s="715"/>
      <c r="N149" s="719">
        <f t="shared" si="1"/>
        <v>3045</v>
      </c>
      <c r="O149" s="719"/>
      <c r="P149" s="719"/>
      <c r="Q149" s="720"/>
    </row>
    <row r="150" spans="5:19" ht="57.75" customHeight="1" x14ac:dyDescent="0.3">
      <c r="E150" s="258" t="s">
        <v>1138</v>
      </c>
      <c r="F150" s="711" t="s">
        <v>1338</v>
      </c>
      <c r="G150" s="712"/>
      <c r="H150" s="712"/>
      <c r="I150" s="713"/>
      <c r="J150" s="262" t="s">
        <v>886</v>
      </c>
      <c r="K150" s="263">
        <v>1</v>
      </c>
      <c r="L150" s="714">
        <v>3303</v>
      </c>
      <c r="M150" s="715"/>
      <c r="N150" s="719">
        <f t="shared" si="1"/>
        <v>3303</v>
      </c>
      <c r="O150" s="719"/>
      <c r="P150" s="719"/>
      <c r="Q150" s="720"/>
    </row>
    <row r="151" spans="5:19" ht="36" customHeight="1" x14ac:dyDescent="0.3">
      <c r="E151" s="258" t="s">
        <v>1140</v>
      </c>
      <c r="F151" s="711" t="s">
        <v>1339</v>
      </c>
      <c r="G151" s="712"/>
      <c r="H151" s="712"/>
      <c r="I151" s="713"/>
      <c r="J151" s="262" t="s">
        <v>886</v>
      </c>
      <c r="K151" s="263">
        <v>7</v>
      </c>
      <c r="L151" s="714">
        <v>354</v>
      </c>
      <c r="M151" s="715"/>
      <c r="N151" s="719">
        <f t="shared" si="1"/>
        <v>2478</v>
      </c>
      <c r="O151" s="719"/>
      <c r="P151" s="719"/>
      <c r="Q151" s="720"/>
    </row>
    <row r="152" spans="5:19" ht="24.95" customHeight="1" x14ac:dyDescent="0.3">
      <c r="E152" s="258" t="s">
        <v>1142</v>
      </c>
      <c r="F152" s="711" t="s">
        <v>1340</v>
      </c>
      <c r="G152" s="712"/>
      <c r="H152" s="712"/>
      <c r="I152" s="713"/>
      <c r="J152" s="262" t="s">
        <v>229</v>
      </c>
      <c r="K152" s="263">
        <v>335</v>
      </c>
      <c r="L152" s="714">
        <v>42</v>
      </c>
      <c r="M152" s="715"/>
      <c r="N152" s="719">
        <f t="shared" si="1"/>
        <v>14070</v>
      </c>
      <c r="O152" s="719"/>
      <c r="P152" s="719"/>
      <c r="Q152" s="720"/>
    </row>
    <row r="153" spans="5:19" ht="24.95" customHeight="1" x14ac:dyDescent="0.3">
      <c r="E153" s="258" t="s">
        <v>1144</v>
      </c>
      <c r="F153" s="711" t="s">
        <v>1341</v>
      </c>
      <c r="G153" s="712"/>
      <c r="H153" s="712"/>
      <c r="I153" s="713"/>
      <c r="J153" s="262" t="s">
        <v>229</v>
      </c>
      <c r="K153" s="263">
        <v>160</v>
      </c>
      <c r="L153" s="714">
        <v>42</v>
      </c>
      <c r="M153" s="715"/>
      <c r="N153" s="719">
        <f t="shared" si="1"/>
        <v>6720</v>
      </c>
      <c r="O153" s="719"/>
      <c r="P153" s="719"/>
      <c r="Q153" s="720"/>
    </row>
    <row r="154" spans="5:19" ht="24.95" customHeight="1" x14ac:dyDescent="0.3">
      <c r="E154" s="258" t="s">
        <v>1146</v>
      </c>
      <c r="F154" s="711" t="s">
        <v>1342</v>
      </c>
      <c r="G154" s="712"/>
      <c r="H154" s="712"/>
      <c r="I154" s="713"/>
      <c r="J154" s="262" t="s">
        <v>229</v>
      </c>
      <c r="K154" s="263">
        <v>25</v>
      </c>
      <c r="L154" s="714">
        <v>76</v>
      </c>
      <c r="M154" s="715"/>
      <c r="N154" s="719">
        <f t="shared" si="1"/>
        <v>1900</v>
      </c>
      <c r="O154" s="719"/>
      <c r="P154" s="719"/>
      <c r="Q154" s="720"/>
    </row>
    <row r="155" spans="5:19" ht="56.25" customHeight="1" x14ac:dyDescent="0.3">
      <c r="E155" s="258" t="s">
        <v>1148</v>
      </c>
      <c r="F155" s="711" t="s">
        <v>1423</v>
      </c>
      <c r="G155" s="712"/>
      <c r="H155" s="712"/>
      <c r="I155" s="713"/>
      <c r="J155" s="262" t="s">
        <v>229</v>
      </c>
      <c r="K155" s="263">
        <v>50</v>
      </c>
      <c r="L155" s="714">
        <v>130</v>
      </c>
      <c r="M155" s="715"/>
      <c r="N155" s="719">
        <f t="shared" si="1"/>
        <v>6500</v>
      </c>
      <c r="O155" s="719"/>
      <c r="P155" s="719"/>
      <c r="Q155" s="720"/>
    </row>
    <row r="156" spans="5:19" ht="24.95" customHeight="1" x14ac:dyDescent="0.3">
      <c r="E156" s="258" t="s">
        <v>1150</v>
      </c>
      <c r="F156" s="711" t="s">
        <v>1343</v>
      </c>
      <c r="G156" s="712"/>
      <c r="H156" s="712"/>
      <c r="I156" s="713"/>
      <c r="J156" s="262" t="s">
        <v>229</v>
      </c>
      <c r="K156" s="263">
        <v>85</v>
      </c>
      <c r="L156" s="714">
        <v>72</v>
      </c>
      <c r="M156" s="715"/>
      <c r="N156" s="719">
        <f t="shared" si="1"/>
        <v>6120</v>
      </c>
      <c r="O156" s="719"/>
      <c r="P156" s="719"/>
      <c r="Q156" s="720"/>
    </row>
    <row r="157" spans="5:19" ht="36" customHeight="1" x14ac:dyDescent="0.3">
      <c r="E157" s="258" t="s">
        <v>1152</v>
      </c>
      <c r="F157" s="711" t="s">
        <v>1344</v>
      </c>
      <c r="G157" s="712"/>
      <c r="H157" s="712"/>
      <c r="I157" s="713"/>
      <c r="J157" s="262" t="s">
        <v>229</v>
      </c>
      <c r="K157" s="263">
        <v>75</v>
      </c>
      <c r="L157" s="714">
        <v>36</v>
      </c>
      <c r="M157" s="715"/>
      <c r="N157" s="719">
        <f t="shared" si="1"/>
        <v>2700</v>
      </c>
      <c r="O157" s="719"/>
      <c r="P157" s="719"/>
      <c r="Q157" s="720"/>
    </row>
    <row r="158" spans="5:19" ht="31.5" customHeight="1" x14ac:dyDescent="0.3">
      <c r="E158" s="258" t="s">
        <v>1154</v>
      </c>
      <c r="F158" s="711" t="s">
        <v>1345</v>
      </c>
      <c r="G158" s="712"/>
      <c r="H158" s="712"/>
      <c r="I158" s="713"/>
      <c r="J158" s="262" t="s">
        <v>229</v>
      </c>
      <c r="K158" s="263">
        <v>15</v>
      </c>
      <c r="L158" s="714">
        <v>47</v>
      </c>
      <c r="M158" s="715"/>
      <c r="N158" s="719">
        <f t="shared" si="1"/>
        <v>705</v>
      </c>
      <c r="O158" s="719"/>
      <c r="P158" s="719"/>
      <c r="Q158" s="720"/>
    </row>
    <row r="159" spans="5:19" ht="24.95" customHeight="1" x14ac:dyDescent="0.3">
      <c r="E159" s="258" t="s">
        <v>1156</v>
      </c>
      <c r="F159" s="711" t="s">
        <v>1346</v>
      </c>
      <c r="G159" s="712"/>
      <c r="H159" s="712"/>
      <c r="I159" s="713"/>
      <c r="J159" s="262" t="s">
        <v>229</v>
      </c>
      <c r="K159" s="263">
        <v>20</v>
      </c>
      <c r="L159" s="714">
        <v>29</v>
      </c>
      <c r="M159" s="715"/>
      <c r="N159" s="719">
        <f t="shared" si="1"/>
        <v>580</v>
      </c>
      <c r="O159" s="719"/>
      <c r="P159" s="719"/>
      <c r="Q159" s="720"/>
    </row>
    <row r="160" spans="5:19" ht="30" customHeight="1" x14ac:dyDescent="0.3">
      <c r="E160" s="258" t="s">
        <v>1158</v>
      </c>
      <c r="F160" s="711" t="s">
        <v>1347</v>
      </c>
      <c r="G160" s="712"/>
      <c r="H160" s="712"/>
      <c r="I160" s="713"/>
      <c r="J160" s="262" t="s">
        <v>1334</v>
      </c>
      <c r="K160" s="263">
        <v>1</v>
      </c>
      <c r="L160" s="714">
        <v>25</v>
      </c>
      <c r="M160" s="715"/>
      <c r="N160" s="719">
        <f>L160*K160</f>
        <v>25</v>
      </c>
      <c r="O160" s="719"/>
      <c r="P160" s="719"/>
      <c r="Q160" s="720"/>
    </row>
    <row r="161" spans="5:17" ht="24.95" customHeight="1" x14ac:dyDescent="0.3">
      <c r="E161" s="258" t="s">
        <v>1160</v>
      </c>
      <c r="F161" s="711" t="s">
        <v>1348</v>
      </c>
      <c r="G161" s="712"/>
      <c r="H161" s="712"/>
      <c r="I161" s="713"/>
      <c r="J161" s="262" t="s">
        <v>229</v>
      </c>
      <c r="K161" s="263">
        <v>15</v>
      </c>
      <c r="L161" s="714">
        <v>41</v>
      </c>
      <c r="M161" s="715"/>
      <c r="N161" s="719">
        <f t="shared" ref="N161:N167" si="2">L161*K161</f>
        <v>615</v>
      </c>
      <c r="O161" s="719"/>
      <c r="P161" s="719"/>
      <c r="Q161" s="720"/>
    </row>
    <row r="162" spans="5:17" ht="28.5" customHeight="1" x14ac:dyDescent="0.3">
      <c r="E162" s="258" t="s">
        <v>1162</v>
      </c>
      <c r="F162" s="711" t="s">
        <v>1349</v>
      </c>
      <c r="G162" s="712"/>
      <c r="H162" s="712"/>
      <c r="I162" s="713"/>
      <c r="J162" s="262" t="s">
        <v>1334</v>
      </c>
      <c r="K162" s="263">
        <v>1</v>
      </c>
      <c r="L162" s="714">
        <v>138</v>
      </c>
      <c r="M162" s="715"/>
      <c r="N162" s="719">
        <f t="shared" si="2"/>
        <v>138</v>
      </c>
      <c r="O162" s="719"/>
      <c r="P162" s="719"/>
      <c r="Q162" s="720"/>
    </row>
    <row r="163" spans="5:17" ht="24.95" customHeight="1" x14ac:dyDescent="0.3">
      <c r="E163" s="258" t="s">
        <v>1164</v>
      </c>
      <c r="F163" s="711" t="s">
        <v>1246</v>
      </c>
      <c r="G163" s="712"/>
      <c r="H163" s="712"/>
      <c r="I163" s="713"/>
      <c r="J163" s="262" t="s">
        <v>1334</v>
      </c>
      <c r="K163" s="263">
        <v>1</v>
      </c>
      <c r="L163" s="714">
        <v>1359</v>
      </c>
      <c r="M163" s="715"/>
      <c r="N163" s="719">
        <f t="shared" si="2"/>
        <v>1359</v>
      </c>
      <c r="O163" s="719"/>
      <c r="P163" s="719"/>
      <c r="Q163" s="720"/>
    </row>
    <row r="164" spans="5:17" ht="28.5" customHeight="1" x14ac:dyDescent="0.3">
      <c r="E164" s="258" t="s">
        <v>1166</v>
      </c>
      <c r="F164" s="711" t="s">
        <v>1248</v>
      </c>
      <c r="G164" s="712"/>
      <c r="H164" s="712"/>
      <c r="I164" s="713"/>
      <c r="J164" s="262" t="s">
        <v>229</v>
      </c>
      <c r="K164" s="263">
        <v>25</v>
      </c>
      <c r="L164" s="714">
        <v>313</v>
      </c>
      <c r="M164" s="715"/>
      <c r="N164" s="719">
        <f t="shared" si="2"/>
        <v>7825</v>
      </c>
      <c r="O164" s="719"/>
      <c r="P164" s="719"/>
      <c r="Q164" s="720"/>
    </row>
    <row r="165" spans="5:17" ht="26.25" customHeight="1" x14ac:dyDescent="0.3">
      <c r="E165" s="258" t="s">
        <v>1168</v>
      </c>
      <c r="F165" s="711" t="s">
        <v>1250</v>
      </c>
      <c r="G165" s="712"/>
      <c r="H165" s="712"/>
      <c r="I165" s="713"/>
      <c r="J165" s="262" t="s">
        <v>229</v>
      </c>
      <c r="K165" s="263">
        <v>10</v>
      </c>
      <c r="L165" s="714">
        <v>461</v>
      </c>
      <c r="M165" s="715"/>
      <c r="N165" s="719">
        <f t="shared" si="2"/>
        <v>4610</v>
      </c>
      <c r="O165" s="719"/>
      <c r="P165" s="719"/>
      <c r="Q165" s="720"/>
    </row>
    <row r="166" spans="5:17" ht="30" customHeight="1" x14ac:dyDescent="0.3">
      <c r="E166" s="258" t="s">
        <v>1170</v>
      </c>
      <c r="F166" s="711" t="s">
        <v>1350</v>
      </c>
      <c r="G166" s="712"/>
      <c r="H166" s="712"/>
      <c r="I166" s="713"/>
      <c r="J166" s="262" t="s">
        <v>229</v>
      </c>
      <c r="K166" s="263">
        <v>35</v>
      </c>
      <c r="L166" s="714">
        <v>66</v>
      </c>
      <c r="M166" s="715"/>
      <c r="N166" s="719">
        <f t="shared" si="2"/>
        <v>2310</v>
      </c>
      <c r="O166" s="719"/>
      <c r="P166" s="719"/>
      <c r="Q166" s="720"/>
    </row>
    <row r="167" spans="5:17" ht="30.75" customHeight="1" x14ac:dyDescent="0.3">
      <c r="E167" s="258" t="s">
        <v>1172</v>
      </c>
      <c r="F167" s="711" t="s">
        <v>1351</v>
      </c>
      <c r="G167" s="712"/>
      <c r="H167" s="712"/>
      <c r="I167" s="713"/>
      <c r="J167" s="262" t="s">
        <v>229</v>
      </c>
      <c r="K167" s="263">
        <v>105</v>
      </c>
      <c r="L167" s="714">
        <v>51</v>
      </c>
      <c r="M167" s="715"/>
      <c r="N167" s="719">
        <f t="shared" si="2"/>
        <v>5355</v>
      </c>
      <c r="O167" s="719"/>
      <c r="P167" s="719"/>
      <c r="Q167" s="720"/>
    </row>
    <row r="168" spans="5:17" ht="30" customHeight="1" x14ac:dyDescent="0.3">
      <c r="E168" s="258" t="s">
        <v>1174</v>
      </c>
      <c r="F168" s="711" t="s">
        <v>1352</v>
      </c>
      <c r="G168" s="712"/>
      <c r="H168" s="712"/>
      <c r="I168" s="713"/>
      <c r="J168" s="262" t="s">
        <v>229</v>
      </c>
      <c r="K168" s="263">
        <v>60</v>
      </c>
      <c r="L168" s="714">
        <v>59</v>
      </c>
      <c r="M168" s="715"/>
      <c r="N168" s="716">
        <f>L168*K168</f>
        <v>3540</v>
      </c>
      <c r="O168" s="717"/>
      <c r="P168" s="717"/>
      <c r="Q168" s="718"/>
    </row>
    <row r="169" spans="5:17" ht="24.95" customHeight="1" x14ac:dyDescent="0.3">
      <c r="E169" s="258" t="s">
        <v>1176</v>
      </c>
      <c r="F169" s="711" t="s">
        <v>1353</v>
      </c>
      <c r="G169" s="712"/>
      <c r="H169" s="712"/>
      <c r="I169" s="713"/>
      <c r="J169" s="262" t="s">
        <v>886</v>
      </c>
      <c r="K169" s="263">
        <v>3</v>
      </c>
      <c r="L169" s="714">
        <v>491</v>
      </c>
      <c r="M169" s="715"/>
      <c r="N169" s="716">
        <f t="shared" ref="N169:N179" si="3">L169*K169</f>
        <v>1473</v>
      </c>
      <c r="O169" s="717"/>
      <c r="P169" s="717"/>
      <c r="Q169" s="718"/>
    </row>
    <row r="170" spans="5:17" s="184" customFormat="1" ht="15" customHeight="1" x14ac:dyDescent="0.3">
      <c r="E170" s="261" t="s">
        <v>1190</v>
      </c>
      <c r="F170" s="704" t="s">
        <v>1271</v>
      </c>
      <c r="G170" s="705"/>
      <c r="H170" s="705"/>
      <c r="I170" s="705"/>
      <c r="J170" s="721"/>
      <c r="K170" s="721"/>
      <c r="L170" s="721"/>
      <c r="M170" s="721"/>
      <c r="N170" s="721"/>
      <c r="O170" s="721"/>
      <c r="P170" s="721"/>
      <c r="Q170" s="722"/>
    </row>
    <row r="171" spans="5:17" ht="15" customHeight="1" x14ac:dyDescent="0.3">
      <c r="E171" s="258" t="s">
        <v>1192</v>
      </c>
      <c r="F171" s="711" t="s">
        <v>1355</v>
      </c>
      <c r="G171" s="712"/>
      <c r="H171" s="712"/>
      <c r="I171" s="713"/>
      <c r="J171" s="263" t="s">
        <v>886</v>
      </c>
      <c r="K171" s="263">
        <v>1</v>
      </c>
      <c r="L171" s="714">
        <v>1020</v>
      </c>
      <c r="M171" s="715"/>
      <c r="N171" s="716">
        <f t="shared" si="3"/>
        <v>1020</v>
      </c>
      <c r="O171" s="717"/>
      <c r="P171" s="717"/>
      <c r="Q171" s="718"/>
    </row>
    <row r="172" spans="5:17" ht="15" customHeight="1" x14ac:dyDescent="0.3">
      <c r="E172" s="258" t="s">
        <v>1194</v>
      </c>
      <c r="F172" s="711" t="s">
        <v>1356</v>
      </c>
      <c r="G172" s="712"/>
      <c r="H172" s="712"/>
      <c r="I172" s="713"/>
      <c r="J172" s="263" t="s">
        <v>1334</v>
      </c>
      <c r="K172" s="263">
        <v>1</v>
      </c>
      <c r="L172" s="714">
        <v>1464</v>
      </c>
      <c r="M172" s="715"/>
      <c r="N172" s="716">
        <f t="shared" si="3"/>
        <v>1464</v>
      </c>
      <c r="O172" s="717"/>
      <c r="P172" s="717"/>
      <c r="Q172" s="718"/>
    </row>
    <row r="173" spans="5:17" ht="15" customHeight="1" x14ac:dyDescent="0.3">
      <c r="E173" s="258" t="s">
        <v>1196</v>
      </c>
      <c r="F173" s="711" t="s">
        <v>1357</v>
      </c>
      <c r="G173" s="712"/>
      <c r="H173" s="712"/>
      <c r="I173" s="713"/>
      <c r="J173" s="263" t="s">
        <v>1334</v>
      </c>
      <c r="K173" s="263">
        <v>1</v>
      </c>
      <c r="L173" s="714">
        <v>16471</v>
      </c>
      <c r="M173" s="715"/>
      <c r="N173" s="716">
        <f t="shared" si="3"/>
        <v>16471</v>
      </c>
      <c r="O173" s="717"/>
      <c r="P173" s="717"/>
      <c r="Q173" s="718"/>
    </row>
    <row r="174" spans="5:17" ht="15" customHeight="1" x14ac:dyDescent="0.3">
      <c r="E174" s="258" t="s">
        <v>1198</v>
      </c>
      <c r="F174" s="711" t="s">
        <v>1358</v>
      </c>
      <c r="G174" s="712"/>
      <c r="H174" s="712"/>
      <c r="I174" s="713"/>
      <c r="J174" s="263" t="s">
        <v>345</v>
      </c>
      <c r="K174" s="263">
        <v>12</v>
      </c>
      <c r="L174" s="714">
        <v>392</v>
      </c>
      <c r="M174" s="715"/>
      <c r="N174" s="716">
        <f t="shared" si="3"/>
        <v>4704</v>
      </c>
      <c r="O174" s="717"/>
      <c r="P174" s="717"/>
      <c r="Q174" s="718"/>
    </row>
    <row r="175" spans="5:17" ht="24.75" customHeight="1" x14ac:dyDescent="0.3">
      <c r="E175" s="258" t="s">
        <v>1200</v>
      </c>
      <c r="F175" s="711" t="s">
        <v>1359</v>
      </c>
      <c r="G175" s="712"/>
      <c r="H175" s="712"/>
      <c r="I175" s="713"/>
      <c r="J175" s="263" t="s">
        <v>345</v>
      </c>
      <c r="K175" s="263">
        <v>12</v>
      </c>
      <c r="L175" s="714">
        <v>392</v>
      </c>
      <c r="M175" s="715"/>
      <c r="N175" s="716">
        <f t="shared" si="3"/>
        <v>4704</v>
      </c>
      <c r="O175" s="717"/>
      <c r="P175" s="717"/>
      <c r="Q175" s="718"/>
    </row>
    <row r="176" spans="5:17" ht="15" customHeight="1" x14ac:dyDescent="0.3">
      <c r="E176" s="258" t="s">
        <v>1202</v>
      </c>
      <c r="F176" s="711" t="s">
        <v>1360</v>
      </c>
      <c r="G176" s="712"/>
      <c r="H176" s="712"/>
      <c r="I176" s="713"/>
      <c r="J176" s="263" t="s">
        <v>345</v>
      </c>
      <c r="K176" s="263">
        <v>24</v>
      </c>
      <c r="L176" s="714">
        <v>392</v>
      </c>
      <c r="M176" s="715"/>
      <c r="N176" s="716">
        <f t="shared" si="3"/>
        <v>9408</v>
      </c>
      <c r="O176" s="717"/>
      <c r="P176" s="717"/>
      <c r="Q176" s="718"/>
    </row>
    <row r="177" spans="5:17" ht="30.75" customHeight="1" x14ac:dyDescent="0.3">
      <c r="E177" s="258" t="s">
        <v>1204</v>
      </c>
      <c r="F177" s="711" t="s">
        <v>1277</v>
      </c>
      <c r="G177" s="712"/>
      <c r="H177" s="712"/>
      <c r="I177" s="713"/>
      <c r="J177" s="263" t="s">
        <v>1334</v>
      </c>
      <c r="K177" s="263">
        <v>1</v>
      </c>
      <c r="L177" s="714">
        <v>20261</v>
      </c>
      <c r="M177" s="715"/>
      <c r="N177" s="716">
        <f t="shared" si="3"/>
        <v>20261</v>
      </c>
      <c r="O177" s="717"/>
      <c r="P177" s="717"/>
      <c r="Q177" s="718"/>
    </row>
    <row r="178" spans="5:17" ht="32.25" customHeight="1" x14ac:dyDescent="0.3">
      <c r="E178" s="258" t="s">
        <v>1206</v>
      </c>
      <c r="F178" s="711" t="s">
        <v>1279</v>
      </c>
      <c r="G178" s="712"/>
      <c r="H178" s="712"/>
      <c r="I178" s="713"/>
      <c r="J178" s="263" t="s">
        <v>1334</v>
      </c>
      <c r="K178" s="263">
        <v>1</v>
      </c>
      <c r="L178" s="714">
        <v>6536</v>
      </c>
      <c r="M178" s="715"/>
      <c r="N178" s="716">
        <f t="shared" si="3"/>
        <v>6536</v>
      </c>
      <c r="O178" s="717"/>
      <c r="P178" s="717"/>
      <c r="Q178" s="718"/>
    </row>
    <row r="179" spans="5:17" ht="15" customHeight="1" x14ac:dyDescent="0.3">
      <c r="E179" s="258" t="s">
        <v>1354</v>
      </c>
      <c r="F179" s="711" t="s">
        <v>1361</v>
      </c>
      <c r="G179" s="712"/>
      <c r="H179" s="712"/>
      <c r="I179" s="713"/>
      <c r="J179" s="263" t="s">
        <v>345</v>
      </c>
      <c r="K179" s="263">
        <v>8</v>
      </c>
      <c r="L179" s="714">
        <v>392</v>
      </c>
      <c r="M179" s="715"/>
      <c r="N179" s="716">
        <f t="shared" si="3"/>
        <v>3136</v>
      </c>
      <c r="O179" s="717"/>
      <c r="P179" s="717"/>
      <c r="Q179" s="718"/>
    </row>
    <row r="180" spans="5:17" x14ac:dyDescent="0.3"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</row>
    <row r="181" spans="5:17" ht="18" x14ac:dyDescent="0.35">
      <c r="E181" s="184"/>
      <c r="F181" s="254" t="s">
        <v>927</v>
      </c>
      <c r="G181" s="255"/>
      <c r="H181" s="255"/>
      <c r="I181" s="255"/>
      <c r="J181" s="255"/>
      <c r="K181" s="255"/>
      <c r="L181" s="255"/>
      <c r="M181" s="255"/>
      <c r="N181" s="699">
        <f>SUM(N119:Q179)</f>
        <v>212115</v>
      </c>
      <c r="O181" s="700"/>
      <c r="P181" s="700"/>
      <c r="Q181" s="700"/>
    </row>
    <row r="182" spans="5:17" x14ac:dyDescent="0.3"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</row>
    <row r="183" spans="5:17" x14ac:dyDescent="0.3">
      <c r="E183" s="184"/>
      <c r="F183" s="253" t="s">
        <v>165</v>
      </c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</row>
    <row r="184" spans="5:17" ht="221.25" customHeight="1" x14ac:dyDescent="0.3">
      <c r="E184" s="184"/>
      <c r="F184" s="697" t="s">
        <v>1282</v>
      </c>
      <c r="G184" s="614"/>
      <c r="H184" s="614"/>
      <c r="I184" s="614"/>
      <c r="J184" s="184"/>
      <c r="K184" s="184"/>
      <c r="L184" s="184"/>
      <c r="M184" s="184"/>
      <c r="N184" s="184"/>
      <c r="O184" s="184"/>
      <c r="P184" s="184"/>
      <c r="Q184" s="184"/>
    </row>
    <row r="185" spans="5:17" ht="53.25" customHeight="1" x14ac:dyDescent="0.3">
      <c r="E185" s="184"/>
      <c r="F185" s="698" t="s">
        <v>1283</v>
      </c>
      <c r="G185" s="614"/>
      <c r="H185" s="614"/>
      <c r="I185" s="614"/>
      <c r="J185" s="184"/>
      <c r="K185" s="184"/>
      <c r="L185" s="184"/>
      <c r="M185" s="184"/>
      <c r="N185" s="184"/>
      <c r="O185" s="184"/>
      <c r="P185" s="184"/>
      <c r="Q185" s="184"/>
    </row>
  </sheetData>
  <sheetProtection algorithmName="SHA-512" hashValue="0FIHQz0TA1UU5LbRK0gD8P7YqfT231e921kUZ0wpfR8v20u8e87HkWFtZNlvMdBIYxWuviaA37e2R97iIVuDVg==" saltValue="3otBRHuSSUN9gnHkgmCjAA==" spinCount="100000" sheet="1" objects="1" scenarios="1"/>
  <mergeCells count="242">
    <mergeCell ref="F147:Q147"/>
    <mergeCell ref="N181:Q181"/>
    <mergeCell ref="F184:I184"/>
    <mergeCell ref="F185:I185"/>
    <mergeCell ref="F179:I179"/>
    <mergeCell ref="L179:M179"/>
    <mergeCell ref="N179:Q179"/>
    <mergeCell ref="F177:I177"/>
    <mergeCell ref="L177:M177"/>
    <mergeCell ref="N177:Q177"/>
    <mergeCell ref="F178:I178"/>
    <mergeCell ref="L178:M178"/>
    <mergeCell ref="N178:Q178"/>
    <mergeCell ref="F175:I175"/>
    <mergeCell ref="L175:M175"/>
    <mergeCell ref="N175:Q175"/>
    <mergeCell ref="F176:I176"/>
    <mergeCell ref="L176:M176"/>
    <mergeCell ref="N176:Q176"/>
    <mergeCell ref="F173:I173"/>
    <mergeCell ref="L173:M173"/>
    <mergeCell ref="N173:Q173"/>
    <mergeCell ref="F174:I174"/>
    <mergeCell ref="L174:M174"/>
    <mergeCell ref="N174:Q174"/>
    <mergeCell ref="F171:I171"/>
    <mergeCell ref="L171:M171"/>
    <mergeCell ref="N171:Q171"/>
    <mergeCell ref="F172:I172"/>
    <mergeCell ref="L172:M172"/>
    <mergeCell ref="N172:Q172"/>
    <mergeCell ref="F168:I168"/>
    <mergeCell ref="L168:M168"/>
    <mergeCell ref="N168:Q168"/>
    <mergeCell ref="F169:I169"/>
    <mergeCell ref="L169:M169"/>
    <mergeCell ref="N169:Q169"/>
    <mergeCell ref="F170:Q170"/>
    <mergeCell ref="F166:I166"/>
    <mergeCell ref="L166:M166"/>
    <mergeCell ref="N166:Q166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F162:I162"/>
    <mergeCell ref="L162:M162"/>
    <mergeCell ref="N162:Q162"/>
    <mergeCell ref="F163:I163"/>
    <mergeCell ref="L163:M163"/>
    <mergeCell ref="N163:Q163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9:I159"/>
    <mergeCell ref="L159:M159"/>
    <mergeCell ref="N159:Q159"/>
    <mergeCell ref="F156:I156"/>
    <mergeCell ref="L156:M156"/>
    <mergeCell ref="N156:Q156"/>
    <mergeCell ref="F157:I157"/>
    <mergeCell ref="L157:M157"/>
    <mergeCell ref="N157:Q157"/>
    <mergeCell ref="F154:I154"/>
    <mergeCell ref="L154:M154"/>
    <mergeCell ref="N154:Q154"/>
    <mergeCell ref="F155:I155"/>
    <mergeCell ref="L155:M155"/>
    <mergeCell ref="N155:Q155"/>
    <mergeCell ref="F152:I152"/>
    <mergeCell ref="L152:M152"/>
    <mergeCell ref="N152:Q152"/>
    <mergeCell ref="F153:I153"/>
    <mergeCell ref="L153:M153"/>
    <mergeCell ref="N153:Q153"/>
    <mergeCell ref="F150:I150"/>
    <mergeCell ref="L150:M150"/>
    <mergeCell ref="N150:Q150"/>
    <mergeCell ref="F151:I151"/>
    <mergeCell ref="L151:M151"/>
    <mergeCell ref="N151:Q151"/>
    <mergeCell ref="F148:I148"/>
    <mergeCell ref="L148:M148"/>
    <mergeCell ref="N148:Q148"/>
    <mergeCell ref="F149:I149"/>
    <mergeCell ref="L149:M149"/>
    <mergeCell ref="N149:Q149"/>
    <mergeCell ref="F145:I145"/>
    <mergeCell ref="L145:M145"/>
    <mergeCell ref="N145:Q145"/>
    <mergeCell ref="F146:I146"/>
    <mergeCell ref="L146:M146"/>
    <mergeCell ref="N146:Q146"/>
    <mergeCell ref="F143:I143"/>
    <mergeCell ref="L143:M143"/>
    <mergeCell ref="N143:Q143"/>
    <mergeCell ref="F144:I144"/>
    <mergeCell ref="L144:M144"/>
    <mergeCell ref="N144:Q144"/>
    <mergeCell ref="F141:I141"/>
    <mergeCell ref="L141:M141"/>
    <mergeCell ref="N141:Q141"/>
    <mergeCell ref="F142:I142"/>
    <mergeCell ref="L142:M142"/>
    <mergeCell ref="N142:Q142"/>
    <mergeCell ref="F139:I139"/>
    <mergeCell ref="L139:M139"/>
    <mergeCell ref="N139:Q139"/>
    <mergeCell ref="F140:I140"/>
    <mergeCell ref="L140:M140"/>
    <mergeCell ref="N140:Q140"/>
    <mergeCell ref="F137:I137"/>
    <mergeCell ref="L137:M137"/>
    <mergeCell ref="N137:Q137"/>
    <mergeCell ref="F138:I138"/>
    <mergeCell ref="L138:M138"/>
    <mergeCell ref="N138:Q138"/>
    <mergeCell ref="F135:I135"/>
    <mergeCell ref="L135:M135"/>
    <mergeCell ref="N135:Q135"/>
    <mergeCell ref="F136:I136"/>
    <mergeCell ref="L136:M136"/>
    <mergeCell ref="N136:Q136"/>
    <mergeCell ref="F133:I133"/>
    <mergeCell ref="L133:M133"/>
    <mergeCell ref="N133:Q133"/>
    <mergeCell ref="F134:I134"/>
    <mergeCell ref="L134:M134"/>
    <mergeCell ref="N134:Q134"/>
    <mergeCell ref="F131:I131"/>
    <mergeCell ref="L131:M131"/>
    <mergeCell ref="N131:Q131"/>
    <mergeCell ref="F132:I132"/>
    <mergeCell ref="L132:M132"/>
    <mergeCell ref="N132:Q132"/>
    <mergeCell ref="F129:I129"/>
    <mergeCell ref="L129:M129"/>
    <mergeCell ref="N129:Q129"/>
    <mergeCell ref="F130:I130"/>
    <mergeCell ref="L130:M130"/>
    <mergeCell ref="N130:Q130"/>
    <mergeCell ref="F127:I127"/>
    <mergeCell ref="L127:M127"/>
    <mergeCell ref="N127:Q127"/>
    <mergeCell ref="F128:I128"/>
    <mergeCell ref="L128:M128"/>
    <mergeCell ref="N128:Q128"/>
    <mergeCell ref="F125:I125"/>
    <mergeCell ref="L125:M125"/>
    <mergeCell ref="N125:Q125"/>
    <mergeCell ref="F126:I126"/>
    <mergeCell ref="L126:M126"/>
    <mergeCell ref="N126:Q126"/>
    <mergeCell ref="F123:I123"/>
    <mergeCell ref="L123:M123"/>
    <mergeCell ref="N123:Q123"/>
    <mergeCell ref="F124:I124"/>
    <mergeCell ref="L124:M124"/>
    <mergeCell ref="N124:Q124"/>
    <mergeCell ref="F121:I121"/>
    <mergeCell ref="L121:M121"/>
    <mergeCell ref="N121:Q121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F116:H116"/>
    <mergeCell ref="L116:M116"/>
    <mergeCell ref="N116:Q116"/>
    <mergeCell ref="F117:Q117"/>
    <mergeCell ref="F118:I118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F79:P79"/>
    <mergeCell ref="M81:P81"/>
    <mergeCell ref="N111:Q111"/>
    <mergeCell ref="H33:J33"/>
    <mergeCell ref="M33:P33"/>
    <mergeCell ref="H34:J34"/>
    <mergeCell ref="M34:P34"/>
    <mergeCell ref="H35:J35"/>
    <mergeCell ref="M35:P35"/>
    <mergeCell ref="H36:J36"/>
    <mergeCell ref="M36:P36"/>
    <mergeCell ref="M84:Q84"/>
    <mergeCell ref="N112:Q112"/>
    <mergeCell ref="N113:Q113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L94:Q94"/>
    <mergeCell ref="C100:Q100"/>
    <mergeCell ref="M83:Q83"/>
    <mergeCell ref="C86:G86"/>
    <mergeCell ref="N86:Q86"/>
    <mergeCell ref="N88:Q88"/>
    <mergeCell ref="L38:P38"/>
    <mergeCell ref="C76:Q76"/>
    <mergeCell ref="F78:P7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3" fitToHeight="100" orientation="portrait" blackAndWhite="1" r:id="rId1"/>
  <headerFooter>
    <oddFooter>&amp;CStrana &amp;P z &amp;N</oddFooter>
  </headerFooter>
  <rowBreaks count="2" manualBreakCount="2">
    <brk id="72" min="1" max="17" man="1"/>
    <brk id="96" min="1" max="1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4"/>
  <sheetViews>
    <sheetView showGridLines="0" view="pageBreakPreview" zoomScale="85" zoomScaleNormal="85" zoomScaleSheetLayoutView="85" workbookViewId="0">
      <pane ySplit="1" topLeftCell="A171" activePane="bottomLeft" state="frozen"/>
      <selection pane="bottomLeft" activeCell="L184" sqref="L184:M18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118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893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371638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371638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371638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11 - D2.5 MaR objekt č. 41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371638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154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371638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891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371638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371638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11 - D2.5 MaR objekt č. 41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/>
      <c r="D110" s="125"/>
      <c r="E110" s="125" t="s">
        <v>1286</v>
      </c>
      <c r="F110" s="507" t="s">
        <v>161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N191</f>
        <v>371638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154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N191</f>
        <v>371638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191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891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N191</f>
        <v>371638</v>
      </c>
      <c r="O113" s="487"/>
      <c r="P113" s="487"/>
      <c r="Q113" s="487"/>
      <c r="R113" s="133"/>
      <c r="T113" s="134"/>
      <c r="U113" s="131"/>
      <c r="V113" s="131"/>
      <c r="W113" s="135" t="e">
        <f>SUM(#REF!)</f>
        <v>#REF!</v>
      </c>
      <c r="X113" s="131"/>
      <c r="Y113" s="135" t="e">
        <f>SUM(#REF!)</f>
        <v>#REF!</v>
      </c>
      <c r="Z113" s="131"/>
      <c r="AA113" s="136" t="e">
        <f>SUM(#REF!)</f>
        <v>#REF!</v>
      </c>
      <c r="AR113" s="137" t="s">
        <v>191</v>
      </c>
      <c r="AT113" s="138" t="s">
        <v>78</v>
      </c>
      <c r="AU113" s="138" t="s">
        <v>87</v>
      </c>
      <c r="AY113" s="137" t="s">
        <v>172</v>
      </c>
      <c r="BK113" s="139" t="e">
        <f>SUM(#REF!)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6" spans="2:63" ht="30" x14ac:dyDescent="0.3">
      <c r="E116" s="257" t="s">
        <v>1286</v>
      </c>
      <c r="F116" s="696" t="s">
        <v>1287</v>
      </c>
      <c r="G116" s="613"/>
      <c r="H116" s="613"/>
      <c r="I116" s="257"/>
      <c r="J116" s="257" t="s">
        <v>1288</v>
      </c>
      <c r="K116" s="257" t="s">
        <v>1289</v>
      </c>
      <c r="L116" s="696" t="s">
        <v>1290</v>
      </c>
      <c r="M116" s="696"/>
      <c r="N116" s="696" t="s">
        <v>1291</v>
      </c>
      <c r="O116" s="696"/>
      <c r="P116" s="696"/>
      <c r="Q116" s="696"/>
    </row>
    <row r="117" spans="2:63" ht="13.5" customHeight="1" x14ac:dyDescent="0.3">
      <c r="E117" s="241"/>
      <c r="F117" s="704" t="s">
        <v>1362</v>
      </c>
      <c r="G117" s="705"/>
      <c r="H117" s="705"/>
      <c r="I117" s="705"/>
      <c r="J117" s="706"/>
      <c r="K117" s="706"/>
      <c r="L117" s="706"/>
      <c r="M117" s="706"/>
      <c r="N117" s="706"/>
      <c r="O117" s="706"/>
      <c r="P117" s="706"/>
      <c r="Q117" s="707"/>
    </row>
    <row r="118" spans="2:63" ht="24.95" customHeight="1" x14ac:dyDescent="0.3">
      <c r="E118" s="242" t="s">
        <v>87</v>
      </c>
      <c r="F118" s="723" t="s">
        <v>1108</v>
      </c>
      <c r="G118" s="706"/>
      <c r="H118" s="706"/>
      <c r="I118" s="707"/>
      <c r="J118" s="188"/>
      <c r="K118" s="188"/>
      <c r="L118" s="188"/>
      <c r="M118" s="188"/>
      <c r="N118" s="188"/>
      <c r="O118" s="188"/>
      <c r="P118" s="188"/>
      <c r="Q118" s="256"/>
    </row>
    <row r="119" spans="2:63" ht="45.75" customHeight="1" x14ac:dyDescent="0.3">
      <c r="E119" s="264" t="s">
        <v>1109</v>
      </c>
      <c r="F119" s="711" t="s">
        <v>1363</v>
      </c>
      <c r="G119" s="712"/>
      <c r="H119" s="712"/>
      <c r="I119" s="713"/>
      <c r="J119" s="265" t="s">
        <v>886</v>
      </c>
      <c r="K119" s="265">
        <v>3</v>
      </c>
      <c r="L119" s="684">
        <v>735</v>
      </c>
      <c r="M119" s="685"/>
      <c r="N119" s="716">
        <f>L119*K119</f>
        <v>2205</v>
      </c>
      <c r="O119" s="717"/>
      <c r="P119" s="717"/>
      <c r="Q119" s="718"/>
    </row>
    <row r="120" spans="2:63" ht="42" customHeight="1" x14ac:dyDescent="0.3">
      <c r="E120" s="264" t="s">
        <v>1111</v>
      </c>
      <c r="F120" s="711" t="s">
        <v>1364</v>
      </c>
      <c r="G120" s="712"/>
      <c r="H120" s="712"/>
      <c r="I120" s="713"/>
      <c r="J120" s="265" t="s">
        <v>886</v>
      </c>
      <c r="K120" s="265">
        <v>2</v>
      </c>
      <c r="L120" s="684">
        <v>626</v>
      </c>
      <c r="M120" s="685"/>
      <c r="N120" s="716">
        <f t="shared" ref="N120:N146" si="0">L120*K120</f>
        <v>1252</v>
      </c>
      <c r="O120" s="717"/>
      <c r="P120" s="717"/>
      <c r="Q120" s="718"/>
    </row>
    <row r="121" spans="2:63" ht="55.5" customHeight="1" x14ac:dyDescent="0.3">
      <c r="E121" s="264" t="s">
        <v>1113</v>
      </c>
      <c r="F121" s="711" t="s">
        <v>1365</v>
      </c>
      <c r="G121" s="712"/>
      <c r="H121" s="712"/>
      <c r="I121" s="713"/>
      <c r="J121" s="266" t="s">
        <v>886</v>
      </c>
      <c r="K121" s="266">
        <v>1</v>
      </c>
      <c r="L121" s="684">
        <v>6328</v>
      </c>
      <c r="M121" s="685"/>
      <c r="N121" s="716">
        <f t="shared" si="0"/>
        <v>6328</v>
      </c>
      <c r="O121" s="717"/>
      <c r="P121" s="717"/>
      <c r="Q121" s="718"/>
    </row>
    <row r="122" spans="2:63" ht="45" customHeight="1" x14ac:dyDescent="0.3">
      <c r="E122" s="264" t="s">
        <v>1115</v>
      </c>
      <c r="F122" s="711" t="s">
        <v>1366</v>
      </c>
      <c r="G122" s="712"/>
      <c r="H122" s="712"/>
      <c r="I122" s="713"/>
      <c r="J122" s="259" t="s">
        <v>886</v>
      </c>
      <c r="K122" s="259">
        <v>1</v>
      </c>
      <c r="L122" s="684">
        <v>1340</v>
      </c>
      <c r="M122" s="685"/>
      <c r="N122" s="716">
        <f t="shared" si="0"/>
        <v>1340</v>
      </c>
      <c r="O122" s="717"/>
      <c r="P122" s="717"/>
      <c r="Q122" s="718"/>
    </row>
    <row r="123" spans="2:63" ht="45.75" customHeight="1" x14ac:dyDescent="0.3">
      <c r="E123" s="264" t="s">
        <v>1117</v>
      </c>
      <c r="F123" s="711" t="s">
        <v>1421</v>
      </c>
      <c r="G123" s="712"/>
      <c r="H123" s="712"/>
      <c r="I123" s="713"/>
      <c r="J123" s="266" t="s">
        <v>886</v>
      </c>
      <c r="K123" s="266">
        <v>1</v>
      </c>
      <c r="L123" s="684">
        <v>4850</v>
      </c>
      <c r="M123" s="685"/>
      <c r="N123" s="716">
        <f t="shared" si="0"/>
        <v>4850</v>
      </c>
      <c r="O123" s="717"/>
      <c r="P123" s="717"/>
      <c r="Q123" s="718"/>
    </row>
    <row r="124" spans="2:63" ht="24.95" customHeight="1" x14ac:dyDescent="0.3">
      <c r="E124" s="264" t="s">
        <v>1119</v>
      </c>
      <c r="F124" s="711" t="s">
        <v>1422</v>
      </c>
      <c r="G124" s="712"/>
      <c r="H124" s="712"/>
      <c r="I124" s="713"/>
      <c r="J124" s="266" t="s">
        <v>886</v>
      </c>
      <c r="K124" s="266">
        <v>1</v>
      </c>
      <c r="L124" s="684">
        <v>5137</v>
      </c>
      <c r="M124" s="685"/>
      <c r="N124" s="716">
        <f t="shared" si="0"/>
        <v>5137</v>
      </c>
      <c r="O124" s="717"/>
      <c r="P124" s="717"/>
      <c r="Q124" s="718"/>
    </row>
    <row r="125" spans="2:63" ht="57.75" customHeight="1" x14ac:dyDescent="0.3">
      <c r="E125" s="264" t="s">
        <v>1121</v>
      </c>
      <c r="F125" s="724" t="s">
        <v>1367</v>
      </c>
      <c r="G125" s="725"/>
      <c r="H125" s="725"/>
      <c r="I125" s="726"/>
      <c r="J125" s="243" t="s">
        <v>886</v>
      </c>
      <c r="K125" s="244">
        <v>1</v>
      </c>
      <c r="L125" s="684">
        <v>3137</v>
      </c>
      <c r="M125" s="685"/>
      <c r="N125" s="716">
        <f t="shared" si="0"/>
        <v>3137</v>
      </c>
      <c r="O125" s="717"/>
      <c r="P125" s="717"/>
      <c r="Q125" s="718"/>
    </row>
    <row r="126" spans="2:63" ht="27" customHeight="1" x14ac:dyDescent="0.3">
      <c r="E126" s="264" t="s">
        <v>1123</v>
      </c>
      <c r="F126" s="727" t="s">
        <v>1132</v>
      </c>
      <c r="G126" s="728"/>
      <c r="H126" s="728"/>
      <c r="I126" s="729"/>
      <c r="J126" s="243" t="s">
        <v>897</v>
      </c>
      <c r="K126" s="259">
        <v>1</v>
      </c>
      <c r="L126" s="684">
        <v>654</v>
      </c>
      <c r="M126" s="685"/>
      <c r="N126" s="716">
        <f t="shared" si="0"/>
        <v>654</v>
      </c>
      <c r="O126" s="717"/>
      <c r="P126" s="717"/>
      <c r="Q126" s="718"/>
    </row>
    <row r="127" spans="2:63" x14ac:dyDescent="0.3">
      <c r="E127" s="261" t="s">
        <v>1133</v>
      </c>
      <c r="F127" s="704" t="s">
        <v>1368</v>
      </c>
      <c r="G127" s="705"/>
      <c r="H127" s="705"/>
      <c r="I127" s="705"/>
      <c r="J127" s="721"/>
      <c r="K127" s="721"/>
      <c r="L127" s="721"/>
      <c r="M127" s="721"/>
      <c r="N127" s="721"/>
      <c r="O127" s="721"/>
      <c r="P127" s="721"/>
      <c r="Q127" s="722"/>
    </row>
    <row r="128" spans="2:63" ht="24.95" customHeight="1" x14ac:dyDescent="0.3">
      <c r="E128" s="258" t="s">
        <v>1135</v>
      </c>
      <c r="F128" s="711" t="s">
        <v>1369</v>
      </c>
      <c r="G128" s="712"/>
      <c r="H128" s="712"/>
      <c r="I128" s="713"/>
      <c r="J128" s="267" t="s">
        <v>886</v>
      </c>
      <c r="K128" s="268">
        <v>1</v>
      </c>
      <c r="L128" s="684">
        <v>3268</v>
      </c>
      <c r="M128" s="685"/>
      <c r="N128" s="716">
        <f t="shared" si="0"/>
        <v>3268</v>
      </c>
      <c r="O128" s="717"/>
      <c r="P128" s="717"/>
      <c r="Q128" s="718"/>
    </row>
    <row r="129" spans="5:17" ht="73.5" customHeight="1" x14ac:dyDescent="0.3">
      <c r="E129" s="258" t="s">
        <v>1136</v>
      </c>
      <c r="F129" s="711" t="s">
        <v>1370</v>
      </c>
      <c r="G129" s="712"/>
      <c r="H129" s="712"/>
      <c r="I129" s="713"/>
      <c r="J129" s="243" t="s">
        <v>886</v>
      </c>
      <c r="K129" s="243">
        <v>1</v>
      </c>
      <c r="L129" s="684">
        <v>57038</v>
      </c>
      <c r="M129" s="685"/>
      <c r="N129" s="716">
        <f t="shared" si="0"/>
        <v>57038</v>
      </c>
      <c r="O129" s="717"/>
      <c r="P129" s="717"/>
      <c r="Q129" s="718"/>
    </row>
    <row r="130" spans="5:17" ht="30" customHeight="1" x14ac:dyDescent="0.3">
      <c r="E130" s="258" t="s">
        <v>1138</v>
      </c>
      <c r="F130" s="711" t="s">
        <v>1371</v>
      </c>
      <c r="G130" s="712"/>
      <c r="H130" s="712"/>
      <c r="I130" s="713"/>
      <c r="J130" s="243" t="s">
        <v>886</v>
      </c>
      <c r="K130" s="243">
        <v>1</v>
      </c>
      <c r="L130" s="684">
        <v>20867</v>
      </c>
      <c r="M130" s="685"/>
      <c r="N130" s="716">
        <f t="shared" si="0"/>
        <v>20867</v>
      </c>
      <c r="O130" s="717"/>
      <c r="P130" s="717"/>
      <c r="Q130" s="718"/>
    </row>
    <row r="131" spans="5:17" ht="34.5" customHeight="1" x14ac:dyDescent="0.3">
      <c r="E131" s="258" t="s">
        <v>1140</v>
      </c>
      <c r="F131" s="711" t="s">
        <v>1372</v>
      </c>
      <c r="G131" s="712"/>
      <c r="H131" s="712"/>
      <c r="I131" s="713"/>
      <c r="J131" s="243" t="s">
        <v>886</v>
      </c>
      <c r="K131" s="243">
        <v>1</v>
      </c>
      <c r="L131" s="684">
        <v>11569</v>
      </c>
      <c r="M131" s="685"/>
      <c r="N131" s="716">
        <f t="shared" si="0"/>
        <v>11569</v>
      </c>
      <c r="O131" s="717"/>
      <c r="P131" s="717"/>
      <c r="Q131" s="718"/>
    </row>
    <row r="132" spans="5:17" ht="84.75" customHeight="1" x14ac:dyDescent="0.3">
      <c r="E132" s="258" t="s">
        <v>1142</v>
      </c>
      <c r="F132" s="711" t="s">
        <v>1373</v>
      </c>
      <c r="G132" s="712"/>
      <c r="H132" s="712"/>
      <c r="I132" s="713"/>
      <c r="J132" s="267" t="s">
        <v>886</v>
      </c>
      <c r="K132" s="267">
        <v>1</v>
      </c>
      <c r="L132" s="684">
        <v>643</v>
      </c>
      <c r="M132" s="685"/>
      <c r="N132" s="716">
        <f t="shared" si="0"/>
        <v>643</v>
      </c>
      <c r="O132" s="717"/>
      <c r="P132" s="717"/>
      <c r="Q132" s="718"/>
    </row>
    <row r="133" spans="5:17" ht="48.75" customHeight="1" x14ac:dyDescent="0.3">
      <c r="E133" s="258" t="s">
        <v>1144</v>
      </c>
      <c r="F133" s="711" t="s">
        <v>1374</v>
      </c>
      <c r="G133" s="712"/>
      <c r="H133" s="712"/>
      <c r="I133" s="713"/>
      <c r="J133" s="244" t="s">
        <v>886</v>
      </c>
      <c r="K133" s="244">
        <v>1</v>
      </c>
      <c r="L133" s="684">
        <v>706</v>
      </c>
      <c r="M133" s="685"/>
      <c r="N133" s="716">
        <f t="shared" si="0"/>
        <v>706</v>
      </c>
      <c r="O133" s="717"/>
      <c r="P133" s="717"/>
      <c r="Q133" s="718"/>
    </row>
    <row r="134" spans="5:17" ht="67.5" customHeight="1" x14ac:dyDescent="0.3">
      <c r="E134" s="258" t="s">
        <v>1146</v>
      </c>
      <c r="F134" s="711" t="s">
        <v>1375</v>
      </c>
      <c r="G134" s="712"/>
      <c r="H134" s="712"/>
      <c r="I134" s="713"/>
      <c r="J134" s="244" t="s">
        <v>897</v>
      </c>
      <c r="K134" s="266">
        <v>1</v>
      </c>
      <c r="L134" s="684">
        <v>3595</v>
      </c>
      <c r="M134" s="685"/>
      <c r="N134" s="716">
        <f t="shared" si="0"/>
        <v>3595</v>
      </c>
      <c r="O134" s="717"/>
      <c r="P134" s="717"/>
      <c r="Q134" s="718"/>
    </row>
    <row r="135" spans="5:17" ht="48.75" customHeight="1" x14ac:dyDescent="0.3">
      <c r="E135" s="258" t="s">
        <v>1148</v>
      </c>
      <c r="F135" s="711" t="s">
        <v>1376</v>
      </c>
      <c r="G135" s="712"/>
      <c r="H135" s="712"/>
      <c r="I135" s="713"/>
      <c r="J135" s="243" t="s">
        <v>886</v>
      </c>
      <c r="K135" s="243">
        <v>1</v>
      </c>
      <c r="L135" s="684">
        <v>503</v>
      </c>
      <c r="M135" s="685"/>
      <c r="N135" s="716">
        <f t="shared" si="0"/>
        <v>503</v>
      </c>
      <c r="O135" s="717"/>
      <c r="P135" s="717"/>
      <c r="Q135" s="718"/>
    </row>
    <row r="136" spans="5:17" ht="48" customHeight="1" x14ac:dyDescent="0.3">
      <c r="E136" s="258" t="s">
        <v>1150</v>
      </c>
      <c r="F136" s="711" t="s">
        <v>1377</v>
      </c>
      <c r="G136" s="712"/>
      <c r="H136" s="712"/>
      <c r="I136" s="713"/>
      <c r="J136" s="243" t="s">
        <v>886</v>
      </c>
      <c r="K136" s="243">
        <v>1</v>
      </c>
      <c r="L136" s="684">
        <v>725</v>
      </c>
      <c r="M136" s="685"/>
      <c r="N136" s="716">
        <f t="shared" si="0"/>
        <v>725</v>
      </c>
      <c r="O136" s="717"/>
      <c r="P136" s="717"/>
      <c r="Q136" s="718"/>
    </row>
    <row r="137" spans="5:17" ht="28.5" customHeight="1" x14ac:dyDescent="0.3">
      <c r="E137" s="258" t="s">
        <v>1152</v>
      </c>
      <c r="F137" s="711" t="s">
        <v>1378</v>
      </c>
      <c r="G137" s="712"/>
      <c r="H137" s="712"/>
      <c r="I137" s="713"/>
      <c r="J137" s="243" t="s">
        <v>886</v>
      </c>
      <c r="K137" s="243">
        <v>1</v>
      </c>
      <c r="L137" s="684">
        <v>399</v>
      </c>
      <c r="M137" s="685"/>
      <c r="N137" s="716">
        <f t="shared" si="0"/>
        <v>399</v>
      </c>
      <c r="O137" s="717"/>
      <c r="P137" s="717"/>
      <c r="Q137" s="718"/>
    </row>
    <row r="138" spans="5:17" ht="31.5" customHeight="1" x14ac:dyDescent="0.3">
      <c r="E138" s="258" t="s">
        <v>1154</v>
      </c>
      <c r="F138" s="711" t="s">
        <v>1379</v>
      </c>
      <c r="G138" s="712"/>
      <c r="H138" s="712"/>
      <c r="I138" s="713"/>
      <c r="J138" s="267" t="s">
        <v>886</v>
      </c>
      <c r="K138" s="267">
        <v>1</v>
      </c>
      <c r="L138" s="684">
        <v>621</v>
      </c>
      <c r="M138" s="685"/>
      <c r="N138" s="716">
        <f t="shared" si="0"/>
        <v>621</v>
      </c>
      <c r="O138" s="717"/>
      <c r="P138" s="717"/>
      <c r="Q138" s="718"/>
    </row>
    <row r="139" spans="5:17" ht="24.95" customHeight="1" x14ac:dyDescent="0.3">
      <c r="E139" s="258" t="s">
        <v>1156</v>
      </c>
      <c r="F139" s="711" t="s">
        <v>1380</v>
      </c>
      <c r="G139" s="712"/>
      <c r="H139" s="712"/>
      <c r="I139" s="713"/>
      <c r="J139" s="243" t="s">
        <v>886</v>
      </c>
      <c r="K139" s="244">
        <v>1</v>
      </c>
      <c r="L139" s="684">
        <v>320</v>
      </c>
      <c r="M139" s="685"/>
      <c r="N139" s="716">
        <f t="shared" si="0"/>
        <v>320</v>
      </c>
      <c r="O139" s="717"/>
      <c r="P139" s="717"/>
      <c r="Q139" s="718"/>
    </row>
    <row r="140" spans="5:17" ht="24.95" customHeight="1" x14ac:dyDescent="0.3">
      <c r="E140" s="258" t="s">
        <v>1158</v>
      </c>
      <c r="F140" s="711" t="s">
        <v>1381</v>
      </c>
      <c r="G140" s="712"/>
      <c r="H140" s="712"/>
      <c r="I140" s="713"/>
      <c r="J140" s="243" t="s">
        <v>886</v>
      </c>
      <c r="K140" s="244">
        <v>4</v>
      </c>
      <c r="L140" s="684">
        <v>390</v>
      </c>
      <c r="M140" s="685"/>
      <c r="N140" s="716">
        <f t="shared" si="0"/>
        <v>1560</v>
      </c>
      <c r="O140" s="717"/>
      <c r="P140" s="717"/>
      <c r="Q140" s="718"/>
    </row>
    <row r="141" spans="5:17" ht="30.75" customHeight="1" x14ac:dyDescent="0.3">
      <c r="E141" s="258" t="s">
        <v>1160</v>
      </c>
      <c r="F141" s="711" t="s">
        <v>1382</v>
      </c>
      <c r="G141" s="712"/>
      <c r="H141" s="712"/>
      <c r="I141" s="713"/>
      <c r="J141" s="243" t="s">
        <v>886</v>
      </c>
      <c r="K141" s="244">
        <v>2</v>
      </c>
      <c r="L141" s="684">
        <v>425</v>
      </c>
      <c r="M141" s="685"/>
      <c r="N141" s="716">
        <f t="shared" si="0"/>
        <v>850</v>
      </c>
      <c r="O141" s="717"/>
      <c r="P141" s="717"/>
      <c r="Q141" s="718"/>
    </row>
    <row r="142" spans="5:17" ht="26.25" customHeight="1" x14ac:dyDescent="0.3">
      <c r="E142" s="258" t="s">
        <v>1162</v>
      </c>
      <c r="F142" s="711" t="s">
        <v>1383</v>
      </c>
      <c r="G142" s="712"/>
      <c r="H142" s="712"/>
      <c r="I142" s="713"/>
      <c r="J142" s="243" t="s">
        <v>886</v>
      </c>
      <c r="K142" s="244">
        <v>1</v>
      </c>
      <c r="L142" s="684">
        <v>2549</v>
      </c>
      <c r="M142" s="685"/>
      <c r="N142" s="716">
        <f t="shared" si="0"/>
        <v>2549</v>
      </c>
      <c r="O142" s="717"/>
      <c r="P142" s="717"/>
      <c r="Q142" s="718"/>
    </row>
    <row r="143" spans="5:17" ht="24.95" customHeight="1" x14ac:dyDescent="0.3">
      <c r="E143" s="258" t="s">
        <v>1164</v>
      </c>
      <c r="F143" s="711" t="s">
        <v>1384</v>
      </c>
      <c r="G143" s="712"/>
      <c r="H143" s="712"/>
      <c r="I143" s="713"/>
      <c r="J143" s="243" t="s">
        <v>886</v>
      </c>
      <c r="K143" s="244">
        <v>1</v>
      </c>
      <c r="L143" s="684">
        <v>358</v>
      </c>
      <c r="M143" s="685"/>
      <c r="N143" s="716">
        <f t="shared" si="0"/>
        <v>358</v>
      </c>
      <c r="O143" s="717"/>
      <c r="P143" s="717"/>
      <c r="Q143" s="718"/>
    </row>
    <row r="144" spans="5:17" ht="24.95" customHeight="1" x14ac:dyDescent="0.3">
      <c r="E144" s="258" t="s">
        <v>1166</v>
      </c>
      <c r="F144" s="711" t="s">
        <v>1183</v>
      </c>
      <c r="G144" s="712"/>
      <c r="H144" s="712"/>
      <c r="I144" s="713"/>
      <c r="J144" s="243" t="s">
        <v>886</v>
      </c>
      <c r="K144" s="244">
        <v>12</v>
      </c>
      <c r="L144" s="684">
        <v>83</v>
      </c>
      <c r="M144" s="685"/>
      <c r="N144" s="716">
        <f t="shared" si="0"/>
        <v>996</v>
      </c>
      <c r="O144" s="717"/>
      <c r="P144" s="717"/>
      <c r="Q144" s="718"/>
    </row>
    <row r="145" spans="5:17" ht="24.95" customHeight="1" x14ac:dyDescent="0.3">
      <c r="E145" s="258" t="s">
        <v>1168</v>
      </c>
      <c r="F145" s="711" t="s">
        <v>1185</v>
      </c>
      <c r="G145" s="712"/>
      <c r="H145" s="712"/>
      <c r="I145" s="713"/>
      <c r="J145" s="243" t="s">
        <v>886</v>
      </c>
      <c r="K145" s="244">
        <v>2</v>
      </c>
      <c r="L145" s="684">
        <v>86</v>
      </c>
      <c r="M145" s="685"/>
      <c r="N145" s="716">
        <f t="shared" si="0"/>
        <v>172</v>
      </c>
      <c r="O145" s="717"/>
      <c r="P145" s="717"/>
      <c r="Q145" s="718"/>
    </row>
    <row r="146" spans="5:17" ht="24.95" customHeight="1" x14ac:dyDescent="0.3">
      <c r="E146" s="258" t="s">
        <v>1170</v>
      </c>
      <c r="F146" s="711" t="s">
        <v>1187</v>
      </c>
      <c r="G146" s="712"/>
      <c r="H146" s="712"/>
      <c r="I146" s="713"/>
      <c r="J146" s="243" t="s">
        <v>886</v>
      </c>
      <c r="K146" s="244">
        <v>16</v>
      </c>
      <c r="L146" s="684">
        <v>34</v>
      </c>
      <c r="M146" s="685"/>
      <c r="N146" s="716">
        <f t="shared" si="0"/>
        <v>544</v>
      </c>
      <c r="O146" s="717"/>
      <c r="P146" s="717"/>
      <c r="Q146" s="718"/>
    </row>
    <row r="147" spans="5:17" s="184" customFormat="1" ht="24.95" customHeight="1" x14ac:dyDescent="0.3">
      <c r="E147" s="258" t="s">
        <v>1172</v>
      </c>
      <c r="F147" s="711" t="s">
        <v>1189</v>
      </c>
      <c r="G147" s="712"/>
      <c r="H147" s="712"/>
      <c r="I147" s="713"/>
      <c r="J147" s="243" t="s">
        <v>886</v>
      </c>
      <c r="K147" s="244">
        <v>3</v>
      </c>
      <c r="L147" s="684">
        <v>37</v>
      </c>
      <c r="M147" s="685"/>
      <c r="N147" s="716">
        <f t="shared" ref="N147" si="1">L147*K147</f>
        <v>111</v>
      </c>
      <c r="O147" s="717"/>
      <c r="P147" s="717"/>
      <c r="Q147" s="718"/>
    </row>
    <row r="148" spans="5:17" s="184" customFormat="1" x14ac:dyDescent="0.3">
      <c r="E148" s="261" t="s">
        <v>1190</v>
      </c>
      <c r="F148" s="704" t="s">
        <v>1191</v>
      </c>
      <c r="G148" s="721"/>
      <c r="H148" s="721"/>
      <c r="I148" s="721"/>
      <c r="J148" s="721"/>
      <c r="K148" s="721"/>
      <c r="L148" s="721"/>
      <c r="M148" s="721"/>
      <c r="N148" s="721"/>
      <c r="O148" s="721"/>
      <c r="P148" s="721"/>
      <c r="Q148" s="722"/>
    </row>
    <row r="149" spans="5:17" ht="122.25" customHeight="1" x14ac:dyDescent="0.3">
      <c r="E149" s="258" t="s">
        <v>1192</v>
      </c>
      <c r="F149" s="711" t="s">
        <v>1385</v>
      </c>
      <c r="G149" s="712"/>
      <c r="H149" s="712"/>
      <c r="I149" s="713"/>
      <c r="J149" s="244" t="s">
        <v>886</v>
      </c>
      <c r="K149" s="244">
        <v>1</v>
      </c>
      <c r="L149" s="684">
        <v>23954</v>
      </c>
      <c r="M149" s="685"/>
      <c r="N149" s="719">
        <f t="shared" ref="N149:N157" si="2">L149*K149</f>
        <v>23954</v>
      </c>
      <c r="O149" s="719"/>
      <c r="P149" s="719"/>
      <c r="Q149" s="720"/>
    </row>
    <row r="150" spans="5:17" ht="131.25" customHeight="1" x14ac:dyDescent="0.3">
      <c r="E150" s="258" t="s">
        <v>1194</v>
      </c>
      <c r="F150" s="711" t="s">
        <v>1386</v>
      </c>
      <c r="G150" s="712"/>
      <c r="H150" s="712"/>
      <c r="I150" s="713"/>
      <c r="J150" s="243" t="s">
        <v>886</v>
      </c>
      <c r="K150" s="244">
        <v>1</v>
      </c>
      <c r="L150" s="684">
        <v>10146</v>
      </c>
      <c r="M150" s="685"/>
      <c r="N150" s="719">
        <f t="shared" si="2"/>
        <v>10146</v>
      </c>
      <c r="O150" s="719"/>
      <c r="P150" s="719"/>
      <c r="Q150" s="720"/>
    </row>
    <row r="151" spans="5:17" ht="136.5" customHeight="1" x14ac:dyDescent="0.3">
      <c r="E151" s="258" t="s">
        <v>1196</v>
      </c>
      <c r="F151" s="711" t="s">
        <v>1387</v>
      </c>
      <c r="G151" s="712"/>
      <c r="H151" s="712"/>
      <c r="I151" s="713"/>
      <c r="J151" s="243" t="s">
        <v>897</v>
      </c>
      <c r="K151" s="244">
        <v>1</v>
      </c>
      <c r="L151" s="684">
        <v>20000</v>
      </c>
      <c r="M151" s="685"/>
      <c r="N151" s="719">
        <f t="shared" si="2"/>
        <v>20000</v>
      </c>
      <c r="O151" s="719"/>
      <c r="P151" s="719"/>
      <c r="Q151" s="720"/>
    </row>
    <row r="152" spans="5:17" ht="36.75" customHeight="1" x14ac:dyDescent="0.3">
      <c r="E152" s="258" t="s">
        <v>1198</v>
      </c>
      <c r="F152" s="711" t="s">
        <v>1285</v>
      </c>
      <c r="G152" s="712"/>
      <c r="H152" s="712"/>
      <c r="I152" s="713"/>
      <c r="J152" s="243" t="s">
        <v>897</v>
      </c>
      <c r="K152" s="244">
        <v>1</v>
      </c>
      <c r="L152" s="684">
        <v>65</v>
      </c>
      <c r="M152" s="685"/>
      <c r="N152" s="719">
        <f t="shared" si="2"/>
        <v>65</v>
      </c>
      <c r="O152" s="719"/>
      <c r="P152" s="719"/>
      <c r="Q152" s="720"/>
    </row>
    <row r="153" spans="5:17" ht="54.75" customHeight="1" x14ac:dyDescent="0.3">
      <c r="E153" s="258" t="s">
        <v>1200</v>
      </c>
      <c r="F153" s="711" t="s">
        <v>1388</v>
      </c>
      <c r="G153" s="712"/>
      <c r="H153" s="712"/>
      <c r="I153" s="713"/>
      <c r="J153" s="243" t="s">
        <v>886</v>
      </c>
      <c r="K153" s="244">
        <v>1</v>
      </c>
      <c r="L153" s="684">
        <v>2294</v>
      </c>
      <c r="M153" s="685"/>
      <c r="N153" s="719">
        <f t="shared" si="2"/>
        <v>2294</v>
      </c>
      <c r="O153" s="719"/>
      <c r="P153" s="719"/>
      <c r="Q153" s="720"/>
    </row>
    <row r="154" spans="5:17" ht="18" customHeight="1" x14ac:dyDescent="0.3">
      <c r="E154" s="258" t="s">
        <v>1202</v>
      </c>
      <c r="F154" s="711" t="s">
        <v>1201</v>
      </c>
      <c r="G154" s="712"/>
      <c r="H154" s="712"/>
      <c r="I154" s="713"/>
      <c r="J154" s="243" t="s">
        <v>886</v>
      </c>
      <c r="K154" s="244">
        <v>2</v>
      </c>
      <c r="L154" s="684">
        <v>111</v>
      </c>
      <c r="M154" s="685"/>
      <c r="N154" s="719">
        <f t="shared" si="2"/>
        <v>222</v>
      </c>
      <c r="O154" s="719"/>
      <c r="P154" s="719"/>
      <c r="Q154" s="720"/>
    </row>
    <row r="155" spans="5:17" ht="30" customHeight="1" x14ac:dyDescent="0.3">
      <c r="E155" s="258" t="s">
        <v>1204</v>
      </c>
      <c r="F155" s="711" t="s">
        <v>1203</v>
      </c>
      <c r="G155" s="712"/>
      <c r="H155" s="712"/>
      <c r="I155" s="713"/>
      <c r="J155" s="243" t="s">
        <v>886</v>
      </c>
      <c r="K155" s="244">
        <v>1</v>
      </c>
      <c r="L155" s="684">
        <v>111</v>
      </c>
      <c r="M155" s="685"/>
      <c r="N155" s="719">
        <f t="shared" si="2"/>
        <v>111</v>
      </c>
      <c r="O155" s="719"/>
      <c r="P155" s="719"/>
      <c r="Q155" s="720"/>
    </row>
    <row r="156" spans="5:17" ht="18" customHeight="1" x14ac:dyDescent="0.3">
      <c r="E156" s="258" t="s">
        <v>1206</v>
      </c>
      <c r="F156" s="711" t="s">
        <v>1205</v>
      </c>
      <c r="G156" s="712"/>
      <c r="H156" s="712"/>
      <c r="I156" s="713"/>
      <c r="J156" s="243" t="s">
        <v>886</v>
      </c>
      <c r="K156" s="244">
        <v>1</v>
      </c>
      <c r="L156" s="684">
        <v>111</v>
      </c>
      <c r="M156" s="685"/>
      <c r="N156" s="719">
        <f t="shared" si="2"/>
        <v>111</v>
      </c>
      <c r="O156" s="719"/>
      <c r="P156" s="719"/>
      <c r="Q156" s="720"/>
    </row>
    <row r="157" spans="5:17" ht="15.75" customHeight="1" x14ac:dyDescent="0.3">
      <c r="E157" s="258" t="s">
        <v>1354</v>
      </c>
      <c r="F157" s="711" t="s">
        <v>1207</v>
      </c>
      <c r="G157" s="712"/>
      <c r="H157" s="712"/>
      <c r="I157" s="713"/>
      <c r="J157" s="243" t="s">
        <v>897</v>
      </c>
      <c r="K157" s="244">
        <v>4</v>
      </c>
      <c r="L157" s="684">
        <v>235</v>
      </c>
      <c r="M157" s="685"/>
      <c r="N157" s="719">
        <f t="shared" si="2"/>
        <v>940</v>
      </c>
      <c r="O157" s="719"/>
      <c r="P157" s="719"/>
      <c r="Q157" s="720"/>
    </row>
    <row r="158" spans="5:17" x14ac:dyDescent="0.3">
      <c r="E158" s="261" t="s">
        <v>1208</v>
      </c>
      <c r="F158" s="704" t="s">
        <v>1389</v>
      </c>
      <c r="G158" s="705"/>
      <c r="H158" s="705"/>
      <c r="I158" s="705"/>
      <c r="J158" s="618"/>
      <c r="K158" s="618"/>
      <c r="L158" s="618"/>
      <c r="M158" s="618"/>
      <c r="N158" s="618"/>
      <c r="O158" s="618"/>
      <c r="P158" s="618"/>
      <c r="Q158" s="628"/>
    </row>
    <row r="159" spans="5:17" ht="33" customHeight="1" x14ac:dyDescent="0.3">
      <c r="E159" s="258" t="s">
        <v>1210</v>
      </c>
      <c r="F159" s="711" t="s">
        <v>1390</v>
      </c>
      <c r="G159" s="712"/>
      <c r="H159" s="712"/>
      <c r="I159" s="713"/>
      <c r="J159" s="243" t="s">
        <v>886</v>
      </c>
      <c r="K159" s="243">
        <v>1</v>
      </c>
      <c r="L159" s="684">
        <v>4706</v>
      </c>
      <c r="M159" s="685"/>
      <c r="N159" s="719">
        <f>L159*K159</f>
        <v>4706</v>
      </c>
      <c r="O159" s="719"/>
      <c r="P159" s="719"/>
      <c r="Q159" s="720"/>
    </row>
    <row r="160" spans="5:17" ht="24.95" customHeight="1" x14ac:dyDescent="0.3">
      <c r="E160" s="258" t="s">
        <v>1211</v>
      </c>
      <c r="F160" s="711" t="s">
        <v>1391</v>
      </c>
      <c r="G160" s="712"/>
      <c r="H160" s="712"/>
      <c r="I160" s="713"/>
      <c r="J160" s="243" t="s">
        <v>886</v>
      </c>
      <c r="K160" s="243">
        <v>4</v>
      </c>
      <c r="L160" s="684">
        <v>4510</v>
      </c>
      <c r="M160" s="685"/>
      <c r="N160" s="719">
        <f t="shared" ref="N160:N163" si="3">L160*K160</f>
        <v>18040</v>
      </c>
      <c r="O160" s="719"/>
      <c r="P160" s="719"/>
      <c r="Q160" s="720"/>
    </row>
    <row r="161" spans="5:17" ht="24.95" customHeight="1" x14ac:dyDescent="0.3">
      <c r="E161" s="258" t="s">
        <v>1213</v>
      </c>
      <c r="F161" s="711" t="s">
        <v>1227</v>
      </c>
      <c r="G161" s="712"/>
      <c r="H161" s="712"/>
      <c r="I161" s="713"/>
      <c r="J161" s="243" t="s">
        <v>897</v>
      </c>
      <c r="K161" s="243">
        <v>1</v>
      </c>
      <c r="L161" s="684">
        <v>15686</v>
      </c>
      <c r="M161" s="685"/>
      <c r="N161" s="719">
        <f t="shared" si="3"/>
        <v>15686</v>
      </c>
      <c r="O161" s="719"/>
      <c r="P161" s="719"/>
      <c r="Q161" s="720"/>
    </row>
    <row r="162" spans="5:17" ht="17.25" customHeight="1" x14ac:dyDescent="0.3">
      <c r="E162" s="258" t="s">
        <v>1215</v>
      </c>
      <c r="F162" s="711" t="s">
        <v>1229</v>
      </c>
      <c r="G162" s="712"/>
      <c r="H162" s="712"/>
      <c r="I162" s="713"/>
      <c r="J162" s="243" t="s">
        <v>897</v>
      </c>
      <c r="K162" s="243">
        <v>1</v>
      </c>
      <c r="L162" s="684">
        <v>7843</v>
      </c>
      <c r="M162" s="685"/>
      <c r="N162" s="719">
        <f t="shared" si="3"/>
        <v>7843</v>
      </c>
      <c r="O162" s="719"/>
      <c r="P162" s="719"/>
      <c r="Q162" s="720"/>
    </row>
    <row r="163" spans="5:17" ht="14.25" customHeight="1" x14ac:dyDescent="0.3">
      <c r="E163" s="258" t="s">
        <v>1217</v>
      </c>
      <c r="F163" s="711" t="s">
        <v>1392</v>
      </c>
      <c r="G163" s="712"/>
      <c r="H163" s="712"/>
      <c r="I163" s="713"/>
      <c r="J163" s="243" t="s">
        <v>897</v>
      </c>
      <c r="K163" s="243">
        <v>1</v>
      </c>
      <c r="L163" s="684">
        <v>6536</v>
      </c>
      <c r="M163" s="685"/>
      <c r="N163" s="719">
        <f t="shared" si="3"/>
        <v>6536</v>
      </c>
      <c r="O163" s="719"/>
      <c r="P163" s="719"/>
      <c r="Q163" s="720"/>
    </row>
    <row r="164" spans="5:17" x14ac:dyDescent="0.3">
      <c r="E164" s="261" t="s">
        <v>203</v>
      </c>
      <c r="F164" s="704" t="s">
        <v>1232</v>
      </c>
      <c r="G164" s="705"/>
      <c r="H164" s="705"/>
      <c r="I164" s="705"/>
      <c r="J164" s="618"/>
      <c r="K164" s="618"/>
      <c r="L164" s="618"/>
      <c r="M164" s="618"/>
      <c r="N164" s="618"/>
      <c r="O164" s="618"/>
      <c r="P164" s="618"/>
      <c r="Q164" s="628"/>
    </row>
    <row r="165" spans="5:17" ht="24.95" customHeight="1" x14ac:dyDescent="0.3">
      <c r="E165" s="258" t="s">
        <v>1233</v>
      </c>
      <c r="F165" s="711" t="s">
        <v>1234</v>
      </c>
      <c r="G165" s="712"/>
      <c r="H165" s="712"/>
      <c r="I165" s="713"/>
      <c r="J165" s="243" t="s">
        <v>229</v>
      </c>
      <c r="K165" s="243">
        <v>65</v>
      </c>
      <c r="L165" s="684">
        <v>25</v>
      </c>
      <c r="M165" s="685"/>
      <c r="N165" s="719">
        <f>L165*K165</f>
        <v>1625</v>
      </c>
      <c r="O165" s="719"/>
      <c r="P165" s="719"/>
      <c r="Q165" s="720"/>
    </row>
    <row r="166" spans="5:17" ht="24.95" customHeight="1" x14ac:dyDescent="0.3">
      <c r="E166" s="258" t="s">
        <v>1235</v>
      </c>
      <c r="F166" s="711" t="s">
        <v>1236</v>
      </c>
      <c r="G166" s="712"/>
      <c r="H166" s="712"/>
      <c r="I166" s="713"/>
      <c r="J166" s="243" t="s">
        <v>229</v>
      </c>
      <c r="K166" s="243">
        <v>115</v>
      </c>
      <c r="L166" s="684">
        <v>31</v>
      </c>
      <c r="M166" s="685"/>
      <c r="N166" s="719">
        <f t="shared" ref="N166:N176" si="4">L166*K166</f>
        <v>3565</v>
      </c>
      <c r="O166" s="719"/>
      <c r="P166" s="719"/>
      <c r="Q166" s="720"/>
    </row>
    <row r="167" spans="5:17" ht="24.95" customHeight="1" x14ac:dyDescent="0.3">
      <c r="E167" s="258" t="s">
        <v>1237</v>
      </c>
      <c r="F167" s="711" t="s">
        <v>1238</v>
      </c>
      <c r="G167" s="712"/>
      <c r="H167" s="712"/>
      <c r="I167" s="713"/>
      <c r="J167" s="243" t="s">
        <v>229</v>
      </c>
      <c r="K167" s="243">
        <v>25</v>
      </c>
      <c r="L167" s="684">
        <v>30</v>
      </c>
      <c r="M167" s="685"/>
      <c r="N167" s="719">
        <f t="shared" si="4"/>
        <v>750</v>
      </c>
      <c r="O167" s="719"/>
      <c r="P167" s="719"/>
      <c r="Q167" s="720"/>
    </row>
    <row r="168" spans="5:17" ht="24.95" customHeight="1" x14ac:dyDescent="0.3">
      <c r="E168" s="258" t="s">
        <v>1239</v>
      </c>
      <c r="F168" s="711" t="s">
        <v>1240</v>
      </c>
      <c r="G168" s="712"/>
      <c r="H168" s="712"/>
      <c r="I168" s="713"/>
      <c r="J168" s="243" t="s">
        <v>229</v>
      </c>
      <c r="K168" s="243">
        <v>25</v>
      </c>
      <c r="L168" s="684">
        <v>38</v>
      </c>
      <c r="M168" s="685"/>
      <c r="N168" s="719">
        <f t="shared" si="4"/>
        <v>950</v>
      </c>
      <c r="O168" s="719"/>
      <c r="P168" s="719"/>
      <c r="Q168" s="720"/>
    </row>
    <row r="169" spans="5:17" ht="24.95" customHeight="1" x14ac:dyDescent="0.3">
      <c r="E169" s="258" t="s">
        <v>1241</v>
      </c>
      <c r="F169" s="711" t="s">
        <v>1242</v>
      </c>
      <c r="G169" s="712"/>
      <c r="H169" s="712"/>
      <c r="I169" s="713"/>
      <c r="J169" s="243" t="s">
        <v>229</v>
      </c>
      <c r="K169" s="243">
        <v>15</v>
      </c>
      <c r="L169" s="684">
        <v>55</v>
      </c>
      <c r="M169" s="685"/>
      <c r="N169" s="719">
        <f t="shared" si="4"/>
        <v>825</v>
      </c>
      <c r="O169" s="719"/>
      <c r="P169" s="719"/>
      <c r="Q169" s="720"/>
    </row>
    <row r="170" spans="5:17" ht="24.95" customHeight="1" x14ac:dyDescent="0.3">
      <c r="E170" s="258" t="s">
        <v>1243</v>
      </c>
      <c r="F170" s="711" t="s">
        <v>1244</v>
      </c>
      <c r="G170" s="712"/>
      <c r="H170" s="712"/>
      <c r="I170" s="713"/>
      <c r="J170" s="243" t="s">
        <v>229</v>
      </c>
      <c r="K170" s="243">
        <v>35</v>
      </c>
      <c r="L170" s="684">
        <v>25</v>
      </c>
      <c r="M170" s="685"/>
      <c r="N170" s="719">
        <f t="shared" si="4"/>
        <v>875</v>
      </c>
      <c r="O170" s="719"/>
      <c r="P170" s="719"/>
      <c r="Q170" s="720"/>
    </row>
    <row r="171" spans="5:17" ht="24.95" customHeight="1" x14ac:dyDescent="0.3">
      <c r="E171" s="258" t="s">
        <v>1245</v>
      </c>
      <c r="F171" s="711" t="s">
        <v>1246</v>
      </c>
      <c r="G171" s="712"/>
      <c r="H171" s="712"/>
      <c r="I171" s="713"/>
      <c r="J171" s="243" t="s">
        <v>886</v>
      </c>
      <c r="K171" s="243">
        <v>50</v>
      </c>
      <c r="L171" s="684">
        <v>8</v>
      </c>
      <c r="M171" s="685"/>
      <c r="N171" s="719">
        <f t="shared" si="4"/>
        <v>400</v>
      </c>
      <c r="O171" s="719"/>
      <c r="P171" s="719"/>
      <c r="Q171" s="720"/>
    </row>
    <row r="172" spans="5:17" ht="28.5" customHeight="1" x14ac:dyDescent="0.3">
      <c r="E172" s="258" t="s">
        <v>1247</v>
      </c>
      <c r="F172" s="711" t="s">
        <v>1393</v>
      </c>
      <c r="G172" s="712"/>
      <c r="H172" s="712"/>
      <c r="I172" s="713"/>
      <c r="J172" s="243" t="s">
        <v>229</v>
      </c>
      <c r="K172" s="243">
        <v>5</v>
      </c>
      <c r="L172" s="684">
        <v>238</v>
      </c>
      <c r="M172" s="685"/>
      <c r="N172" s="719">
        <f t="shared" si="4"/>
        <v>1190</v>
      </c>
      <c r="O172" s="719"/>
      <c r="P172" s="719"/>
      <c r="Q172" s="720"/>
    </row>
    <row r="173" spans="5:17" ht="30" customHeight="1" x14ac:dyDescent="0.3">
      <c r="E173" s="258" t="s">
        <v>1249</v>
      </c>
      <c r="F173" s="711" t="s">
        <v>1394</v>
      </c>
      <c r="G173" s="712"/>
      <c r="H173" s="712"/>
      <c r="I173" s="713"/>
      <c r="J173" s="243" t="s">
        <v>229</v>
      </c>
      <c r="K173" s="243">
        <v>5</v>
      </c>
      <c r="L173" s="684">
        <v>350</v>
      </c>
      <c r="M173" s="685"/>
      <c r="N173" s="719">
        <f t="shared" si="4"/>
        <v>1750</v>
      </c>
      <c r="O173" s="719"/>
      <c r="P173" s="719"/>
      <c r="Q173" s="720"/>
    </row>
    <row r="174" spans="5:17" ht="24.95" customHeight="1" x14ac:dyDescent="0.3">
      <c r="E174" s="258" t="s">
        <v>1251</v>
      </c>
      <c r="F174" s="711" t="s">
        <v>1252</v>
      </c>
      <c r="G174" s="712"/>
      <c r="H174" s="712"/>
      <c r="I174" s="713"/>
      <c r="J174" s="243" t="s">
        <v>229</v>
      </c>
      <c r="K174" s="243">
        <v>25</v>
      </c>
      <c r="L174" s="684">
        <v>71</v>
      </c>
      <c r="M174" s="685"/>
      <c r="N174" s="719">
        <f t="shared" si="4"/>
        <v>1775</v>
      </c>
      <c r="O174" s="719"/>
      <c r="P174" s="719"/>
      <c r="Q174" s="720"/>
    </row>
    <row r="175" spans="5:17" ht="24.95" customHeight="1" x14ac:dyDescent="0.3">
      <c r="E175" s="258" t="s">
        <v>1253</v>
      </c>
      <c r="F175" s="711" t="s">
        <v>1254</v>
      </c>
      <c r="G175" s="712"/>
      <c r="H175" s="712"/>
      <c r="I175" s="713"/>
      <c r="J175" s="243" t="s">
        <v>488</v>
      </c>
      <c r="K175" s="243">
        <v>10</v>
      </c>
      <c r="L175" s="684">
        <v>129</v>
      </c>
      <c r="M175" s="685"/>
      <c r="N175" s="719">
        <f t="shared" si="4"/>
        <v>1290</v>
      </c>
      <c r="O175" s="719"/>
      <c r="P175" s="719"/>
      <c r="Q175" s="720"/>
    </row>
    <row r="176" spans="5:17" ht="24.95" customHeight="1" x14ac:dyDescent="0.3">
      <c r="E176" s="258" t="s">
        <v>1255</v>
      </c>
      <c r="F176" s="711" t="s">
        <v>1258</v>
      </c>
      <c r="G176" s="712"/>
      <c r="H176" s="712"/>
      <c r="I176" s="713"/>
      <c r="J176" s="243" t="s">
        <v>897</v>
      </c>
      <c r="K176" s="243">
        <v>1</v>
      </c>
      <c r="L176" s="684">
        <v>1307</v>
      </c>
      <c r="M176" s="685"/>
      <c r="N176" s="719">
        <f t="shared" si="4"/>
        <v>1307</v>
      </c>
      <c r="O176" s="719"/>
      <c r="P176" s="719"/>
      <c r="Q176" s="720"/>
    </row>
    <row r="177" spans="5:17" x14ac:dyDescent="0.3">
      <c r="E177" s="261" t="s">
        <v>210</v>
      </c>
      <c r="F177" s="704" t="s">
        <v>1259</v>
      </c>
      <c r="G177" s="705"/>
      <c r="H177" s="705"/>
      <c r="I177" s="705"/>
      <c r="J177" s="618"/>
      <c r="K177" s="618"/>
      <c r="L177" s="618"/>
      <c r="M177" s="618"/>
      <c r="N177" s="618"/>
      <c r="O177" s="618"/>
      <c r="P177" s="618"/>
      <c r="Q177" s="628"/>
    </row>
    <row r="178" spans="5:17" ht="30" customHeight="1" x14ac:dyDescent="0.3">
      <c r="E178" s="258" t="s">
        <v>1260</v>
      </c>
      <c r="F178" s="711" t="s">
        <v>1395</v>
      </c>
      <c r="G178" s="712"/>
      <c r="H178" s="712"/>
      <c r="I178" s="713"/>
      <c r="J178" s="243" t="s">
        <v>897</v>
      </c>
      <c r="K178" s="243">
        <v>1</v>
      </c>
      <c r="L178" s="684">
        <v>23529</v>
      </c>
      <c r="M178" s="685"/>
      <c r="N178" s="719">
        <f>L178*K178</f>
        <v>23529</v>
      </c>
      <c r="O178" s="719"/>
      <c r="P178" s="719"/>
      <c r="Q178" s="720"/>
    </row>
    <row r="179" spans="5:17" ht="29.25" customHeight="1" x14ac:dyDescent="0.3">
      <c r="E179" s="258" t="s">
        <v>1262</v>
      </c>
      <c r="F179" s="711" t="s">
        <v>1263</v>
      </c>
      <c r="G179" s="712"/>
      <c r="H179" s="712"/>
      <c r="I179" s="713"/>
      <c r="J179" s="243" t="s">
        <v>897</v>
      </c>
      <c r="K179" s="243">
        <v>1</v>
      </c>
      <c r="L179" s="684">
        <v>9608</v>
      </c>
      <c r="M179" s="685"/>
      <c r="N179" s="719">
        <f t="shared" ref="N179:N182" si="5">L179*K179</f>
        <v>9608</v>
      </c>
      <c r="O179" s="719"/>
      <c r="P179" s="719"/>
      <c r="Q179" s="720"/>
    </row>
    <row r="180" spans="5:17" ht="20.100000000000001" customHeight="1" x14ac:dyDescent="0.3">
      <c r="E180" s="258" t="s">
        <v>1264</v>
      </c>
      <c r="F180" s="711" t="s">
        <v>1265</v>
      </c>
      <c r="G180" s="712"/>
      <c r="H180" s="712"/>
      <c r="I180" s="713"/>
      <c r="J180" s="243" t="s">
        <v>897</v>
      </c>
      <c r="K180" s="243">
        <v>1</v>
      </c>
      <c r="L180" s="684">
        <v>15686</v>
      </c>
      <c r="M180" s="685"/>
      <c r="N180" s="719">
        <f t="shared" si="5"/>
        <v>15686</v>
      </c>
      <c r="O180" s="719"/>
      <c r="P180" s="719"/>
      <c r="Q180" s="720"/>
    </row>
    <row r="181" spans="5:17" ht="20.100000000000001" customHeight="1" x14ac:dyDescent="0.3">
      <c r="E181" s="258" t="s">
        <v>1266</v>
      </c>
      <c r="F181" s="711" t="s">
        <v>1267</v>
      </c>
      <c r="G181" s="712"/>
      <c r="H181" s="712"/>
      <c r="I181" s="713"/>
      <c r="J181" s="243" t="s">
        <v>897</v>
      </c>
      <c r="K181" s="243">
        <v>1</v>
      </c>
      <c r="L181" s="684">
        <v>5229</v>
      </c>
      <c r="M181" s="685"/>
      <c r="N181" s="719">
        <f t="shared" si="5"/>
        <v>5229</v>
      </c>
      <c r="O181" s="719"/>
      <c r="P181" s="719"/>
      <c r="Q181" s="720"/>
    </row>
    <row r="182" spans="5:17" ht="20.100000000000001" customHeight="1" x14ac:dyDescent="0.3">
      <c r="E182" s="258" t="s">
        <v>1268</v>
      </c>
      <c r="F182" s="711" t="s">
        <v>1269</v>
      </c>
      <c r="G182" s="712"/>
      <c r="H182" s="712"/>
      <c r="I182" s="713"/>
      <c r="J182" s="243" t="s">
        <v>897</v>
      </c>
      <c r="K182" s="243">
        <v>1</v>
      </c>
      <c r="L182" s="684">
        <v>1961</v>
      </c>
      <c r="M182" s="685"/>
      <c r="N182" s="719">
        <f t="shared" si="5"/>
        <v>1961</v>
      </c>
      <c r="O182" s="719"/>
      <c r="P182" s="719"/>
      <c r="Q182" s="720"/>
    </row>
    <row r="183" spans="5:17" x14ac:dyDescent="0.3">
      <c r="E183" s="261" t="s">
        <v>1270</v>
      </c>
      <c r="F183" s="704" t="s">
        <v>1271</v>
      </c>
      <c r="G183" s="705"/>
      <c r="H183" s="705"/>
      <c r="I183" s="705"/>
      <c r="J183" s="618"/>
      <c r="K183" s="618"/>
      <c r="L183" s="618"/>
      <c r="M183" s="618"/>
      <c r="N183" s="618"/>
      <c r="O183" s="618"/>
      <c r="P183" s="618"/>
      <c r="Q183" s="628"/>
    </row>
    <row r="184" spans="5:17" ht="18" customHeight="1" x14ac:dyDescent="0.3">
      <c r="E184" s="258" t="s">
        <v>1272</v>
      </c>
      <c r="F184" s="711" t="s">
        <v>1273</v>
      </c>
      <c r="G184" s="712"/>
      <c r="H184" s="712"/>
      <c r="I184" s="713"/>
      <c r="J184" s="243" t="s">
        <v>345</v>
      </c>
      <c r="K184" s="243">
        <v>16</v>
      </c>
      <c r="L184" s="684">
        <v>392</v>
      </c>
      <c r="M184" s="685"/>
      <c r="N184" s="719">
        <f>L184*K184</f>
        <v>6272</v>
      </c>
      <c r="O184" s="719"/>
      <c r="P184" s="719"/>
      <c r="Q184" s="720"/>
    </row>
    <row r="185" spans="5:17" ht="31.5" customHeight="1" x14ac:dyDescent="0.3">
      <c r="E185" s="258" t="s">
        <v>1274</v>
      </c>
      <c r="F185" s="711" t="s">
        <v>1397</v>
      </c>
      <c r="G185" s="712"/>
      <c r="H185" s="712"/>
      <c r="I185" s="713"/>
      <c r="J185" s="243" t="s">
        <v>897</v>
      </c>
      <c r="K185" s="243">
        <v>1</v>
      </c>
      <c r="L185" s="684">
        <v>6536</v>
      </c>
      <c r="M185" s="685"/>
      <c r="N185" s="719">
        <f t="shared" ref="N185:N189" si="6">L185*K185</f>
        <v>6536</v>
      </c>
      <c r="O185" s="719"/>
      <c r="P185" s="719"/>
      <c r="Q185" s="720"/>
    </row>
    <row r="186" spans="5:17" ht="29.25" customHeight="1" x14ac:dyDescent="0.3">
      <c r="E186" s="258" t="s">
        <v>1276</v>
      </c>
      <c r="F186" s="711" t="s">
        <v>1277</v>
      </c>
      <c r="G186" s="712"/>
      <c r="H186" s="712"/>
      <c r="I186" s="713"/>
      <c r="J186" s="243" t="s">
        <v>897</v>
      </c>
      <c r="K186" s="243">
        <v>1</v>
      </c>
      <c r="L186" s="684">
        <v>20392</v>
      </c>
      <c r="M186" s="685"/>
      <c r="N186" s="719">
        <f t="shared" si="6"/>
        <v>20392</v>
      </c>
      <c r="O186" s="719"/>
      <c r="P186" s="719"/>
      <c r="Q186" s="720"/>
    </row>
    <row r="187" spans="5:17" ht="28.5" customHeight="1" x14ac:dyDescent="0.3">
      <c r="E187" s="258" t="s">
        <v>1278</v>
      </c>
      <c r="F187" s="711" t="s">
        <v>1398</v>
      </c>
      <c r="G187" s="712"/>
      <c r="H187" s="712"/>
      <c r="I187" s="713"/>
      <c r="J187" s="243" t="s">
        <v>897</v>
      </c>
      <c r="K187" s="243">
        <v>1</v>
      </c>
      <c r="L187" s="684">
        <v>4575</v>
      </c>
      <c r="M187" s="685"/>
      <c r="N187" s="719">
        <f t="shared" si="6"/>
        <v>4575</v>
      </c>
      <c r="O187" s="719"/>
      <c r="P187" s="719"/>
      <c r="Q187" s="720"/>
    </row>
    <row r="188" spans="5:17" ht="26.25" customHeight="1" x14ac:dyDescent="0.3">
      <c r="E188" s="258" t="s">
        <v>1280</v>
      </c>
      <c r="F188" s="711" t="s">
        <v>1281</v>
      </c>
      <c r="G188" s="712"/>
      <c r="H188" s="712"/>
      <c r="I188" s="713"/>
      <c r="J188" s="243" t="s">
        <v>897</v>
      </c>
      <c r="K188" s="243">
        <v>1</v>
      </c>
      <c r="L188" s="684">
        <v>3399</v>
      </c>
      <c r="M188" s="685"/>
      <c r="N188" s="719">
        <f t="shared" si="6"/>
        <v>3399</v>
      </c>
      <c r="O188" s="719"/>
      <c r="P188" s="719"/>
      <c r="Q188" s="720"/>
    </row>
    <row r="189" spans="5:17" ht="28.5" customHeight="1" x14ac:dyDescent="0.3">
      <c r="E189" s="258" t="s">
        <v>1396</v>
      </c>
      <c r="F189" s="711" t="s">
        <v>1399</v>
      </c>
      <c r="G189" s="712"/>
      <c r="H189" s="712"/>
      <c r="I189" s="713"/>
      <c r="J189" s="243" t="s">
        <v>897</v>
      </c>
      <c r="K189" s="243">
        <v>1</v>
      </c>
      <c r="L189" s="684">
        <v>15198</v>
      </c>
      <c r="M189" s="685"/>
      <c r="N189" s="719">
        <f t="shared" si="6"/>
        <v>15198</v>
      </c>
      <c r="O189" s="719"/>
      <c r="P189" s="719"/>
      <c r="Q189" s="720"/>
    </row>
    <row r="191" spans="5:17" x14ac:dyDescent="0.3">
      <c r="F191" t="s">
        <v>927</v>
      </c>
      <c r="N191" s="730">
        <f>SUM(N184:Q189,N178:Q182,N165:Q176,N159:Q163,N149:Q157,N128:Q147,N119:Q126)</f>
        <v>371638</v>
      </c>
      <c r="O191" s="614"/>
      <c r="P191" s="614"/>
      <c r="Q191" s="614"/>
    </row>
    <row r="192" spans="5:17" ht="54.75" customHeight="1" x14ac:dyDescent="0.3">
      <c r="F192" s="698" t="s">
        <v>39</v>
      </c>
      <c r="G192" s="614"/>
      <c r="H192" s="614"/>
      <c r="I192" s="614"/>
    </row>
    <row r="193" spans="6:9" ht="197.25" customHeight="1" x14ac:dyDescent="0.3">
      <c r="F193" s="697" t="s">
        <v>1282</v>
      </c>
      <c r="G193" s="614"/>
      <c r="H193" s="614"/>
      <c r="I193" s="614"/>
    </row>
    <row r="194" spans="6:9" ht="45.75" customHeight="1" x14ac:dyDescent="0.3">
      <c r="F194" s="698" t="s">
        <v>1283</v>
      </c>
      <c r="G194" s="614"/>
      <c r="H194" s="614"/>
      <c r="I194" s="614"/>
    </row>
  </sheetData>
  <sheetProtection algorithmName="SHA-512" hashValue="MC6p/ZX3tSiscwI43dDlOn5osKu2iGKlENREc5srqlqszfuzFD/Rro6SxKU2+ypr9HiZUiVz08/XSb0Qd27ILA==" saltValue="8mii+rhuq+jvFZt7t4YH5Q==" spinCount="100000" sheet="1" objects="1" scenarios="1"/>
  <mergeCells count="265">
    <mergeCell ref="F192:I192"/>
    <mergeCell ref="F193:I193"/>
    <mergeCell ref="F194:I194"/>
    <mergeCell ref="N191:Q191"/>
    <mergeCell ref="N189:Q189"/>
    <mergeCell ref="F158:Q158"/>
    <mergeCell ref="F164:Q164"/>
    <mergeCell ref="F177:Q177"/>
    <mergeCell ref="F183:Q183"/>
    <mergeCell ref="N184:Q184"/>
    <mergeCell ref="N185:Q185"/>
    <mergeCell ref="N186:Q186"/>
    <mergeCell ref="N187:Q187"/>
    <mergeCell ref="N188:Q188"/>
    <mergeCell ref="F188:I188"/>
    <mergeCell ref="F189:I189"/>
    <mergeCell ref="L184:M184"/>
    <mergeCell ref="L185:M185"/>
    <mergeCell ref="L186:M186"/>
    <mergeCell ref="L187:M187"/>
    <mergeCell ref="L188:M188"/>
    <mergeCell ref="L189:M189"/>
    <mergeCell ref="F184:I184"/>
    <mergeCell ref="F185:I185"/>
    <mergeCell ref="N176:Q176"/>
    <mergeCell ref="F176:I176"/>
    <mergeCell ref="F186:I186"/>
    <mergeCell ref="F187:I187"/>
    <mergeCell ref="N180:Q180"/>
    <mergeCell ref="N181:Q181"/>
    <mergeCell ref="N182:Q182"/>
    <mergeCell ref="F180:I180"/>
    <mergeCell ref="F181:I181"/>
    <mergeCell ref="F182:I182"/>
    <mergeCell ref="L178:M178"/>
    <mergeCell ref="L179:M179"/>
    <mergeCell ref="L180:M180"/>
    <mergeCell ref="L181:M181"/>
    <mergeCell ref="L182:M182"/>
    <mergeCell ref="F178:I178"/>
    <mergeCell ref="F179:I179"/>
    <mergeCell ref="N178:Q178"/>
    <mergeCell ref="N179:Q179"/>
    <mergeCell ref="L176:M176"/>
    <mergeCell ref="N170:Q170"/>
    <mergeCell ref="N171:Q171"/>
    <mergeCell ref="N172:Q172"/>
    <mergeCell ref="N173:Q173"/>
    <mergeCell ref="N174:Q174"/>
    <mergeCell ref="F173:I173"/>
    <mergeCell ref="N169:Q169"/>
    <mergeCell ref="F174:I174"/>
    <mergeCell ref="F175:I175"/>
    <mergeCell ref="N175:Q175"/>
    <mergeCell ref="L169:M169"/>
    <mergeCell ref="L170:M170"/>
    <mergeCell ref="L171:M171"/>
    <mergeCell ref="L172:M172"/>
    <mergeCell ref="L173:M173"/>
    <mergeCell ref="L174:M174"/>
    <mergeCell ref="L175:M175"/>
    <mergeCell ref="F169:I169"/>
    <mergeCell ref="F170:I170"/>
    <mergeCell ref="F171:I171"/>
    <mergeCell ref="F172:I172"/>
    <mergeCell ref="F165:I165"/>
    <mergeCell ref="F166:I166"/>
    <mergeCell ref="F167:I167"/>
    <mergeCell ref="F168:I168"/>
    <mergeCell ref="L160:M160"/>
    <mergeCell ref="L161:M161"/>
    <mergeCell ref="L162:M162"/>
    <mergeCell ref="L163:M163"/>
    <mergeCell ref="N160:Q160"/>
    <mergeCell ref="N161:Q161"/>
    <mergeCell ref="N162:Q162"/>
    <mergeCell ref="N163:Q163"/>
    <mergeCell ref="F160:I160"/>
    <mergeCell ref="F161:I161"/>
    <mergeCell ref="F162:I162"/>
    <mergeCell ref="F163:I163"/>
    <mergeCell ref="N165:Q165"/>
    <mergeCell ref="N166:Q166"/>
    <mergeCell ref="N167:Q167"/>
    <mergeCell ref="N168:Q168"/>
    <mergeCell ref="L165:M165"/>
    <mergeCell ref="L166:M166"/>
    <mergeCell ref="L167:M167"/>
    <mergeCell ref="L168:M168"/>
    <mergeCell ref="F159:I159"/>
    <mergeCell ref="L159:M159"/>
    <mergeCell ref="N159:Q159"/>
    <mergeCell ref="F157:I157"/>
    <mergeCell ref="L157:M157"/>
    <mergeCell ref="N157:Q157"/>
    <mergeCell ref="F155:I155"/>
    <mergeCell ref="L155:M155"/>
    <mergeCell ref="N155:Q155"/>
    <mergeCell ref="F156:I156"/>
    <mergeCell ref="L156:M156"/>
    <mergeCell ref="N156:Q156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49:I149"/>
    <mergeCell ref="L149:M149"/>
    <mergeCell ref="N149:Q149"/>
    <mergeCell ref="F150:I150"/>
    <mergeCell ref="L150:M150"/>
    <mergeCell ref="N150:Q150"/>
    <mergeCell ref="F147:I147"/>
    <mergeCell ref="L147:M147"/>
    <mergeCell ref="N147:Q147"/>
    <mergeCell ref="F148:Q148"/>
    <mergeCell ref="F145:I145"/>
    <mergeCell ref="L145:M145"/>
    <mergeCell ref="N145:Q145"/>
    <mergeCell ref="F146:I146"/>
    <mergeCell ref="L146:M146"/>
    <mergeCell ref="N146:Q146"/>
    <mergeCell ref="F143:I143"/>
    <mergeCell ref="L143:M143"/>
    <mergeCell ref="N143:Q143"/>
    <mergeCell ref="F144:I144"/>
    <mergeCell ref="L144:M144"/>
    <mergeCell ref="N144:Q144"/>
    <mergeCell ref="F141:I141"/>
    <mergeCell ref="L141:M141"/>
    <mergeCell ref="N141:Q141"/>
    <mergeCell ref="F142:I142"/>
    <mergeCell ref="L142:M142"/>
    <mergeCell ref="N142:Q142"/>
    <mergeCell ref="F139:I139"/>
    <mergeCell ref="L139:M139"/>
    <mergeCell ref="N139:Q139"/>
    <mergeCell ref="F140:I140"/>
    <mergeCell ref="L140:M140"/>
    <mergeCell ref="N140:Q140"/>
    <mergeCell ref="F137:I137"/>
    <mergeCell ref="L137:M137"/>
    <mergeCell ref="N137:Q137"/>
    <mergeCell ref="F138:I138"/>
    <mergeCell ref="L138:M138"/>
    <mergeCell ref="N138:Q138"/>
    <mergeCell ref="F135:I135"/>
    <mergeCell ref="L135:M135"/>
    <mergeCell ref="N135:Q135"/>
    <mergeCell ref="F136:I136"/>
    <mergeCell ref="L136:M136"/>
    <mergeCell ref="N136:Q136"/>
    <mergeCell ref="F134:I134"/>
    <mergeCell ref="L134:M134"/>
    <mergeCell ref="N134:Q134"/>
    <mergeCell ref="F131:I131"/>
    <mergeCell ref="L131:M131"/>
    <mergeCell ref="N131:Q131"/>
    <mergeCell ref="F132:I132"/>
    <mergeCell ref="L132:M132"/>
    <mergeCell ref="N132:Q132"/>
    <mergeCell ref="F130:I130"/>
    <mergeCell ref="L130:M130"/>
    <mergeCell ref="N130:Q130"/>
    <mergeCell ref="F128:I128"/>
    <mergeCell ref="L128:M128"/>
    <mergeCell ref="N128:Q128"/>
    <mergeCell ref="F133:I133"/>
    <mergeCell ref="L133:M133"/>
    <mergeCell ref="N133:Q133"/>
    <mergeCell ref="N111:Q111"/>
    <mergeCell ref="N112:Q112"/>
    <mergeCell ref="N113:Q113"/>
    <mergeCell ref="F110:I110"/>
    <mergeCell ref="L110:M110"/>
    <mergeCell ref="N110:Q110"/>
    <mergeCell ref="F102:P102"/>
    <mergeCell ref="F129:I129"/>
    <mergeCell ref="L129:M129"/>
    <mergeCell ref="N129:Q129"/>
    <mergeCell ref="F127:Q127"/>
    <mergeCell ref="F125:I125"/>
    <mergeCell ref="L125:M125"/>
    <mergeCell ref="N125:Q125"/>
    <mergeCell ref="F126:I126"/>
    <mergeCell ref="L126:M126"/>
    <mergeCell ref="N126:Q126"/>
    <mergeCell ref="F123:I123"/>
    <mergeCell ref="L123:M123"/>
    <mergeCell ref="N123:Q123"/>
    <mergeCell ref="F124:I124"/>
    <mergeCell ref="L124:M124"/>
    <mergeCell ref="N124:Q124"/>
    <mergeCell ref="F103:P103"/>
    <mergeCell ref="O11:P11"/>
    <mergeCell ref="O12:P12"/>
    <mergeCell ref="O14:P14"/>
    <mergeCell ref="O15:P15"/>
    <mergeCell ref="M32:P32"/>
    <mergeCell ref="F121:I121"/>
    <mergeCell ref="L121:M121"/>
    <mergeCell ref="N121:Q121"/>
    <mergeCell ref="F122:I122"/>
    <mergeCell ref="L122:M122"/>
    <mergeCell ref="N122:Q122"/>
    <mergeCell ref="F119:I119"/>
    <mergeCell ref="L119:M119"/>
    <mergeCell ref="N119:Q119"/>
    <mergeCell ref="F120:I120"/>
    <mergeCell ref="L120:M120"/>
    <mergeCell ref="N120:Q120"/>
    <mergeCell ref="L38:P38"/>
    <mergeCell ref="F116:H116"/>
    <mergeCell ref="L116:M116"/>
    <mergeCell ref="N116:Q116"/>
    <mergeCell ref="F117:Q117"/>
    <mergeCell ref="F118:I118"/>
    <mergeCell ref="N89:Q89"/>
    <mergeCell ref="H1:K1"/>
    <mergeCell ref="S2:AC2"/>
    <mergeCell ref="C76:Q76"/>
    <mergeCell ref="F78:P78"/>
    <mergeCell ref="F79:P79"/>
    <mergeCell ref="M81:P81"/>
    <mergeCell ref="M83:Q83"/>
    <mergeCell ref="M84:Q84"/>
    <mergeCell ref="C86:G86"/>
    <mergeCell ref="N86:Q86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C2:Q2"/>
    <mergeCell ref="C4:Q4"/>
    <mergeCell ref="F6:P6"/>
    <mergeCell ref="F7:P7"/>
    <mergeCell ref="O9:P9"/>
    <mergeCell ref="M105:P105"/>
    <mergeCell ref="M107:Q107"/>
    <mergeCell ref="M108:Q108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N90:Q90"/>
    <mergeCell ref="N92:Q92"/>
    <mergeCell ref="L94:Q94"/>
    <mergeCell ref="C100:Q100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9055118110236227" right="0.59055118110236227" top="0.51181102362204722" bottom="0.47244094488188981" header="0" footer="0"/>
  <pageSetup paperSize="9" scale="93" fitToHeight="100" orientation="portrait" blackAndWhite="1" r:id="rId1"/>
  <headerFooter>
    <oddFooter>&amp;CStrana &amp;P z &amp;N</oddFooter>
  </headerFooter>
  <rowBreaks count="3" manualBreakCount="3">
    <brk id="72" min="1" max="17" man="1"/>
    <brk id="97" min="1" max="17" man="1"/>
    <brk id="191" min="1" max="1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8"/>
  <sheetViews>
    <sheetView showGridLines="0" view="pageBreakPreview" zoomScaleNormal="85" zoomScaleSheetLayoutView="100" workbookViewId="0">
      <pane ySplit="1" topLeftCell="A151" activePane="bottomLeft" state="frozen"/>
      <selection pane="bottomLeft" activeCell="L164" sqref="L164:M17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121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894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138567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138567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138567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12 - D2.6 Silnoproud objekt č. 41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138567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147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138567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644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138567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138567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12 - D2.6 Silnoproud objekt č. 41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/>
      <c r="D110" s="125"/>
      <c r="E110" s="125" t="s">
        <v>1286</v>
      </c>
      <c r="F110" s="507" t="s">
        <v>161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N174</f>
        <v>138567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147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N174</f>
        <v>138567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644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N174</f>
        <v>138567</v>
      </c>
      <c r="O113" s="487"/>
      <c r="P113" s="487"/>
      <c r="Q113" s="487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7" spans="2:63" ht="30" x14ac:dyDescent="0.3">
      <c r="E117" s="257" t="s">
        <v>1286</v>
      </c>
      <c r="F117" s="696" t="s">
        <v>1287</v>
      </c>
      <c r="G117" s="613"/>
      <c r="H117" s="613"/>
      <c r="I117" s="257"/>
      <c r="J117" s="257" t="s">
        <v>1288</v>
      </c>
      <c r="K117" s="257" t="s">
        <v>1289</v>
      </c>
      <c r="L117" s="696" t="s">
        <v>1290</v>
      </c>
      <c r="M117" s="696"/>
      <c r="N117" s="696" t="s">
        <v>1291</v>
      </c>
      <c r="O117" s="696"/>
      <c r="P117" s="696"/>
      <c r="Q117" s="696"/>
    </row>
    <row r="118" spans="2:63" x14ac:dyDescent="0.3">
      <c r="E118" s="241"/>
      <c r="F118" s="704" t="s">
        <v>1400</v>
      </c>
      <c r="G118" s="705"/>
      <c r="H118" s="705"/>
      <c r="I118" s="705"/>
      <c r="J118" s="706"/>
      <c r="K118" s="706"/>
      <c r="L118" s="706"/>
      <c r="M118" s="706"/>
      <c r="N118" s="706"/>
      <c r="O118" s="706"/>
      <c r="P118" s="706"/>
      <c r="Q118" s="707"/>
    </row>
    <row r="119" spans="2:63" x14ac:dyDescent="0.3">
      <c r="E119" s="242" t="s">
        <v>87</v>
      </c>
      <c r="F119" s="708" t="s">
        <v>1368</v>
      </c>
      <c r="G119" s="709"/>
      <c r="H119" s="709"/>
      <c r="I119" s="710"/>
      <c r="J119" s="188"/>
      <c r="K119" s="188"/>
      <c r="L119" s="188"/>
      <c r="M119" s="188"/>
      <c r="N119" s="188"/>
      <c r="O119" s="188"/>
      <c r="P119" s="188"/>
      <c r="Q119" s="256"/>
    </row>
    <row r="120" spans="2:63" ht="45.75" customHeight="1" x14ac:dyDescent="0.3">
      <c r="E120" s="258" t="s">
        <v>1109</v>
      </c>
      <c r="F120" s="731" t="s">
        <v>1401</v>
      </c>
      <c r="G120" s="725"/>
      <c r="H120" s="725"/>
      <c r="I120" s="726"/>
      <c r="J120" s="437" t="s">
        <v>1333</v>
      </c>
      <c r="K120" s="259">
        <v>1</v>
      </c>
      <c r="L120" s="714">
        <v>15294</v>
      </c>
      <c r="M120" s="715"/>
      <c r="N120" s="716">
        <f>L120*K120</f>
        <v>15294</v>
      </c>
      <c r="O120" s="717"/>
      <c r="P120" s="717"/>
      <c r="Q120" s="718"/>
    </row>
    <row r="121" spans="2:63" ht="24.95" customHeight="1" x14ac:dyDescent="0.3">
      <c r="E121" s="258" t="s">
        <v>1111</v>
      </c>
      <c r="F121" s="731" t="s">
        <v>1402</v>
      </c>
      <c r="G121" s="725"/>
      <c r="H121" s="725"/>
      <c r="I121" s="726"/>
      <c r="J121" s="437" t="s">
        <v>229</v>
      </c>
      <c r="K121" s="259">
        <v>2</v>
      </c>
      <c r="L121" s="714">
        <v>47</v>
      </c>
      <c r="M121" s="715"/>
      <c r="N121" s="716">
        <f t="shared" ref="N121:N145" si="0">L121*K121</f>
        <v>94</v>
      </c>
      <c r="O121" s="717"/>
      <c r="P121" s="717"/>
      <c r="Q121" s="718"/>
    </row>
    <row r="122" spans="2:63" ht="24.95" customHeight="1" x14ac:dyDescent="0.3">
      <c r="E122" s="258" t="s">
        <v>1113</v>
      </c>
      <c r="F122" s="731" t="s">
        <v>1310</v>
      </c>
      <c r="G122" s="725"/>
      <c r="H122" s="725"/>
      <c r="I122" s="726"/>
      <c r="J122" s="437" t="s">
        <v>229</v>
      </c>
      <c r="K122" s="259">
        <v>1</v>
      </c>
      <c r="L122" s="714">
        <v>248</v>
      </c>
      <c r="M122" s="715"/>
      <c r="N122" s="716">
        <f t="shared" si="0"/>
        <v>248</v>
      </c>
      <c r="O122" s="717"/>
      <c r="P122" s="717"/>
      <c r="Q122" s="718"/>
    </row>
    <row r="123" spans="2:63" ht="24.95" customHeight="1" x14ac:dyDescent="0.3">
      <c r="E123" s="258" t="s">
        <v>1115</v>
      </c>
      <c r="F123" s="731" t="s">
        <v>1311</v>
      </c>
      <c r="G123" s="725"/>
      <c r="H123" s="725"/>
      <c r="I123" s="726"/>
      <c r="J123" s="437" t="s">
        <v>229</v>
      </c>
      <c r="K123" s="259">
        <v>4</v>
      </c>
      <c r="L123" s="714">
        <v>111</v>
      </c>
      <c r="M123" s="715"/>
      <c r="N123" s="716">
        <f t="shared" si="0"/>
        <v>444</v>
      </c>
      <c r="O123" s="717"/>
      <c r="P123" s="717"/>
      <c r="Q123" s="718"/>
    </row>
    <row r="124" spans="2:63" ht="27.75" customHeight="1" x14ac:dyDescent="0.3">
      <c r="E124" s="258" t="s">
        <v>1117</v>
      </c>
      <c r="F124" s="731" t="s">
        <v>1312</v>
      </c>
      <c r="G124" s="725"/>
      <c r="H124" s="725"/>
      <c r="I124" s="726"/>
      <c r="J124" s="437" t="s">
        <v>1334</v>
      </c>
      <c r="K124" s="260">
        <v>1</v>
      </c>
      <c r="L124" s="714">
        <v>837</v>
      </c>
      <c r="M124" s="715"/>
      <c r="N124" s="716">
        <f t="shared" si="0"/>
        <v>837</v>
      </c>
      <c r="O124" s="717"/>
      <c r="P124" s="717"/>
      <c r="Q124" s="718"/>
    </row>
    <row r="125" spans="2:63" ht="119.25" customHeight="1" x14ac:dyDescent="0.3">
      <c r="E125" s="258" t="s">
        <v>1119</v>
      </c>
      <c r="F125" s="731" t="s">
        <v>1313</v>
      </c>
      <c r="G125" s="725"/>
      <c r="H125" s="725"/>
      <c r="I125" s="726"/>
      <c r="J125" s="437" t="s">
        <v>886</v>
      </c>
      <c r="K125" s="260">
        <v>1</v>
      </c>
      <c r="L125" s="714">
        <v>5569</v>
      </c>
      <c r="M125" s="715"/>
      <c r="N125" s="716">
        <f t="shared" si="0"/>
        <v>5569</v>
      </c>
      <c r="O125" s="717"/>
      <c r="P125" s="717"/>
      <c r="Q125" s="718"/>
    </row>
    <row r="126" spans="2:63" ht="24.95" customHeight="1" x14ac:dyDescent="0.3">
      <c r="E126" s="258" t="s">
        <v>1121</v>
      </c>
      <c r="F126" s="731" t="s">
        <v>1403</v>
      </c>
      <c r="G126" s="725"/>
      <c r="H126" s="725"/>
      <c r="I126" s="726"/>
      <c r="J126" s="437" t="s">
        <v>886</v>
      </c>
      <c r="K126" s="259">
        <v>1</v>
      </c>
      <c r="L126" s="714">
        <v>837</v>
      </c>
      <c r="M126" s="715"/>
      <c r="N126" s="716">
        <f t="shared" si="0"/>
        <v>837</v>
      </c>
      <c r="O126" s="717"/>
      <c r="P126" s="717"/>
      <c r="Q126" s="718"/>
    </row>
    <row r="127" spans="2:63" ht="26.25" customHeight="1" x14ac:dyDescent="0.3">
      <c r="E127" s="258" t="s">
        <v>1123</v>
      </c>
      <c r="F127" s="731" t="s">
        <v>1315</v>
      </c>
      <c r="G127" s="725"/>
      <c r="H127" s="725"/>
      <c r="I127" s="726"/>
      <c r="J127" s="437" t="s">
        <v>886</v>
      </c>
      <c r="K127" s="259">
        <v>1</v>
      </c>
      <c r="L127" s="714">
        <v>275</v>
      </c>
      <c r="M127" s="715"/>
      <c r="N127" s="716">
        <f t="shared" si="0"/>
        <v>275</v>
      </c>
      <c r="O127" s="717"/>
      <c r="P127" s="717"/>
      <c r="Q127" s="718"/>
    </row>
    <row r="128" spans="2:63" ht="24.95" customHeight="1" x14ac:dyDescent="0.3">
      <c r="E128" s="258" t="s">
        <v>1125</v>
      </c>
      <c r="F128" s="731" t="s">
        <v>1404</v>
      </c>
      <c r="G128" s="725"/>
      <c r="H128" s="725"/>
      <c r="I128" s="726"/>
      <c r="J128" s="437" t="s">
        <v>886</v>
      </c>
      <c r="K128" s="259">
        <v>1</v>
      </c>
      <c r="L128" s="714">
        <v>1119</v>
      </c>
      <c r="M128" s="715"/>
      <c r="N128" s="716">
        <f t="shared" si="0"/>
        <v>1119</v>
      </c>
      <c r="O128" s="717"/>
      <c r="P128" s="717"/>
      <c r="Q128" s="718"/>
    </row>
    <row r="129" spans="5:17" ht="27.75" customHeight="1" x14ac:dyDescent="0.3">
      <c r="E129" s="258" t="s">
        <v>1127</v>
      </c>
      <c r="F129" s="731" t="s">
        <v>1405</v>
      </c>
      <c r="G129" s="725"/>
      <c r="H129" s="725"/>
      <c r="I129" s="726"/>
      <c r="J129" s="437" t="s">
        <v>886</v>
      </c>
      <c r="K129" s="259">
        <v>2</v>
      </c>
      <c r="L129" s="714">
        <v>1119</v>
      </c>
      <c r="M129" s="715"/>
      <c r="N129" s="716">
        <f t="shared" si="0"/>
        <v>2238</v>
      </c>
      <c r="O129" s="717"/>
      <c r="P129" s="717"/>
      <c r="Q129" s="718"/>
    </row>
    <row r="130" spans="5:17" ht="24.95" customHeight="1" x14ac:dyDescent="0.3">
      <c r="E130" s="258" t="s">
        <v>1129</v>
      </c>
      <c r="F130" s="731" t="s">
        <v>1406</v>
      </c>
      <c r="G130" s="725"/>
      <c r="H130" s="725"/>
      <c r="I130" s="726"/>
      <c r="J130" s="437" t="s">
        <v>886</v>
      </c>
      <c r="K130" s="259">
        <v>3</v>
      </c>
      <c r="L130" s="714">
        <v>99</v>
      </c>
      <c r="M130" s="715"/>
      <c r="N130" s="716">
        <f t="shared" si="0"/>
        <v>297</v>
      </c>
      <c r="O130" s="717"/>
      <c r="P130" s="717"/>
      <c r="Q130" s="718"/>
    </row>
    <row r="131" spans="5:17" ht="24.95" customHeight="1" x14ac:dyDescent="0.3">
      <c r="E131" s="258" t="s">
        <v>1131</v>
      </c>
      <c r="F131" s="731" t="s">
        <v>1407</v>
      </c>
      <c r="G131" s="725"/>
      <c r="H131" s="725"/>
      <c r="I131" s="726"/>
      <c r="J131" s="437" t="s">
        <v>886</v>
      </c>
      <c r="K131" s="259">
        <v>2</v>
      </c>
      <c r="L131" s="714">
        <v>99</v>
      </c>
      <c r="M131" s="715"/>
      <c r="N131" s="716">
        <f t="shared" si="0"/>
        <v>198</v>
      </c>
      <c r="O131" s="717"/>
      <c r="P131" s="717"/>
      <c r="Q131" s="718"/>
    </row>
    <row r="132" spans="5:17" ht="28.5" customHeight="1" x14ac:dyDescent="0.3">
      <c r="E132" s="258" t="s">
        <v>1293</v>
      </c>
      <c r="F132" s="731" t="s">
        <v>1408</v>
      </c>
      <c r="G132" s="725"/>
      <c r="H132" s="725"/>
      <c r="I132" s="726"/>
      <c r="J132" s="437" t="s">
        <v>886</v>
      </c>
      <c r="K132" s="259">
        <v>3</v>
      </c>
      <c r="L132" s="714">
        <v>99</v>
      </c>
      <c r="M132" s="715"/>
      <c r="N132" s="716">
        <f t="shared" si="0"/>
        <v>297</v>
      </c>
      <c r="O132" s="717"/>
      <c r="P132" s="717"/>
      <c r="Q132" s="718"/>
    </row>
    <row r="133" spans="5:17" ht="24.95" customHeight="1" x14ac:dyDescent="0.3">
      <c r="E133" s="258" t="s">
        <v>1294</v>
      </c>
      <c r="F133" s="731" t="s">
        <v>1320</v>
      </c>
      <c r="G133" s="725"/>
      <c r="H133" s="725"/>
      <c r="I133" s="726"/>
      <c r="J133" s="437" t="s">
        <v>886</v>
      </c>
      <c r="K133" s="259">
        <v>2</v>
      </c>
      <c r="L133" s="714">
        <v>163</v>
      </c>
      <c r="M133" s="715"/>
      <c r="N133" s="716">
        <f t="shared" si="0"/>
        <v>326</v>
      </c>
      <c r="O133" s="717"/>
      <c r="P133" s="717"/>
      <c r="Q133" s="718"/>
    </row>
    <row r="134" spans="5:17" ht="28.5" customHeight="1" x14ac:dyDescent="0.3">
      <c r="E134" s="258" t="s">
        <v>1295</v>
      </c>
      <c r="F134" s="731" t="s">
        <v>1409</v>
      </c>
      <c r="G134" s="725"/>
      <c r="H134" s="725"/>
      <c r="I134" s="726"/>
      <c r="J134" s="437" t="s">
        <v>886</v>
      </c>
      <c r="K134" s="259">
        <v>3</v>
      </c>
      <c r="L134" s="714">
        <v>961</v>
      </c>
      <c r="M134" s="715"/>
      <c r="N134" s="716">
        <f t="shared" si="0"/>
        <v>2883</v>
      </c>
      <c r="O134" s="717"/>
      <c r="P134" s="717"/>
      <c r="Q134" s="718"/>
    </row>
    <row r="135" spans="5:17" ht="28.5" customHeight="1" x14ac:dyDescent="0.3">
      <c r="E135" s="258" t="s">
        <v>1296</v>
      </c>
      <c r="F135" s="731" t="s">
        <v>1315</v>
      </c>
      <c r="G135" s="725"/>
      <c r="H135" s="725"/>
      <c r="I135" s="726"/>
      <c r="J135" s="437" t="s">
        <v>886</v>
      </c>
      <c r="K135" s="259">
        <v>3</v>
      </c>
      <c r="L135" s="714">
        <v>255</v>
      </c>
      <c r="M135" s="715"/>
      <c r="N135" s="716">
        <f t="shared" si="0"/>
        <v>765</v>
      </c>
      <c r="O135" s="717"/>
      <c r="P135" s="717"/>
      <c r="Q135" s="718"/>
    </row>
    <row r="136" spans="5:17" ht="24.95" customHeight="1" x14ac:dyDescent="0.3">
      <c r="E136" s="258" t="s">
        <v>1297</v>
      </c>
      <c r="F136" s="731" t="s">
        <v>1410</v>
      </c>
      <c r="G136" s="725"/>
      <c r="H136" s="725"/>
      <c r="I136" s="726"/>
      <c r="J136" s="437" t="s">
        <v>886</v>
      </c>
      <c r="K136" s="259">
        <v>2</v>
      </c>
      <c r="L136" s="714">
        <v>327</v>
      </c>
      <c r="M136" s="715"/>
      <c r="N136" s="716">
        <f t="shared" si="0"/>
        <v>654</v>
      </c>
      <c r="O136" s="717"/>
      <c r="P136" s="717"/>
      <c r="Q136" s="718"/>
    </row>
    <row r="137" spans="5:17" ht="30.75" customHeight="1" x14ac:dyDescent="0.3">
      <c r="E137" s="258" t="s">
        <v>1298</v>
      </c>
      <c r="F137" s="731" t="s">
        <v>1325</v>
      </c>
      <c r="G137" s="725"/>
      <c r="H137" s="725"/>
      <c r="I137" s="726"/>
      <c r="J137" s="437" t="s">
        <v>886</v>
      </c>
      <c r="K137" s="259">
        <v>1</v>
      </c>
      <c r="L137" s="714">
        <v>7582</v>
      </c>
      <c r="M137" s="715"/>
      <c r="N137" s="716">
        <f t="shared" si="0"/>
        <v>7582</v>
      </c>
      <c r="O137" s="717"/>
      <c r="P137" s="717"/>
      <c r="Q137" s="718"/>
    </row>
    <row r="138" spans="5:17" ht="29.25" customHeight="1" x14ac:dyDescent="0.3">
      <c r="E138" s="258" t="s">
        <v>1299</v>
      </c>
      <c r="F138" s="731" t="s">
        <v>1411</v>
      </c>
      <c r="G138" s="725"/>
      <c r="H138" s="725"/>
      <c r="I138" s="726"/>
      <c r="J138" s="437" t="s">
        <v>886</v>
      </c>
      <c r="K138" s="259">
        <v>1</v>
      </c>
      <c r="L138" s="714">
        <v>320</v>
      </c>
      <c r="M138" s="715"/>
      <c r="N138" s="716">
        <f t="shared" si="0"/>
        <v>320</v>
      </c>
      <c r="O138" s="717"/>
      <c r="P138" s="717"/>
      <c r="Q138" s="718"/>
    </row>
    <row r="139" spans="5:17" ht="28.5" customHeight="1" x14ac:dyDescent="0.3">
      <c r="E139" s="258" t="s">
        <v>1300</v>
      </c>
      <c r="F139" s="731" t="s">
        <v>1326</v>
      </c>
      <c r="G139" s="725"/>
      <c r="H139" s="725"/>
      <c r="I139" s="726"/>
      <c r="J139" s="437" t="s">
        <v>886</v>
      </c>
      <c r="K139" s="259">
        <v>2</v>
      </c>
      <c r="L139" s="714">
        <v>320</v>
      </c>
      <c r="M139" s="715"/>
      <c r="N139" s="716">
        <f t="shared" si="0"/>
        <v>640</v>
      </c>
      <c r="O139" s="717"/>
      <c r="P139" s="717"/>
      <c r="Q139" s="718"/>
    </row>
    <row r="140" spans="5:17" ht="41.25" customHeight="1" x14ac:dyDescent="0.3">
      <c r="E140" s="258" t="s">
        <v>1301</v>
      </c>
      <c r="F140" s="731" t="s">
        <v>1412</v>
      </c>
      <c r="G140" s="725"/>
      <c r="H140" s="725"/>
      <c r="I140" s="726"/>
      <c r="J140" s="437" t="s">
        <v>886</v>
      </c>
      <c r="K140" s="259">
        <v>1</v>
      </c>
      <c r="L140" s="714">
        <v>418</v>
      </c>
      <c r="M140" s="715"/>
      <c r="N140" s="716">
        <f t="shared" si="0"/>
        <v>418</v>
      </c>
      <c r="O140" s="717"/>
      <c r="P140" s="717"/>
      <c r="Q140" s="718"/>
    </row>
    <row r="141" spans="5:17" ht="24.95" customHeight="1" x14ac:dyDescent="0.3">
      <c r="E141" s="258" t="s">
        <v>1302</v>
      </c>
      <c r="F141" s="731" t="s">
        <v>1330</v>
      </c>
      <c r="G141" s="725"/>
      <c r="H141" s="725"/>
      <c r="I141" s="726"/>
      <c r="J141" s="437" t="s">
        <v>1334</v>
      </c>
      <c r="K141" s="259">
        <v>1</v>
      </c>
      <c r="L141" s="714">
        <v>503</v>
      </c>
      <c r="M141" s="715"/>
      <c r="N141" s="716">
        <f t="shared" si="0"/>
        <v>503</v>
      </c>
      <c r="O141" s="717"/>
      <c r="P141" s="717"/>
      <c r="Q141" s="718"/>
    </row>
    <row r="142" spans="5:17" ht="24.95" customHeight="1" x14ac:dyDescent="0.3">
      <c r="E142" s="258" t="s">
        <v>1303</v>
      </c>
      <c r="F142" s="731" t="s">
        <v>1331</v>
      </c>
      <c r="G142" s="725"/>
      <c r="H142" s="725"/>
      <c r="I142" s="726"/>
      <c r="J142" s="437" t="s">
        <v>886</v>
      </c>
      <c r="K142" s="259">
        <v>12</v>
      </c>
      <c r="L142" s="714">
        <v>12</v>
      </c>
      <c r="M142" s="715"/>
      <c r="N142" s="716">
        <f t="shared" si="0"/>
        <v>144</v>
      </c>
      <c r="O142" s="717"/>
      <c r="P142" s="717"/>
      <c r="Q142" s="718"/>
    </row>
    <row r="143" spans="5:17" ht="24.95" customHeight="1" x14ac:dyDescent="0.3">
      <c r="E143" s="258" t="s">
        <v>1304</v>
      </c>
      <c r="F143" s="731" t="s">
        <v>1185</v>
      </c>
      <c r="G143" s="725"/>
      <c r="H143" s="725"/>
      <c r="I143" s="726"/>
      <c r="J143" s="437" t="s">
        <v>886</v>
      </c>
      <c r="K143" s="259">
        <v>2</v>
      </c>
      <c r="L143" s="714">
        <v>14</v>
      </c>
      <c r="M143" s="715"/>
      <c r="N143" s="716">
        <f t="shared" si="0"/>
        <v>28</v>
      </c>
      <c r="O143" s="717"/>
      <c r="P143" s="717"/>
      <c r="Q143" s="718"/>
    </row>
    <row r="144" spans="5:17" ht="24.95" customHeight="1" x14ac:dyDescent="0.3">
      <c r="E144" s="258" t="s">
        <v>1305</v>
      </c>
      <c r="F144" s="731" t="s">
        <v>1187</v>
      </c>
      <c r="G144" s="725"/>
      <c r="H144" s="725"/>
      <c r="I144" s="726"/>
      <c r="J144" s="437" t="s">
        <v>886</v>
      </c>
      <c r="K144" s="259">
        <v>20</v>
      </c>
      <c r="L144" s="714">
        <v>18</v>
      </c>
      <c r="M144" s="715"/>
      <c r="N144" s="716">
        <f t="shared" si="0"/>
        <v>360</v>
      </c>
      <c r="O144" s="717"/>
      <c r="P144" s="717"/>
      <c r="Q144" s="718"/>
    </row>
    <row r="145" spans="5:17" ht="24.95" customHeight="1" x14ac:dyDescent="0.3">
      <c r="E145" s="258" t="s">
        <v>1306</v>
      </c>
      <c r="F145" s="731" t="s">
        <v>1189</v>
      </c>
      <c r="G145" s="725"/>
      <c r="H145" s="725"/>
      <c r="I145" s="726"/>
      <c r="J145" s="437" t="s">
        <v>886</v>
      </c>
      <c r="K145" s="259">
        <v>5</v>
      </c>
      <c r="L145" s="714">
        <v>30</v>
      </c>
      <c r="M145" s="715"/>
      <c r="N145" s="716">
        <f t="shared" si="0"/>
        <v>150</v>
      </c>
      <c r="O145" s="717"/>
      <c r="P145" s="717"/>
      <c r="Q145" s="718"/>
    </row>
    <row r="146" spans="5:17" x14ac:dyDescent="0.3">
      <c r="E146" s="258"/>
      <c r="F146" s="704" t="s">
        <v>1335</v>
      </c>
      <c r="G146" s="705"/>
      <c r="H146" s="705"/>
      <c r="I146" s="705"/>
      <c r="J146" s="721"/>
      <c r="K146" s="721"/>
      <c r="L146" s="721"/>
      <c r="M146" s="721"/>
      <c r="N146" s="721"/>
      <c r="O146" s="721"/>
      <c r="P146" s="721"/>
      <c r="Q146" s="722"/>
    </row>
    <row r="147" spans="5:17" ht="27.75" customHeight="1" x14ac:dyDescent="0.3">
      <c r="E147" s="258" t="s">
        <v>1135</v>
      </c>
      <c r="F147" s="731" t="s">
        <v>1336</v>
      </c>
      <c r="G147" s="725"/>
      <c r="H147" s="725"/>
      <c r="I147" s="726"/>
      <c r="J147" s="243" t="s">
        <v>886</v>
      </c>
      <c r="K147" s="244">
        <v>4</v>
      </c>
      <c r="L147" s="714">
        <v>353</v>
      </c>
      <c r="M147" s="715"/>
      <c r="N147" s="719">
        <f t="shared" ref="N147:N158" si="1">L147*K147</f>
        <v>1412</v>
      </c>
      <c r="O147" s="719"/>
      <c r="P147" s="719"/>
      <c r="Q147" s="720"/>
    </row>
    <row r="148" spans="5:17" ht="42" customHeight="1" x14ac:dyDescent="0.3">
      <c r="E148" s="258" t="s">
        <v>1136</v>
      </c>
      <c r="F148" s="731" t="s">
        <v>1413</v>
      </c>
      <c r="G148" s="725"/>
      <c r="H148" s="725"/>
      <c r="I148" s="726"/>
      <c r="J148" s="243" t="s">
        <v>886</v>
      </c>
      <c r="K148" s="244">
        <v>1</v>
      </c>
      <c r="L148" s="714">
        <v>2314</v>
      </c>
      <c r="M148" s="715"/>
      <c r="N148" s="719">
        <f t="shared" si="1"/>
        <v>2314</v>
      </c>
      <c r="O148" s="719"/>
      <c r="P148" s="719"/>
      <c r="Q148" s="720"/>
    </row>
    <row r="149" spans="5:17" ht="42" customHeight="1" x14ac:dyDescent="0.3">
      <c r="E149" s="258" t="s">
        <v>1138</v>
      </c>
      <c r="F149" s="731" t="s">
        <v>1414</v>
      </c>
      <c r="G149" s="725"/>
      <c r="H149" s="725"/>
      <c r="I149" s="726"/>
      <c r="J149" s="243" t="s">
        <v>886</v>
      </c>
      <c r="K149" s="244">
        <v>1</v>
      </c>
      <c r="L149" s="714">
        <v>2510</v>
      </c>
      <c r="M149" s="715"/>
      <c r="N149" s="719">
        <f t="shared" si="1"/>
        <v>2510</v>
      </c>
      <c r="O149" s="719"/>
      <c r="P149" s="719"/>
      <c r="Q149" s="720"/>
    </row>
    <row r="150" spans="5:17" ht="27.75" customHeight="1" x14ac:dyDescent="0.3">
      <c r="E150" s="258" t="s">
        <v>1140</v>
      </c>
      <c r="F150" s="731" t="s">
        <v>1339</v>
      </c>
      <c r="G150" s="725"/>
      <c r="H150" s="725"/>
      <c r="I150" s="726"/>
      <c r="J150" s="243" t="s">
        <v>886</v>
      </c>
      <c r="K150" s="244">
        <v>4</v>
      </c>
      <c r="L150" s="714">
        <v>269</v>
      </c>
      <c r="M150" s="715"/>
      <c r="N150" s="719">
        <f t="shared" si="1"/>
        <v>1076</v>
      </c>
      <c r="O150" s="719"/>
      <c r="P150" s="719"/>
      <c r="Q150" s="720"/>
    </row>
    <row r="151" spans="5:17" ht="24.95" customHeight="1" x14ac:dyDescent="0.3">
      <c r="E151" s="258" t="s">
        <v>1142</v>
      </c>
      <c r="F151" s="731" t="s">
        <v>1340</v>
      </c>
      <c r="G151" s="725"/>
      <c r="H151" s="725"/>
      <c r="I151" s="726"/>
      <c r="J151" s="243" t="s">
        <v>229</v>
      </c>
      <c r="K151" s="244">
        <v>130</v>
      </c>
      <c r="L151" s="714">
        <v>30</v>
      </c>
      <c r="M151" s="715"/>
      <c r="N151" s="719">
        <f t="shared" si="1"/>
        <v>3900</v>
      </c>
      <c r="O151" s="719"/>
      <c r="P151" s="719"/>
      <c r="Q151" s="720"/>
    </row>
    <row r="152" spans="5:17" ht="24.95" customHeight="1" x14ac:dyDescent="0.3">
      <c r="E152" s="258" t="s">
        <v>1144</v>
      </c>
      <c r="F152" s="731" t="s">
        <v>1341</v>
      </c>
      <c r="G152" s="725"/>
      <c r="H152" s="725"/>
      <c r="I152" s="726"/>
      <c r="J152" s="243" t="s">
        <v>229</v>
      </c>
      <c r="K152" s="244">
        <v>65</v>
      </c>
      <c r="L152" s="714">
        <v>38</v>
      </c>
      <c r="M152" s="715"/>
      <c r="N152" s="719">
        <f t="shared" si="1"/>
        <v>2470</v>
      </c>
      <c r="O152" s="719"/>
      <c r="P152" s="719"/>
      <c r="Q152" s="720"/>
    </row>
    <row r="153" spans="5:17" ht="24.95" customHeight="1" x14ac:dyDescent="0.3">
      <c r="E153" s="258" t="s">
        <v>1146</v>
      </c>
      <c r="F153" s="731" t="s">
        <v>1415</v>
      </c>
      <c r="G153" s="725"/>
      <c r="H153" s="725"/>
      <c r="I153" s="726"/>
      <c r="J153" s="243" t="s">
        <v>229</v>
      </c>
      <c r="K153" s="269">
        <v>0</v>
      </c>
      <c r="L153" s="714">
        <v>54</v>
      </c>
      <c r="M153" s="715"/>
      <c r="N153" s="719">
        <f t="shared" si="1"/>
        <v>0</v>
      </c>
      <c r="O153" s="719"/>
      <c r="P153" s="719"/>
      <c r="Q153" s="720"/>
    </row>
    <row r="154" spans="5:17" ht="24.95" customHeight="1" x14ac:dyDescent="0.3">
      <c r="E154" s="258" t="s">
        <v>1148</v>
      </c>
      <c r="F154" s="731" t="s">
        <v>1416</v>
      </c>
      <c r="G154" s="725"/>
      <c r="H154" s="725"/>
      <c r="I154" s="726"/>
      <c r="J154" s="243" t="s">
        <v>229</v>
      </c>
      <c r="K154" s="244">
        <v>40</v>
      </c>
      <c r="L154" s="714">
        <v>25</v>
      </c>
      <c r="M154" s="715"/>
      <c r="N154" s="719">
        <f t="shared" si="1"/>
        <v>1000</v>
      </c>
      <c r="O154" s="719"/>
      <c r="P154" s="719"/>
      <c r="Q154" s="720"/>
    </row>
    <row r="155" spans="5:17" ht="25.5" customHeight="1" x14ac:dyDescent="0.3">
      <c r="E155" s="258" t="s">
        <v>1150</v>
      </c>
      <c r="F155" s="731" t="s">
        <v>1344</v>
      </c>
      <c r="G155" s="725"/>
      <c r="H155" s="725"/>
      <c r="I155" s="726"/>
      <c r="J155" s="243" t="s">
        <v>229</v>
      </c>
      <c r="K155" s="244">
        <v>35</v>
      </c>
      <c r="L155" s="714">
        <v>27</v>
      </c>
      <c r="M155" s="715"/>
      <c r="N155" s="719">
        <f t="shared" si="1"/>
        <v>945</v>
      </c>
      <c r="O155" s="719"/>
      <c r="P155" s="719"/>
      <c r="Q155" s="720"/>
    </row>
    <row r="156" spans="5:17" ht="24.95" customHeight="1" x14ac:dyDescent="0.3">
      <c r="E156" s="258" t="s">
        <v>1152</v>
      </c>
      <c r="F156" s="731" t="s">
        <v>1246</v>
      </c>
      <c r="G156" s="725"/>
      <c r="H156" s="725"/>
      <c r="I156" s="726"/>
      <c r="J156" s="243" t="s">
        <v>1334</v>
      </c>
      <c r="K156" s="244">
        <v>1</v>
      </c>
      <c r="L156" s="714">
        <v>967</v>
      </c>
      <c r="M156" s="715"/>
      <c r="N156" s="719">
        <f t="shared" si="1"/>
        <v>967</v>
      </c>
      <c r="O156" s="719"/>
      <c r="P156" s="719"/>
      <c r="Q156" s="720"/>
    </row>
    <row r="157" spans="5:17" ht="24.95" customHeight="1" x14ac:dyDescent="0.3">
      <c r="E157" s="258" t="s">
        <v>1154</v>
      </c>
      <c r="F157" s="731" t="s">
        <v>1248</v>
      </c>
      <c r="G157" s="725"/>
      <c r="H157" s="725"/>
      <c r="I157" s="726"/>
      <c r="J157" s="243" t="s">
        <v>229</v>
      </c>
      <c r="K157" s="244">
        <v>20</v>
      </c>
      <c r="L157" s="714">
        <v>238</v>
      </c>
      <c r="M157" s="715"/>
      <c r="N157" s="719">
        <f t="shared" si="1"/>
        <v>4760</v>
      </c>
      <c r="O157" s="719"/>
      <c r="P157" s="719"/>
      <c r="Q157" s="720"/>
    </row>
    <row r="158" spans="5:17" ht="24.95" customHeight="1" x14ac:dyDescent="0.3">
      <c r="E158" s="258" t="s">
        <v>1156</v>
      </c>
      <c r="F158" s="731" t="s">
        <v>1250</v>
      </c>
      <c r="G158" s="725"/>
      <c r="H158" s="725"/>
      <c r="I158" s="726"/>
      <c r="J158" s="243" t="s">
        <v>229</v>
      </c>
      <c r="K158" s="244">
        <v>10</v>
      </c>
      <c r="L158" s="714">
        <v>350</v>
      </c>
      <c r="M158" s="715"/>
      <c r="N158" s="719">
        <f t="shared" si="1"/>
        <v>3500</v>
      </c>
      <c r="O158" s="719"/>
      <c r="P158" s="719"/>
      <c r="Q158" s="720"/>
    </row>
    <row r="159" spans="5:17" ht="28.5" customHeight="1" x14ac:dyDescent="0.3">
      <c r="E159" s="258" t="s">
        <v>1158</v>
      </c>
      <c r="F159" s="731" t="s">
        <v>1350</v>
      </c>
      <c r="G159" s="725"/>
      <c r="H159" s="725"/>
      <c r="I159" s="726"/>
      <c r="J159" s="243" t="s">
        <v>229</v>
      </c>
      <c r="K159" s="244">
        <v>35</v>
      </c>
      <c r="L159" s="714">
        <v>50</v>
      </c>
      <c r="M159" s="715"/>
      <c r="N159" s="719">
        <f>L159*K159</f>
        <v>1750</v>
      </c>
      <c r="O159" s="719"/>
      <c r="P159" s="719"/>
      <c r="Q159" s="720"/>
    </row>
    <row r="160" spans="5:17" ht="28.5" customHeight="1" x14ac:dyDescent="0.3">
      <c r="E160" s="258" t="s">
        <v>1160</v>
      </c>
      <c r="F160" s="731" t="s">
        <v>1351</v>
      </c>
      <c r="G160" s="725"/>
      <c r="H160" s="725"/>
      <c r="I160" s="726"/>
      <c r="J160" s="243" t="s">
        <v>229</v>
      </c>
      <c r="K160" s="244">
        <v>15</v>
      </c>
      <c r="L160" s="714">
        <v>39</v>
      </c>
      <c r="M160" s="715"/>
      <c r="N160" s="719">
        <f t="shared" ref="N160:N162" si="2">L160*K160</f>
        <v>585</v>
      </c>
      <c r="O160" s="719"/>
      <c r="P160" s="719"/>
      <c r="Q160" s="720"/>
    </row>
    <row r="161" spans="5:17" ht="27" customHeight="1" x14ac:dyDescent="0.3">
      <c r="E161" s="258" t="s">
        <v>1162</v>
      </c>
      <c r="F161" s="731" t="s">
        <v>1352</v>
      </c>
      <c r="G161" s="725"/>
      <c r="H161" s="725"/>
      <c r="I161" s="726"/>
      <c r="J161" s="243" t="s">
        <v>229</v>
      </c>
      <c r="K161" s="244">
        <v>15</v>
      </c>
      <c r="L161" s="714">
        <v>45</v>
      </c>
      <c r="M161" s="715"/>
      <c r="N161" s="719">
        <f t="shared" si="2"/>
        <v>675</v>
      </c>
      <c r="O161" s="719"/>
      <c r="P161" s="719"/>
      <c r="Q161" s="720"/>
    </row>
    <row r="162" spans="5:17" ht="24.95" customHeight="1" x14ac:dyDescent="0.3">
      <c r="E162" s="258" t="s">
        <v>1164</v>
      </c>
      <c r="F162" s="731" t="s">
        <v>1353</v>
      </c>
      <c r="G162" s="725"/>
      <c r="H162" s="725"/>
      <c r="I162" s="726"/>
      <c r="J162" s="243" t="s">
        <v>886</v>
      </c>
      <c r="K162" s="244">
        <v>5</v>
      </c>
      <c r="L162" s="714">
        <v>373</v>
      </c>
      <c r="M162" s="715"/>
      <c r="N162" s="719">
        <f t="shared" si="2"/>
        <v>1865</v>
      </c>
      <c r="O162" s="719"/>
      <c r="P162" s="719"/>
      <c r="Q162" s="720"/>
    </row>
    <row r="163" spans="5:17" x14ac:dyDescent="0.3">
      <c r="E163" s="261" t="s">
        <v>1190</v>
      </c>
      <c r="F163" s="704" t="s">
        <v>1271</v>
      </c>
      <c r="G163" s="705"/>
      <c r="H163" s="705"/>
      <c r="I163" s="705"/>
      <c r="J163" s="721"/>
      <c r="K163" s="721"/>
      <c r="L163" s="721"/>
      <c r="M163" s="721"/>
      <c r="N163" s="721"/>
      <c r="O163" s="721"/>
      <c r="P163" s="721"/>
      <c r="Q163" s="722"/>
    </row>
    <row r="164" spans="5:17" ht="15" customHeight="1" x14ac:dyDescent="0.3">
      <c r="E164" s="258" t="s">
        <v>1192</v>
      </c>
      <c r="F164" s="731" t="s">
        <v>1355</v>
      </c>
      <c r="G164" s="725"/>
      <c r="H164" s="725"/>
      <c r="I164" s="726"/>
      <c r="J164" s="244" t="s">
        <v>886</v>
      </c>
      <c r="K164" s="244">
        <v>1</v>
      </c>
      <c r="L164" s="714">
        <v>941</v>
      </c>
      <c r="M164" s="715"/>
      <c r="N164" s="716">
        <f t="shared" ref="N164:N172" si="3">L164*K164</f>
        <v>941</v>
      </c>
      <c r="O164" s="717"/>
      <c r="P164" s="717"/>
      <c r="Q164" s="718"/>
    </row>
    <row r="165" spans="5:17" ht="15" customHeight="1" x14ac:dyDescent="0.3">
      <c r="E165" s="258" t="s">
        <v>1194</v>
      </c>
      <c r="F165" s="731" t="s">
        <v>1356</v>
      </c>
      <c r="G165" s="725"/>
      <c r="H165" s="725"/>
      <c r="I165" s="726"/>
      <c r="J165" s="244" t="s">
        <v>1334</v>
      </c>
      <c r="K165" s="244">
        <v>1</v>
      </c>
      <c r="L165" s="714">
        <v>1373</v>
      </c>
      <c r="M165" s="715"/>
      <c r="N165" s="716">
        <f t="shared" si="3"/>
        <v>1373</v>
      </c>
      <c r="O165" s="717"/>
      <c r="P165" s="717"/>
      <c r="Q165" s="718"/>
    </row>
    <row r="166" spans="5:17" ht="15" customHeight="1" x14ac:dyDescent="0.3">
      <c r="E166" s="258" t="s">
        <v>1196</v>
      </c>
      <c r="F166" s="731" t="s">
        <v>1357</v>
      </c>
      <c r="G166" s="725"/>
      <c r="H166" s="725"/>
      <c r="I166" s="726"/>
      <c r="J166" s="244" t="s">
        <v>1334</v>
      </c>
      <c r="K166" s="244">
        <v>1</v>
      </c>
      <c r="L166" s="714">
        <v>6275</v>
      </c>
      <c r="M166" s="715"/>
      <c r="N166" s="716">
        <f t="shared" si="3"/>
        <v>6275</v>
      </c>
      <c r="O166" s="717"/>
      <c r="P166" s="717"/>
      <c r="Q166" s="718"/>
    </row>
    <row r="167" spans="5:17" ht="15" customHeight="1" x14ac:dyDescent="0.3">
      <c r="E167" s="258" t="s">
        <v>1198</v>
      </c>
      <c r="F167" s="731" t="s">
        <v>1358</v>
      </c>
      <c r="G167" s="725"/>
      <c r="H167" s="725"/>
      <c r="I167" s="726"/>
      <c r="J167" s="244" t="s">
        <v>345</v>
      </c>
      <c r="K167" s="244">
        <v>12</v>
      </c>
      <c r="L167" s="714">
        <v>392</v>
      </c>
      <c r="M167" s="715"/>
      <c r="N167" s="716">
        <f t="shared" si="3"/>
        <v>4704</v>
      </c>
      <c r="O167" s="717"/>
      <c r="P167" s="717"/>
      <c r="Q167" s="718"/>
    </row>
    <row r="168" spans="5:17" ht="15" customHeight="1" x14ac:dyDescent="0.3">
      <c r="E168" s="258" t="s">
        <v>1200</v>
      </c>
      <c r="F168" s="731" t="s">
        <v>1359</v>
      </c>
      <c r="G168" s="725"/>
      <c r="H168" s="725"/>
      <c r="I168" s="726"/>
      <c r="J168" s="244" t="s">
        <v>345</v>
      </c>
      <c r="K168" s="244">
        <v>12</v>
      </c>
      <c r="L168" s="714">
        <v>458</v>
      </c>
      <c r="M168" s="715"/>
      <c r="N168" s="716">
        <f t="shared" si="3"/>
        <v>5496</v>
      </c>
      <c r="O168" s="717"/>
      <c r="P168" s="717"/>
      <c r="Q168" s="718"/>
    </row>
    <row r="169" spans="5:17" ht="15" customHeight="1" x14ac:dyDescent="0.3">
      <c r="E169" s="258" t="s">
        <v>1202</v>
      </c>
      <c r="F169" s="731" t="s">
        <v>1360</v>
      </c>
      <c r="G169" s="725"/>
      <c r="H169" s="725"/>
      <c r="I169" s="726"/>
      <c r="J169" s="244" t="s">
        <v>345</v>
      </c>
      <c r="K169" s="244">
        <v>24</v>
      </c>
      <c r="L169" s="714">
        <v>392</v>
      </c>
      <c r="M169" s="715"/>
      <c r="N169" s="716">
        <f t="shared" si="3"/>
        <v>9408</v>
      </c>
      <c r="O169" s="717"/>
      <c r="P169" s="717"/>
      <c r="Q169" s="718"/>
    </row>
    <row r="170" spans="5:17" ht="15" customHeight="1" x14ac:dyDescent="0.3">
      <c r="E170" s="258" t="s">
        <v>1204</v>
      </c>
      <c r="F170" s="731" t="s">
        <v>1277</v>
      </c>
      <c r="G170" s="725"/>
      <c r="H170" s="725"/>
      <c r="I170" s="726"/>
      <c r="J170" s="244" t="s">
        <v>1334</v>
      </c>
      <c r="K170" s="244">
        <v>1</v>
      </c>
      <c r="L170" s="714">
        <v>19608</v>
      </c>
      <c r="M170" s="715"/>
      <c r="N170" s="716">
        <f t="shared" si="3"/>
        <v>19608</v>
      </c>
      <c r="O170" s="717"/>
      <c r="P170" s="717"/>
      <c r="Q170" s="718"/>
    </row>
    <row r="171" spans="5:17" ht="15" customHeight="1" x14ac:dyDescent="0.3">
      <c r="E171" s="258" t="s">
        <v>1206</v>
      </c>
      <c r="F171" s="731" t="s">
        <v>1279</v>
      </c>
      <c r="G171" s="725"/>
      <c r="H171" s="725"/>
      <c r="I171" s="726"/>
      <c r="J171" s="244" t="s">
        <v>1334</v>
      </c>
      <c r="K171" s="244">
        <v>1</v>
      </c>
      <c r="L171" s="714">
        <v>5229</v>
      </c>
      <c r="M171" s="715"/>
      <c r="N171" s="716">
        <f t="shared" si="3"/>
        <v>5229</v>
      </c>
      <c r="O171" s="717"/>
      <c r="P171" s="717"/>
      <c r="Q171" s="718"/>
    </row>
    <row r="172" spans="5:17" ht="15" customHeight="1" x14ac:dyDescent="0.3">
      <c r="E172" s="258" t="s">
        <v>1354</v>
      </c>
      <c r="F172" s="731" t="s">
        <v>1418</v>
      </c>
      <c r="G172" s="725"/>
      <c r="H172" s="725"/>
      <c r="I172" s="726"/>
      <c r="J172" s="244" t="s">
        <v>1334</v>
      </c>
      <c r="K172" s="244">
        <v>1</v>
      </c>
      <c r="L172" s="714">
        <v>10148</v>
      </c>
      <c r="M172" s="715"/>
      <c r="N172" s="716">
        <f t="shared" si="3"/>
        <v>10148</v>
      </c>
      <c r="O172" s="717"/>
      <c r="P172" s="717"/>
      <c r="Q172" s="718"/>
    </row>
    <row r="173" spans="5:17" ht="15" customHeight="1" x14ac:dyDescent="0.3">
      <c r="E173" s="258" t="s">
        <v>1417</v>
      </c>
      <c r="F173" s="731" t="s">
        <v>1361</v>
      </c>
      <c r="G173" s="725"/>
      <c r="H173" s="725"/>
      <c r="I173" s="726"/>
      <c r="J173" s="244" t="s">
        <v>345</v>
      </c>
      <c r="K173" s="244">
        <v>8</v>
      </c>
      <c r="L173" s="714">
        <v>392</v>
      </c>
      <c r="M173" s="715"/>
      <c r="N173" s="716">
        <f t="shared" ref="N173" si="4">L173*K173</f>
        <v>3136</v>
      </c>
      <c r="O173" s="717"/>
      <c r="P173" s="717"/>
      <c r="Q173" s="718"/>
    </row>
    <row r="174" spans="5:17" ht="18" x14ac:dyDescent="0.35">
      <c r="E174" s="184"/>
      <c r="F174" s="254" t="s">
        <v>927</v>
      </c>
      <c r="G174" s="255"/>
      <c r="H174" s="255"/>
      <c r="I174" s="255"/>
      <c r="J174" s="255"/>
      <c r="K174" s="255"/>
      <c r="L174" s="255"/>
      <c r="M174" s="255"/>
      <c r="N174" s="699">
        <f>SUM(N120:Q173)</f>
        <v>138567</v>
      </c>
      <c r="O174" s="700"/>
      <c r="P174" s="700"/>
      <c r="Q174" s="700"/>
    </row>
    <row r="175" spans="5:17" x14ac:dyDescent="0.3"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</row>
    <row r="176" spans="5:17" ht="39" customHeight="1" x14ac:dyDescent="0.3">
      <c r="E176" s="184"/>
      <c r="F176" s="253" t="s">
        <v>165</v>
      </c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</row>
    <row r="177" spans="5:17" ht="230.25" customHeight="1" x14ac:dyDescent="0.3">
      <c r="E177" s="184"/>
      <c r="F177" s="697" t="s">
        <v>1282</v>
      </c>
      <c r="G177" s="614"/>
      <c r="H177" s="614"/>
      <c r="I177" s="614"/>
      <c r="J177" s="184"/>
      <c r="K177" s="184"/>
      <c r="L177" s="184"/>
      <c r="M177" s="184"/>
      <c r="N177" s="184"/>
      <c r="O177" s="184"/>
      <c r="P177" s="184"/>
      <c r="Q177" s="184"/>
    </row>
    <row r="178" spans="5:17" ht="48" customHeight="1" x14ac:dyDescent="0.3">
      <c r="E178" s="184"/>
      <c r="F178" s="698" t="s">
        <v>1283</v>
      </c>
      <c r="G178" s="614"/>
      <c r="H178" s="614"/>
      <c r="I178" s="614"/>
      <c r="J178" s="184"/>
      <c r="K178" s="184"/>
      <c r="L178" s="184"/>
      <c r="M178" s="184"/>
      <c r="N178" s="184"/>
      <c r="O178" s="184"/>
      <c r="P178" s="184"/>
      <c r="Q178" s="184"/>
    </row>
  </sheetData>
  <sheetProtection algorithmName="SHA-512" hashValue="hXz8C36C6bmoe/6bmCucH90fWm9TDO3vsgfnm53znklxULCEtk1Ehhf90e5n5oGwYnByCcSP0Tj59iSOLSIBkw==" saltValue="Ml2AX/cURzcUZOaeqioItw==" spinCount="100000" sheet="1" objects="1" scenarios="1"/>
  <mergeCells count="221">
    <mergeCell ref="F178:I178"/>
    <mergeCell ref="F173:I173"/>
    <mergeCell ref="L173:M173"/>
    <mergeCell ref="N173:Q173"/>
    <mergeCell ref="F163:Q163"/>
    <mergeCell ref="F172:I172"/>
    <mergeCell ref="L172:M172"/>
    <mergeCell ref="N172:Q172"/>
    <mergeCell ref="N174:Q174"/>
    <mergeCell ref="F177:I177"/>
    <mergeCell ref="F170:I170"/>
    <mergeCell ref="L170:M170"/>
    <mergeCell ref="N170:Q170"/>
    <mergeCell ref="F171:I171"/>
    <mergeCell ref="L171:M171"/>
    <mergeCell ref="N171:Q171"/>
    <mergeCell ref="F168:I168"/>
    <mergeCell ref="L168:M168"/>
    <mergeCell ref="N168:Q168"/>
    <mergeCell ref="F169:I169"/>
    <mergeCell ref="L169:M169"/>
    <mergeCell ref="N169:Q169"/>
    <mergeCell ref="F166:I166"/>
    <mergeCell ref="L166:M166"/>
    <mergeCell ref="N166:Q166"/>
    <mergeCell ref="F167:I167"/>
    <mergeCell ref="L167:M167"/>
    <mergeCell ref="N167:Q167"/>
    <mergeCell ref="F164:I164"/>
    <mergeCell ref="L164:M164"/>
    <mergeCell ref="N164:Q164"/>
    <mergeCell ref="F165:I165"/>
    <mergeCell ref="L165:M165"/>
    <mergeCell ref="N165:Q165"/>
    <mergeCell ref="F161:I161"/>
    <mergeCell ref="L161:M161"/>
    <mergeCell ref="N161:Q161"/>
    <mergeCell ref="F162:I162"/>
    <mergeCell ref="L162:M162"/>
    <mergeCell ref="N162:Q162"/>
    <mergeCell ref="F159:I159"/>
    <mergeCell ref="L159:M159"/>
    <mergeCell ref="N159:Q159"/>
    <mergeCell ref="F160:I160"/>
    <mergeCell ref="L160:M160"/>
    <mergeCell ref="N160:Q160"/>
    <mergeCell ref="F157:I157"/>
    <mergeCell ref="L157:M157"/>
    <mergeCell ref="N157:Q157"/>
    <mergeCell ref="F158:I158"/>
    <mergeCell ref="L158:M158"/>
    <mergeCell ref="N158:Q158"/>
    <mergeCell ref="F155:I155"/>
    <mergeCell ref="L155:M155"/>
    <mergeCell ref="N155:Q155"/>
    <mergeCell ref="F156:I156"/>
    <mergeCell ref="L156:M156"/>
    <mergeCell ref="N156:Q156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49:I149"/>
    <mergeCell ref="L149:M149"/>
    <mergeCell ref="N149:Q149"/>
    <mergeCell ref="F150:I150"/>
    <mergeCell ref="L150:M150"/>
    <mergeCell ref="N150:Q150"/>
    <mergeCell ref="F146:Q146"/>
    <mergeCell ref="F147:I147"/>
    <mergeCell ref="L147:M147"/>
    <mergeCell ref="N147:Q147"/>
    <mergeCell ref="F148:I148"/>
    <mergeCell ref="L148:M148"/>
    <mergeCell ref="N148:Q148"/>
    <mergeCell ref="F144:I144"/>
    <mergeCell ref="L144:M144"/>
    <mergeCell ref="N144:Q144"/>
    <mergeCell ref="F145:I145"/>
    <mergeCell ref="L145:M145"/>
    <mergeCell ref="N145:Q145"/>
    <mergeCell ref="F142:I142"/>
    <mergeCell ref="L142:M142"/>
    <mergeCell ref="N142:Q142"/>
    <mergeCell ref="F143:I143"/>
    <mergeCell ref="L143:M143"/>
    <mergeCell ref="N143:Q143"/>
    <mergeCell ref="F140:I140"/>
    <mergeCell ref="L140:M140"/>
    <mergeCell ref="N140:Q140"/>
    <mergeCell ref="F141:I141"/>
    <mergeCell ref="L141:M141"/>
    <mergeCell ref="N141:Q141"/>
    <mergeCell ref="F138:I138"/>
    <mergeCell ref="L138:M138"/>
    <mergeCell ref="N138:Q138"/>
    <mergeCell ref="F139:I139"/>
    <mergeCell ref="L139:M139"/>
    <mergeCell ref="N139:Q139"/>
    <mergeCell ref="F136:I136"/>
    <mergeCell ref="L136:M136"/>
    <mergeCell ref="N136:Q136"/>
    <mergeCell ref="F137:I137"/>
    <mergeCell ref="L137:M137"/>
    <mergeCell ref="N137:Q137"/>
    <mergeCell ref="F134:I134"/>
    <mergeCell ref="L134:M134"/>
    <mergeCell ref="N134:Q134"/>
    <mergeCell ref="F135:I135"/>
    <mergeCell ref="L135:M135"/>
    <mergeCell ref="N135:Q135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2:I122"/>
    <mergeCell ref="L122:M122"/>
    <mergeCell ref="N122:Q122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F117:H117"/>
    <mergeCell ref="L117:M117"/>
    <mergeCell ref="N117:Q117"/>
    <mergeCell ref="F118:Q118"/>
    <mergeCell ref="F119:I119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F79:P79"/>
    <mergeCell ref="M81:P81"/>
    <mergeCell ref="N111:Q111"/>
    <mergeCell ref="H33:J33"/>
    <mergeCell ref="M33:P33"/>
    <mergeCell ref="H34:J34"/>
    <mergeCell ref="M34:P34"/>
    <mergeCell ref="H35:J35"/>
    <mergeCell ref="M35:P35"/>
    <mergeCell ref="H36:J36"/>
    <mergeCell ref="M36:P36"/>
    <mergeCell ref="M84:Q84"/>
    <mergeCell ref="N112:Q112"/>
    <mergeCell ref="N113:Q113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L94:Q94"/>
    <mergeCell ref="C100:Q100"/>
    <mergeCell ref="M83:Q83"/>
    <mergeCell ref="C86:G86"/>
    <mergeCell ref="N86:Q86"/>
    <mergeCell ref="N88:Q88"/>
    <mergeCell ref="L38:P38"/>
    <mergeCell ref="C76:Q76"/>
    <mergeCell ref="F78:P7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3" fitToHeight="100" orientation="portrait" blackAndWhite="1" r:id="rId1"/>
  <headerFooter>
    <oddFooter>&amp;CStrana &amp;P z &amp;N</oddFooter>
  </headerFooter>
  <rowBreaks count="3" manualBreakCount="3">
    <brk id="72" min="1" max="17" man="1"/>
    <brk id="96" min="1" max="17" man="1"/>
    <brk id="174" min="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03"/>
  <sheetViews>
    <sheetView showGridLines="0" zoomScale="85" zoomScaleNormal="85" workbookViewId="0">
      <pane ySplit="1" topLeftCell="A289" activePane="bottomLeft" state="frozen"/>
      <selection pane="bottomLeft" activeCell="M300" sqref="M30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88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134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83156.609999999986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N104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83156.61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ROUND((SUM(BE104:BE105)+SUM(BE123:BE302)), 2)</f>
        <v>83156.61</v>
      </c>
      <c r="I32" s="505"/>
      <c r="J32" s="505"/>
      <c r="K32" s="36"/>
      <c r="L32" s="36"/>
      <c r="M32" s="519">
        <f>ROUND(ROUND((SUM(BE104:BE105)+SUM(BE123:BE302)), 2)*F32, 2)</f>
        <v>17462.89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ROUND((SUM(BF104:BF105)+SUM(BF123:BF302)), 2)</f>
        <v>0</v>
      </c>
      <c r="I33" s="505"/>
      <c r="J33" s="505"/>
      <c r="K33" s="36"/>
      <c r="L33" s="36"/>
      <c r="M33" s="519">
        <f>ROUND(ROUND((SUM(BF104:BF105)+SUM(BF123:BF302)),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ROUND((SUM(BG104:BG105)+SUM(BG123:BG302)),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ROUND((SUM(BH104:BH105)+SUM(BH123:BH302)),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ROUND((SUM(BI104:BI105)+SUM(BI123:BI302)),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100619.5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01 - Objekt č. 2 - Vybudování nové plynové kotelny pro obj. č. 2 - vojenská veterinární stanice - bourací práce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N123</f>
        <v>83156.609999999986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143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N124</f>
        <v>59883.469999999994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144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N125</f>
        <v>40999.35</v>
      </c>
      <c r="O90" s="511"/>
      <c r="P90" s="511"/>
      <c r="Q90" s="511"/>
      <c r="R90" s="120"/>
    </row>
    <row r="91" spans="2:47" s="7" customFormat="1" ht="19.899999999999999" customHeight="1" x14ac:dyDescent="0.3">
      <c r="B91" s="117"/>
      <c r="C91" s="118"/>
      <c r="D91" s="119" t="s">
        <v>145</v>
      </c>
      <c r="E91" s="118"/>
      <c r="F91" s="118"/>
      <c r="G91" s="118"/>
      <c r="H91" s="118"/>
      <c r="I91" s="118"/>
      <c r="J91" s="118"/>
      <c r="K91" s="118"/>
      <c r="L91" s="118"/>
      <c r="M91" s="118"/>
      <c r="N91" s="510">
        <f>N210</f>
        <v>18879.349999999999</v>
      </c>
      <c r="O91" s="511"/>
      <c r="P91" s="511"/>
      <c r="Q91" s="511"/>
      <c r="R91" s="120"/>
    </row>
    <row r="92" spans="2:47" s="7" customFormat="1" ht="19.899999999999999" customHeight="1" x14ac:dyDescent="0.3">
      <c r="B92" s="117"/>
      <c r="C92" s="118"/>
      <c r="D92" s="119" t="s">
        <v>146</v>
      </c>
      <c r="E92" s="118"/>
      <c r="F92" s="118"/>
      <c r="G92" s="118"/>
      <c r="H92" s="118"/>
      <c r="I92" s="118"/>
      <c r="J92" s="118"/>
      <c r="K92" s="118"/>
      <c r="L92" s="118"/>
      <c r="M92" s="118"/>
      <c r="N92" s="510">
        <f>N222</f>
        <v>4.7699999999999996</v>
      </c>
      <c r="O92" s="511"/>
      <c r="P92" s="511"/>
      <c r="Q92" s="511"/>
      <c r="R92" s="120"/>
    </row>
    <row r="93" spans="2:47" s="6" customFormat="1" ht="24.95" customHeight="1" x14ac:dyDescent="0.3">
      <c r="B93" s="113"/>
      <c r="C93" s="114"/>
      <c r="D93" s="115" t="s">
        <v>147</v>
      </c>
      <c r="E93" s="114"/>
      <c r="F93" s="114"/>
      <c r="G93" s="114"/>
      <c r="H93" s="114"/>
      <c r="I93" s="114"/>
      <c r="J93" s="114"/>
      <c r="K93" s="114"/>
      <c r="L93" s="114"/>
      <c r="M93" s="114"/>
      <c r="N93" s="485">
        <f>N224</f>
        <v>10409.14</v>
      </c>
      <c r="O93" s="512"/>
      <c r="P93" s="512"/>
      <c r="Q93" s="512"/>
      <c r="R93" s="116"/>
    </row>
    <row r="94" spans="2:47" s="7" customFormat="1" ht="19.899999999999999" customHeight="1" x14ac:dyDescent="0.3">
      <c r="B94" s="117"/>
      <c r="C94" s="118"/>
      <c r="D94" s="119" t="s">
        <v>148</v>
      </c>
      <c r="E94" s="118"/>
      <c r="F94" s="118"/>
      <c r="G94" s="118"/>
      <c r="H94" s="118"/>
      <c r="I94" s="118"/>
      <c r="J94" s="118"/>
      <c r="K94" s="118"/>
      <c r="L94" s="118"/>
      <c r="M94" s="118"/>
      <c r="N94" s="510">
        <f>N225</f>
        <v>705</v>
      </c>
      <c r="O94" s="511"/>
      <c r="P94" s="511"/>
      <c r="Q94" s="511"/>
      <c r="R94" s="120"/>
    </row>
    <row r="95" spans="2:47" s="7" customFormat="1" ht="19.899999999999999" customHeight="1" x14ac:dyDescent="0.3">
      <c r="B95" s="117"/>
      <c r="C95" s="118"/>
      <c r="D95" s="119" t="s">
        <v>149</v>
      </c>
      <c r="E95" s="118"/>
      <c r="F95" s="118"/>
      <c r="G95" s="118"/>
      <c r="H95" s="118"/>
      <c r="I95" s="118"/>
      <c r="J95" s="118"/>
      <c r="K95" s="118"/>
      <c r="L95" s="118"/>
      <c r="M95" s="118"/>
      <c r="N95" s="510">
        <f>N235</f>
        <v>2669.38</v>
      </c>
      <c r="O95" s="511"/>
      <c r="P95" s="511"/>
      <c r="Q95" s="511"/>
      <c r="R95" s="120"/>
    </row>
    <row r="96" spans="2:47" s="7" customFormat="1" ht="19.899999999999999" customHeight="1" x14ac:dyDescent="0.3">
      <c r="B96" s="117"/>
      <c r="C96" s="118"/>
      <c r="D96" s="119" t="s">
        <v>150</v>
      </c>
      <c r="E96" s="118"/>
      <c r="F96" s="118"/>
      <c r="G96" s="118"/>
      <c r="H96" s="118"/>
      <c r="I96" s="118"/>
      <c r="J96" s="118"/>
      <c r="K96" s="118"/>
      <c r="L96" s="118"/>
      <c r="M96" s="118"/>
      <c r="N96" s="510">
        <f>N243</f>
        <v>511</v>
      </c>
      <c r="O96" s="511"/>
      <c r="P96" s="511"/>
      <c r="Q96" s="511"/>
      <c r="R96" s="120"/>
    </row>
    <row r="97" spans="2:21" s="7" customFormat="1" ht="19.899999999999999" customHeight="1" x14ac:dyDescent="0.3">
      <c r="B97" s="117"/>
      <c r="C97" s="118"/>
      <c r="D97" s="119" t="s">
        <v>151</v>
      </c>
      <c r="E97" s="118"/>
      <c r="F97" s="118"/>
      <c r="G97" s="118"/>
      <c r="H97" s="118"/>
      <c r="I97" s="118"/>
      <c r="J97" s="118"/>
      <c r="K97" s="118"/>
      <c r="L97" s="118"/>
      <c r="M97" s="118"/>
      <c r="N97" s="510">
        <f>N256</f>
        <v>83.16</v>
      </c>
      <c r="O97" s="511"/>
      <c r="P97" s="511"/>
      <c r="Q97" s="511"/>
      <c r="R97" s="120"/>
    </row>
    <row r="98" spans="2:21" s="7" customFormat="1" ht="19.899999999999999" customHeight="1" x14ac:dyDescent="0.3">
      <c r="B98" s="117"/>
      <c r="C98" s="118"/>
      <c r="D98" s="119" t="s">
        <v>152</v>
      </c>
      <c r="E98" s="118"/>
      <c r="F98" s="118"/>
      <c r="G98" s="118"/>
      <c r="H98" s="118"/>
      <c r="I98" s="118"/>
      <c r="J98" s="118"/>
      <c r="K98" s="118"/>
      <c r="L98" s="118"/>
      <c r="M98" s="118"/>
      <c r="N98" s="510">
        <f>N262</f>
        <v>1250</v>
      </c>
      <c r="O98" s="511"/>
      <c r="P98" s="511"/>
      <c r="Q98" s="511"/>
      <c r="R98" s="120"/>
    </row>
    <row r="99" spans="2:21" s="7" customFormat="1" ht="19.899999999999999" customHeight="1" x14ac:dyDescent="0.3">
      <c r="B99" s="117"/>
      <c r="C99" s="118"/>
      <c r="D99" s="119" t="s">
        <v>153</v>
      </c>
      <c r="E99" s="118"/>
      <c r="F99" s="118"/>
      <c r="G99" s="118"/>
      <c r="H99" s="118"/>
      <c r="I99" s="118"/>
      <c r="J99" s="118"/>
      <c r="K99" s="118"/>
      <c r="L99" s="118"/>
      <c r="M99" s="118"/>
      <c r="N99" s="510">
        <f>N279</f>
        <v>5190.6000000000004</v>
      </c>
      <c r="O99" s="511"/>
      <c r="P99" s="511"/>
      <c r="Q99" s="511"/>
      <c r="R99" s="120"/>
    </row>
    <row r="100" spans="2:21" s="6" customFormat="1" ht="24.95" customHeight="1" x14ac:dyDescent="0.3">
      <c r="B100" s="113"/>
      <c r="C100" s="114"/>
      <c r="D100" s="115" t="s">
        <v>154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485">
        <f>N286</f>
        <v>8160</v>
      </c>
      <c r="O100" s="512"/>
      <c r="P100" s="512"/>
      <c r="Q100" s="512"/>
      <c r="R100" s="116"/>
    </row>
    <row r="101" spans="2:21" s="7" customFormat="1" ht="19.899999999999999" customHeight="1" x14ac:dyDescent="0.3">
      <c r="B101" s="117"/>
      <c r="C101" s="118"/>
      <c r="D101" s="119" t="s">
        <v>155</v>
      </c>
      <c r="E101" s="118"/>
      <c r="F101" s="118"/>
      <c r="G101" s="118"/>
      <c r="H101" s="118"/>
      <c r="I101" s="118"/>
      <c r="J101" s="118"/>
      <c r="K101" s="118"/>
      <c r="L101" s="118"/>
      <c r="M101" s="118"/>
      <c r="N101" s="510">
        <f>N287</f>
        <v>8160</v>
      </c>
      <c r="O101" s="511"/>
      <c r="P101" s="511"/>
      <c r="Q101" s="511"/>
      <c r="R101" s="120"/>
    </row>
    <row r="102" spans="2:21" s="6" customFormat="1" ht="24.95" customHeight="1" x14ac:dyDescent="0.3">
      <c r="B102" s="113"/>
      <c r="C102" s="114"/>
      <c r="D102" s="115" t="s">
        <v>156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485">
        <f>N291</f>
        <v>4704</v>
      </c>
      <c r="O102" s="512"/>
      <c r="P102" s="512"/>
      <c r="Q102" s="512"/>
      <c r="R102" s="116"/>
    </row>
    <row r="103" spans="2:21" s="1" customFormat="1" ht="21.75" customHeight="1" x14ac:dyDescent="0.3"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7"/>
    </row>
    <row r="104" spans="2:21" s="1" customFormat="1" ht="29.25" customHeight="1" x14ac:dyDescent="0.3">
      <c r="B104" s="35"/>
      <c r="C104" s="112" t="s">
        <v>157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513">
        <v>0</v>
      </c>
      <c r="O104" s="514"/>
      <c r="P104" s="514"/>
      <c r="Q104" s="514"/>
      <c r="R104" s="37"/>
      <c r="T104" s="121"/>
      <c r="U104" s="122" t="s">
        <v>43</v>
      </c>
    </row>
    <row r="105" spans="2:21" s="1" customFormat="1" ht="18" customHeight="1" x14ac:dyDescent="0.3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21" s="1" customFormat="1" ht="29.25" customHeight="1" x14ac:dyDescent="0.3">
      <c r="B106" s="35"/>
      <c r="C106" s="103" t="s">
        <v>125</v>
      </c>
      <c r="D106" s="104"/>
      <c r="E106" s="104"/>
      <c r="F106" s="104"/>
      <c r="G106" s="104"/>
      <c r="H106" s="104"/>
      <c r="I106" s="104"/>
      <c r="J106" s="104"/>
      <c r="K106" s="104"/>
      <c r="L106" s="448">
        <f>ROUND(SUM(N88+N104),2)</f>
        <v>83156.61</v>
      </c>
      <c r="M106" s="448"/>
      <c r="N106" s="448"/>
      <c r="O106" s="448"/>
      <c r="P106" s="448"/>
      <c r="Q106" s="448"/>
      <c r="R106" s="37"/>
    </row>
    <row r="107" spans="2:21" s="1" customFormat="1" ht="6.95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11" spans="2:21" s="1" customFormat="1" ht="6.95" customHeight="1" x14ac:dyDescent="0.3"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4"/>
    </row>
    <row r="112" spans="2:21" s="1" customFormat="1" ht="36.950000000000003" customHeight="1" x14ac:dyDescent="0.3">
      <c r="B112" s="35"/>
      <c r="C112" s="459" t="s">
        <v>158</v>
      </c>
      <c r="D112" s="505"/>
      <c r="E112" s="505"/>
      <c r="F112" s="505"/>
      <c r="G112" s="505"/>
      <c r="H112" s="505"/>
      <c r="I112" s="505"/>
      <c r="J112" s="505"/>
      <c r="K112" s="505"/>
      <c r="L112" s="505"/>
      <c r="M112" s="505"/>
      <c r="N112" s="505"/>
      <c r="O112" s="505"/>
      <c r="P112" s="505"/>
      <c r="Q112" s="505"/>
      <c r="R112" s="37"/>
    </row>
    <row r="113" spans="2:65" s="1" customFormat="1" ht="6.95" customHeight="1" x14ac:dyDescent="0.3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1" customFormat="1" ht="30" customHeight="1" x14ac:dyDescent="0.3">
      <c r="B114" s="35"/>
      <c r="C114" s="32" t="s">
        <v>17</v>
      </c>
      <c r="D114" s="36"/>
      <c r="E114" s="36"/>
      <c r="F114" s="515" t="str">
        <f>F6</f>
        <v>Kasárna Opavská 29, Hlučín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  <c r="Q114" s="36"/>
      <c r="R114" s="37"/>
    </row>
    <row r="115" spans="2:65" s="1" customFormat="1" ht="36.950000000000003" customHeight="1" x14ac:dyDescent="0.3">
      <c r="B115" s="35"/>
      <c r="C115" s="69" t="s">
        <v>133</v>
      </c>
      <c r="D115" s="36"/>
      <c r="E115" s="36"/>
      <c r="F115" s="461" t="str">
        <f>F7</f>
        <v>SO 01 - Objekt č. 2 - Vybudování nové plynové kotelny pro obj. č. 2 - vojenská veterinární stanice - bourací práce</v>
      </c>
      <c r="G115" s="505"/>
      <c r="H115" s="505"/>
      <c r="I115" s="505"/>
      <c r="J115" s="505"/>
      <c r="K115" s="505"/>
      <c r="L115" s="505"/>
      <c r="M115" s="505"/>
      <c r="N115" s="505"/>
      <c r="O115" s="505"/>
      <c r="P115" s="505"/>
      <c r="Q115" s="36"/>
      <c r="R115" s="37"/>
    </row>
    <row r="116" spans="2:65" s="1" customFormat="1" ht="6.95" customHeight="1" x14ac:dyDescent="0.3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 ht="18" customHeight="1" x14ac:dyDescent="0.3">
      <c r="B117" s="35"/>
      <c r="C117" s="32" t="s">
        <v>21</v>
      </c>
      <c r="D117" s="36"/>
      <c r="E117" s="36"/>
      <c r="F117" s="30" t="str">
        <f>F9</f>
        <v>Hlučín</v>
      </c>
      <c r="G117" s="36"/>
      <c r="H117" s="36"/>
      <c r="I117" s="36"/>
      <c r="J117" s="36"/>
      <c r="K117" s="32" t="s">
        <v>23</v>
      </c>
      <c r="L117" s="36"/>
      <c r="M117" s="506" t="str">
        <f>IF(O9="","",O9)</f>
        <v>29.5.2017</v>
      </c>
      <c r="N117" s="506"/>
      <c r="O117" s="506"/>
      <c r="P117" s="506"/>
      <c r="Q117" s="36"/>
      <c r="R117" s="37"/>
    </row>
    <row r="118" spans="2:65" s="1" customFormat="1" ht="6.95" customHeight="1" x14ac:dyDescent="0.3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5" s="1" customFormat="1" ht="15" x14ac:dyDescent="0.3">
      <c r="B119" s="35"/>
      <c r="C119" s="32" t="s">
        <v>25</v>
      </c>
      <c r="D119" s="36"/>
      <c r="E119" s="36"/>
      <c r="F119" s="30" t="str">
        <f>E12</f>
        <v>AS-PO, Podbabská 1589/1, 160 00 Praha 6</v>
      </c>
      <c r="G119" s="36"/>
      <c r="H119" s="36"/>
      <c r="I119" s="36"/>
      <c r="J119" s="36"/>
      <c r="K119" s="32" t="s">
        <v>33</v>
      </c>
      <c r="L119" s="36"/>
      <c r="M119" s="472" t="str">
        <f>E18</f>
        <v>SAFETY PRO s.r.o., Přerovská 434/60, 77900 Olomouc</v>
      </c>
      <c r="N119" s="472"/>
      <c r="O119" s="472"/>
      <c r="P119" s="472"/>
      <c r="Q119" s="472"/>
      <c r="R119" s="37"/>
    </row>
    <row r="120" spans="2:65" s="1" customFormat="1" ht="14.45" customHeight="1" x14ac:dyDescent="0.3">
      <c r="B120" s="35"/>
      <c r="C120" s="32" t="s">
        <v>31</v>
      </c>
      <c r="D120" s="36"/>
      <c r="E120" s="36"/>
      <c r="F120" s="30" t="str">
        <f>IF(E15="","",E15)</f>
        <v xml:space="preserve"> </v>
      </c>
      <c r="G120" s="36"/>
      <c r="H120" s="36"/>
      <c r="I120" s="36"/>
      <c r="J120" s="36"/>
      <c r="K120" s="32" t="s">
        <v>38</v>
      </c>
      <c r="L120" s="36"/>
      <c r="M120" s="472" t="str">
        <f>E21</f>
        <v>SAFETY PRO s.r.o., Přerovská 434/60, 77900 Olomouc</v>
      </c>
      <c r="N120" s="472"/>
      <c r="O120" s="472"/>
      <c r="P120" s="472"/>
      <c r="Q120" s="472"/>
      <c r="R120" s="37"/>
    </row>
    <row r="121" spans="2:65" s="1" customFormat="1" ht="10.35" customHeight="1" x14ac:dyDescent="0.3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5" s="8" customFormat="1" ht="29.25" customHeight="1" x14ac:dyDescent="0.3">
      <c r="B122" s="123"/>
      <c r="C122" s="124" t="s">
        <v>159</v>
      </c>
      <c r="D122" s="125" t="s">
        <v>160</v>
      </c>
      <c r="E122" s="125" t="s">
        <v>61</v>
      </c>
      <c r="F122" s="507" t="s">
        <v>161</v>
      </c>
      <c r="G122" s="507"/>
      <c r="H122" s="507"/>
      <c r="I122" s="507"/>
      <c r="J122" s="125" t="s">
        <v>162</v>
      </c>
      <c r="K122" s="125" t="s">
        <v>163</v>
      </c>
      <c r="L122" s="508" t="s">
        <v>164</v>
      </c>
      <c r="M122" s="508"/>
      <c r="N122" s="507" t="s">
        <v>140</v>
      </c>
      <c r="O122" s="507"/>
      <c r="P122" s="507"/>
      <c r="Q122" s="509"/>
      <c r="R122" s="126"/>
      <c r="T122" s="76" t="s">
        <v>165</v>
      </c>
      <c r="U122" s="77" t="s">
        <v>43</v>
      </c>
      <c r="V122" s="77" t="s">
        <v>166</v>
      </c>
      <c r="W122" s="77" t="s">
        <v>167</v>
      </c>
      <c r="X122" s="77" t="s">
        <v>168</v>
      </c>
      <c r="Y122" s="77" t="s">
        <v>169</v>
      </c>
      <c r="Z122" s="77" t="s">
        <v>170</v>
      </c>
      <c r="AA122" s="78" t="s">
        <v>171</v>
      </c>
    </row>
    <row r="123" spans="2:65" s="1" customFormat="1" ht="29.25" customHeight="1" x14ac:dyDescent="0.35">
      <c r="B123" s="35"/>
      <c r="C123" s="80" t="s">
        <v>136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482">
        <f>BK123</f>
        <v>83156.609999999986</v>
      </c>
      <c r="O123" s="483"/>
      <c r="P123" s="483"/>
      <c r="Q123" s="483"/>
      <c r="R123" s="37"/>
      <c r="T123" s="79"/>
      <c r="U123" s="51"/>
      <c r="V123" s="51"/>
      <c r="W123" s="127">
        <f>W124+W224+W286+W291</f>
        <v>142.586975</v>
      </c>
      <c r="X123" s="51"/>
      <c r="Y123" s="127">
        <f>Y124+Y224+Y286+Y291</f>
        <v>2.1773999999999995E-2</v>
      </c>
      <c r="Z123" s="51"/>
      <c r="AA123" s="128">
        <f>AA124+AA224+AA286+AA291</f>
        <v>13.9892106</v>
      </c>
      <c r="AT123" s="21" t="s">
        <v>78</v>
      </c>
      <c r="AU123" s="21" t="s">
        <v>142</v>
      </c>
      <c r="BK123" s="129">
        <f>BK124+BK224+BK286+BK291</f>
        <v>83156.609999999986</v>
      </c>
    </row>
    <row r="124" spans="2:65" s="9" customFormat="1" ht="37.35" customHeight="1" x14ac:dyDescent="0.35">
      <c r="B124" s="130"/>
      <c r="C124" s="131"/>
      <c r="D124" s="132" t="s">
        <v>143</v>
      </c>
      <c r="E124" s="132"/>
      <c r="F124" s="132"/>
      <c r="G124" s="132"/>
      <c r="H124" s="132"/>
      <c r="I124" s="132"/>
      <c r="J124" s="132"/>
      <c r="K124" s="132"/>
      <c r="L124" s="132"/>
      <c r="M124" s="132"/>
      <c r="N124" s="484">
        <f>BK124</f>
        <v>59883.469999999994</v>
      </c>
      <c r="O124" s="485"/>
      <c r="P124" s="485"/>
      <c r="Q124" s="485"/>
      <c r="R124" s="133"/>
      <c r="T124" s="134"/>
      <c r="U124" s="131"/>
      <c r="V124" s="131"/>
      <c r="W124" s="135">
        <f>W125+W210+W222</f>
        <v>93.084254999999999</v>
      </c>
      <c r="X124" s="131"/>
      <c r="Y124" s="135">
        <f>Y125+Y210+Y222</f>
        <v>1.5773999999999996E-2</v>
      </c>
      <c r="Z124" s="131"/>
      <c r="AA124" s="136">
        <f>AA125+AA210+AA222</f>
        <v>11.601205</v>
      </c>
      <c r="AR124" s="137" t="s">
        <v>87</v>
      </c>
      <c r="AT124" s="138" t="s">
        <v>78</v>
      </c>
      <c r="AU124" s="138" t="s">
        <v>79</v>
      </c>
      <c r="AY124" s="137" t="s">
        <v>172</v>
      </c>
      <c r="BK124" s="139">
        <f>BK125+BK210+BK222</f>
        <v>59883.469999999994</v>
      </c>
    </row>
    <row r="125" spans="2:65" s="9" customFormat="1" ht="19.899999999999999" customHeight="1" x14ac:dyDescent="0.3">
      <c r="B125" s="130"/>
      <c r="C125" s="131"/>
      <c r="D125" s="140" t="s">
        <v>144</v>
      </c>
      <c r="E125" s="140"/>
      <c r="F125" s="140"/>
      <c r="G125" s="140"/>
      <c r="H125" s="140"/>
      <c r="I125" s="140"/>
      <c r="J125" s="140"/>
      <c r="K125" s="140"/>
      <c r="L125" s="140"/>
      <c r="M125" s="140"/>
      <c r="N125" s="486">
        <f>BK125</f>
        <v>40999.35</v>
      </c>
      <c r="O125" s="487"/>
      <c r="P125" s="487"/>
      <c r="Q125" s="487"/>
      <c r="R125" s="133"/>
      <c r="T125" s="134"/>
      <c r="U125" s="131"/>
      <c r="V125" s="131"/>
      <c r="W125" s="135">
        <f>SUM(W126:W209)</f>
        <v>63.308772999999995</v>
      </c>
      <c r="X125" s="131"/>
      <c r="Y125" s="135">
        <f>SUM(Y126:Y209)</f>
        <v>1.5773999999999996E-2</v>
      </c>
      <c r="Z125" s="131"/>
      <c r="AA125" s="136">
        <f>SUM(AA126:AA209)</f>
        <v>11.601205</v>
      </c>
      <c r="AR125" s="137" t="s">
        <v>87</v>
      </c>
      <c r="AT125" s="138" t="s">
        <v>78</v>
      </c>
      <c r="AU125" s="138" t="s">
        <v>87</v>
      </c>
      <c r="AY125" s="137" t="s">
        <v>172</v>
      </c>
      <c r="BK125" s="139">
        <f>SUM(BK126:BK209)</f>
        <v>40999.35</v>
      </c>
    </row>
    <row r="126" spans="2:65" s="1" customFormat="1" ht="31.5" customHeight="1" x14ac:dyDescent="0.3">
      <c r="B126" s="141"/>
      <c r="C126" s="142" t="s">
        <v>87</v>
      </c>
      <c r="D126" s="142" t="s">
        <v>173</v>
      </c>
      <c r="E126" s="143" t="s">
        <v>174</v>
      </c>
      <c r="F126" s="496" t="s">
        <v>175</v>
      </c>
      <c r="G126" s="496"/>
      <c r="H126" s="496"/>
      <c r="I126" s="496"/>
      <c r="J126" s="144" t="s">
        <v>176</v>
      </c>
      <c r="K126" s="300">
        <v>0.97599999999999998</v>
      </c>
      <c r="L126" s="497">
        <v>779</v>
      </c>
      <c r="M126" s="497"/>
      <c r="N126" s="498">
        <f>ROUND(L126*K126,2)</f>
        <v>760.3</v>
      </c>
      <c r="O126" s="498"/>
      <c r="P126" s="498"/>
      <c r="Q126" s="498"/>
      <c r="R126" s="145"/>
      <c r="T126" s="146" t="s">
        <v>5</v>
      </c>
      <c r="U126" s="44" t="s">
        <v>44</v>
      </c>
      <c r="V126" s="147">
        <v>2.7130000000000001</v>
      </c>
      <c r="W126" s="147">
        <f>V126*K126</f>
        <v>2.647888</v>
      </c>
      <c r="X126" s="147">
        <v>0</v>
      </c>
      <c r="Y126" s="147">
        <f>X126*K126</f>
        <v>0</v>
      </c>
      <c r="Z126" s="147">
        <v>1.8</v>
      </c>
      <c r="AA126" s="148">
        <f>Z126*K126</f>
        <v>1.7567999999999999</v>
      </c>
      <c r="AR126" s="21" t="s">
        <v>177</v>
      </c>
      <c r="AT126" s="21" t="s">
        <v>173</v>
      </c>
      <c r="AU126" s="21" t="s">
        <v>131</v>
      </c>
      <c r="AY126" s="21" t="s">
        <v>172</v>
      </c>
      <c r="BE126" s="149">
        <f>IF(U126="základní",N126,0)</f>
        <v>760.3</v>
      </c>
      <c r="BF126" s="149">
        <f>IF(U126="snížená",N126,0)</f>
        <v>0</v>
      </c>
      <c r="BG126" s="149">
        <f>IF(U126="zákl. přenesená",N126,0)</f>
        <v>0</v>
      </c>
      <c r="BH126" s="149">
        <f>IF(U126="sníž. přenesená",N126,0)</f>
        <v>0</v>
      </c>
      <c r="BI126" s="149">
        <f>IF(U126="nulová",N126,0)</f>
        <v>0</v>
      </c>
      <c r="BJ126" s="21" t="s">
        <v>87</v>
      </c>
      <c r="BK126" s="149">
        <f>ROUND(L126*K126,2)</f>
        <v>760.3</v>
      </c>
      <c r="BL126" s="21" t="s">
        <v>177</v>
      </c>
      <c r="BM126" s="21" t="s">
        <v>178</v>
      </c>
    </row>
    <row r="127" spans="2:65" s="1" customFormat="1" ht="30" customHeight="1" x14ac:dyDescent="0.3">
      <c r="B127" s="35"/>
      <c r="C127" s="36"/>
      <c r="D127" s="36"/>
      <c r="E127" s="36"/>
      <c r="F127" s="499" t="s">
        <v>179</v>
      </c>
      <c r="G127" s="500"/>
      <c r="H127" s="500"/>
      <c r="I127" s="500"/>
      <c r="J127" s="36"/>
      <c r="K127" s="36"/>
      <c r="L127" s="36"/>
      <c r="M127" s="36"/>
      <c r="N127" s="36"/>
      <c r="O127" s="36"/>
      <c r="P127" s="36"/>
      <c r="Q127" s="36"/>
      <c r="R127" s="37"/>
      <c r="T127" s="150"/>
      <c r="U127" s="36"/>
      <c r="V127" s="36"/>
      <c r="W127" s="36"/>
      <c r="X127" s="36"/>
      <c r="Y127" s="36"/>
      <c r="Z127" s="36"/>
      <c r="AA127" s="74"/>
      <c r="AT127" s="21" t="s">
        <v>180</v>
      </c>
      <c r="AU127" s="21" t="s">
        <v>131</v>
      </c>
    </row>
    <row r="128" spans="2:65" s="10" customFormat="1" ht="22.5" customHeight="1" x14ac:dyDescent="0.3">
      <c r="B128" s="151"/>
      <c r="C128" s="152"/>
      <c r="D128" s="152"/>
      <c r="E128" s="153" t="s">
        <v>5</v>
      </c>
      <c r="F128" s="494" t="s">
        <v>181</v>
      </c>
      <c r="G128" s="495"/>
      <c r="H128" s="495"/>
      <c r="I128" s="495"/>
      <c r="J128" s="152"/>
      <c r="K128" s="154" t="s">
        <v>5</v>
      </c>
      <c r="L128" s="152"/>
      <c r="M128" s="152"/>
      <c r="N128" s="152"/>
      <c r="O128" s="152"/>
      <c r="P128" s="152"/>
      <c r="Q128" s="152"/>
      <c r="R128" s="155"/>
      <c r="T128" s="156"/>
      <c r="U128" s="152"/>
      <c r="V128" s="152"/>
      <c r="W128" s="152"/>
      <c r="X128" s="152"/>
      <c r="Y128" s="152"/>
      <c r="Z128" s="152"/>
      <c r="AA128" s="157"/>
      <c r="AT128" s="158" t="s">
        <v>182</v>
      </c>
      <c r="AU128" s="158" t="s">
        <v>131</v>
      </c>
      <c r="AV128" s="10" t="s">
        <v>87</v>
      </c>
      <c r="AW128" s="10" t="s">
        <v>37</v>
      </c>
      <c r="AX128" s="10" t="s">
        <v>79</v>
      </c>
      <c r="AY128" s="158" t="s">
        <v>172</v>
      </c>
    </row>
    <row r="129" spans="2:65" s="10" customFormat="1" ht="22.5" customHeight="1" x14ac:dyDescent="0.3">
      <c r="B129" s="151"/>
      <c r="C129" s="152"/>
      <c r="D129" s="152"/>
      <c r="E129" s="153" t="s">
        <v>5</v>
      </c>
      <c r="F129" s="494" t="s">
        <v>183</v>
      </c>
      <c r="G129" s="495"/>
      <c r="H129" s="495"/>
      <c r="I129" s="495"/>
      <c r="J129" s="152"/>
      <c r="K129" s="154" t="s">
        <v>5</v>
      </c>
      <c r="L129" s="152"/>
      <c r="M129" s="152"/>
      <c r="N129" s="152"/>
      <c r="O129" s="152"/>
      <c r="P129" s="152"/>
      <c r="Q129" s="152"/>
      <c r="R129" s="155"/>
      <c r="T129" s="156"/>
      <c r="U129" s="152"/>
      <c r="V129" s="152"/>
      <c r="W129" s="152"/>
      <c r="X129" s="152"/>
      <c r="Y129" s="152"/>
      <c r="Z129" s="152"/>
      <c r="AA129" s="157"/>
      <c r="AT129" s="158" t="s">
        <v>182</v>
      </c>
      <c r="AU129" s="158" t="s">
        <v>131</v>
      </c>
      <c r="AV129" s="10" t="s">
        <v>87</v>
      </c>
      <c r="AW129" s="10" t="s">
        <v>37</v>
      </c>
      <c r="AX129" s="10" t="s">
        <v>79</v>
      </c>
      <c r="AY129" s="158" t="s">
        <v>172</v>
      </c>
    </row>
    <row r="130" spans="2:65" s="11" customFormat="1" ht="22.5" customHeight="1" x14ac:dyDescent="0.3">
      <c r="B130" s="159"/>
      <c r="C130" s="160"/>
      <c r="D130" s="160"/>
      <c r="E130" s="161" t="s">
        <v>5</v>
      </c>
      <c r="F130" s="478" t="s">
        <v>184</v>
      </c>
      <c r="G130" s="479"/>
      <c r="H130" s="479"/>
      <c r="I130" s="479"/>
      <c r="J130" s="160"/>
      <c r="K130" s="162">
        <v>0.378</v>
      </c>
      <c r="L130" s="160"/>
      <c r="M130" s="160"/>
      <c r="N130" s="160"/>
      <c r="O130" s="160"/>
      <c r="P130" s="160"/>
      <c r="Q130" s="160"/>
      <c r="R130" s="163"/>
      <c r="T130" s="164"/>
      <c r="U130" s="160"/>
      <c r="V130" s="160"/>
      <c r="W130" s="160"/>
      <c r="X130" s="160"/>
      <c r="Y130" s="160"/>
      <c r="Z130" s="160"/>
      <c r="AA130" s="165"/>
      <c r="AT130" s="166" t="s">
        <v>182</v>
      </c>
      <c r="AU130" s="166" t="s">
        <v>131</v>
      </c>
      <c r="AV130" s="11" t="s">
        <v>131</v>
      </c>
      <c r="AW130" s="11" t="s">
        <v>37</v>
      </c>
      <c r="AX130" s="11" t="s">
        <v>79</v>
      </c>
      <c r="AY130" s="166" t="s">
        <v>172</v>
      </c>
    </row>
    <row r="131" spans="2:65" s="11" customFormat="1" ht="22.5" customHeight="1" x14ac:dyDescent="0.3">
      <c r="B131" s="159"/>
      <c r="C131" s="160"/>
      <c r="D131" s="160"/>
      <c r="E131" s="161" t="s">
        <v>5</v>
      </c>
      <c r="F131" s="478" t="s">
        <v>185</v>
      </c>
      <c r="G131" s="479"/>
      <c r="H131" s="479"/>
      <c r="I131" s="479"/>
      <c r="J131" s="160"/>
      <c r="K131" s="162">
        <v>0.59799999999999998</v>
      </c>
      <c r="L131" s="160"/>
      <c r="M131" s="160"/>
      <c r="N131" s="160"/>
      <c r="O131" s="160"/>
      <c r="P131" s="160"/>
      <c r="Q131" s="160"/>
      <c r="R131" s="163"/>
      <c r="T131" s="164"/>
      <c r="U131" s="160"/>
      <c r="V131" s="160"/>
      <c r="W131" s="160"/>
      <c r="X131" s="160"/>
      <c r="Y131" s="160"/>
      <c r="Z131" s="160"/>
      <c r="AA131" s="165"/>
      <c r="AT131" s="166" t="s">
        <v>182</v>
      </c>
      <c r="AU131" s="166" t="s">
        <v>131</v>
      </c>
      <c r="AV131" s="11" t="s">
        <v>131</v>
      </c>
      <c r="AW131" s="11" t="s">
        <v>37</v>
      </c>
      <c r="AX131" s="11" t="s">
        <v>79</v>
      </c>
      <c r="AY131" s="166" t="s">
        <v>172</v>
      </c>
    </row>
    <row r="132" spans="2:65" s="12" customFormat="1" ht="22.5" customHeight="1" x14ac:dyDescent="0.3">
      <c r="B132" s="167"/>
      <c r="C132" s="168"/>
      <c r="D132" s="168"/>
      <c r="E132" s="169" t="s">
        <v>5</v>
      </c>
      <c r="F132" s="480" t="s">
        <v>186</v>
      </c>
      <c r="G132" s="481"/>
      <c r="H132" s="481"/>
      <c r="I132" s="481"/>
      <c r="J132" s="168"/>
      <c r="K132" s="170">
        <v>0.97599999999999998</v>
      </c>
      <c r="L132" s="168"/>
      <c r="M132" s="168"/>
      <c r="N132" s="168"/>
      <c r="O132" s="168"/>
      <c r="P132" s="168"/>
      <c r="Q132" s="168"/>
      <c r="R132" s="171"/>
      <c r="T132" s="172"/>
      <c r="U132" s="168"/>
      <c r="V132" s="168"/>
      <c r="W132" s="168"/>
      <c r="X132" s="168"/>
      <c r="Y132" s="168"/>
      <c r="Z132" s="168"/>
      <c r="AA132" s="173"/>
      <c r="AT132" s="174" t="s">
        <v>182</v>
      </c>
      <c r="AU132" s="174" t="s">
        <v>131</v>
      </c>
      <c r="AV132" s="12" t="s">
        <v>177</v>
      </c>
      <c r="AW132" s="12" t="s">
        <v>37</v>
      </c>
      <c r="AX132" s="12" t="s">
        <v>87</v>
      </c>
      <c r="AY132" s="174" t="s">
        <v>172</v>
      </c>
    </row>
    <row r="133" spans="2:65" s="1" customFormat="1" ht="31.5" customHeight="1" x14ac:dyDescent="0.3">
      <c r="B133" s="141"/>
      <c r="C133" s="142" t="s">
        <v>131</v>
      </c>
      <c r="D133" s="142" t="s">
        <v>173</v>
      </c>
      <c r="E133" s="143" t="s">
        <v>187</v>
      </c>
      <c r="F133" s="496" t="s">
        <v>188</v>
      </c>
      <c r="G133" s="496"/>
      <c r="H133" s="496"/>
      <c r="I133" s="496"/>
      <c r="J133" s="144" t="s">
        <v>189</v>
      </c>
      <c r="K133" s="300">
        <v>1</v>
      </c>
      <c r="L133" s="497">
        <v>1100</v>
      </c>
      <c r="M133" s="497"/>
      <c r="N133" s="498">
        <f>ROUND(L133*K133,2)</f>
        <v>1100</v>
      </c>
      <c r="O133" s="498"/>
      <c r="P133" s="498"/>
      <c r="Q133" s="498"/>
      <c r="R133" s="145"/>
      <c r="T133" s="146" t="s">
        <v>5</v>
      </c>
      <c r="U133" s="44" t="s">
        <v>44</v>
      </c>
      <c r="V133" s="147">
        <v>1.585</v>
      </c>
      <c r="W133" s="147">
        <f>V133*K133</f>
        <v>1.585</v>
      </c>
      <c r="X133" s="147">
        <v>0</v>
      </c>
      <c r="Y133" s="147">
        <f>X133*K133</f>
        <v>0</v>
      </c>
      <c r="Z133" s="147">
        <v>0.68500000000000005</v>
      </c>
      <c r="AA133" s="148">
        <f>Z133*K133</f>
        <v>0.68500000000000005</v>
      </c>
      <c r="AR133" s="21" t="s">
        <v>177</v>
      </c>
      <c r="AT133" s="21" t="s">
        <v>173</v>
      </c>
      <c r="AU133" s="21" t="s">
        <v>131</v>
      </c>
      <c r="AY133" s="21" t="s">
        <v>172</v>
      </c>
      <c r="BE133" s="149">
        <f>IF(U133="základní",N133,0)</f>
        <v>1100</v>
      </c>
      <c r="BF133" s="149">
        <f>IF(U133="snížená",N133,0)</f>
        <v>0</v>
      </c>
      <c r="BG133" s="149">
        <f>IF(U133="zákl. přenesená",N133,0)</f>
        <v>0</v>
      </c>
      <c r="BH133" s="149">
        <f>IF(U133="sníž. přenesená",N133,0)</f>
        <v>0</v>
      </c>
      <c r="BI133" s="149">
        <f>IF(U133="nulová",N133,0)</f>
        <v>0</v>
      </c>
      <c r="BJ133" s="21" t="s">
        <v>87</v>
      </c>
      <c r="BK133" s="149">
        <f>ROUND(L133*K133,2)</f>
        <v>1100</v>
      </c>
      <c r="BL133" s="21" t="s">
        <v>177</v>
      </c>
      <c r="BM133" s="21" t="s">
        <v>190</v>
      </c>
    </row>
    <row r="134" spans="2:65" s="11" customFormat="1" ht="22.5" customHeight="1" x14ac:dyDescent="0.3">
      <c r="B134" s="159"/>
      <c r="C134" s="160"/>
      <c r="D134" s="160"/>
      <c r="E134" s="161" t="s">
        <v>5</v>
      </c>
      <c r="F134" s="501" t="s">
        <v>87</v>
      </c>
      <c r="G134" s="502"/>
      <c r="H134" s="502"/>
      <c r="I134" s="502"/>
      <c r="J134" s="160"/>
      <c r="K134" s="162">
        <v>1</v>
      </c>
      <c r="L134" s="160"/>
      <c r="M134" s="160"/>
      <c r="N134" s="160"/>
      <c r="O134" s="160"/>
      <c r="P134" s="160"/>
      <c r="Q134" s="160"/>
      <c r="R134" s="163"/>
      <c r="T134" s="164"/>
      <c r="U134" s="160"/>
      <c r="V134" s="160"/>
      <c r="W134" s="160"/>
      <c r="X134" s="160"/>
      <c r="Y134" s="160"/>
      <c r="Z134" s="160"/>
      <c r="AA134" s="165"/>
      <c r="AT134" s="166" t="s">
        <v>182</v>
      </c>
      <c r="AU134" s="166" t="s">
        <v>131</v>
      </c>
      <c r="AV134" s="11" t="s">
        <v>131</v>
      </c>
      <c r="AW134" s="11" t="s">
        <v>37</v>
      </c>
      <c r="AX134" s="11" t="s">
        <v>79</v>
      </c>
      <c r="AY134" s="166" t="s">
        <v>172</v>
      </c>
    </row>
    <row r="135" spans="2:65" s="12" customFormat="1" ht="22.5" customHeight="1" x14ac:dyDescent="0.3">
      <c r="B135" s="167"/>
      <c r="C135" s="168"/>
      <c r="D135" s="168"/>
      <c r="E135" s="169" t="s">
        <v>5</v>
      </c>
      <c r="F135" s="480" t="s">
        <v>186</v>
      </c>
      <c r="G135" s="481"/>
      <c r="H135" s="481"/>
      <c r="I135" s="481"/>
      <c r="J135" s="168"/>
      <c r="K135" s="170">
        <v>1</v>
      </c>
      <c r="L135" s="168"/>
      <c r="M135" s="168"/>
      <c r="N135" s="168"/>
      <c r="O135" s="168"/>
      <c r="P135" s="168"/>
      <c r="Q135" s="168"/>
      <c r="R135" s="171"/>
      <c r="T135" s="172"/>
      <c r="U135" s="168"/>
      <c r="V135" s="168"/>
      <c r="W135" s="168"/>
      <c r="X135" s="168"/>
      <c r="Y135" s="168"/>
      <c r="Z135" s="168"/>
      <c r="AA135" s="173"/>
      <c r="AT135" s="174" t="s">
        <v>182</v>
      </c>
      <c r="AU135" s="174" t="s">
        <v>131</v>
      </c>
      <c r="AV135" s="12" t="s">
        <v>177</v>
      </c>
      <c r="AW135" s="12" t="s">
        <v>37</v>
      </c>
      <c r="AX135" s="12" t="s">
        <v>87</v>
      </c>
      <c r="AY135" s="174" t="s">
        <v>172</v>
      </c>
    </row>
    <row r="136" spans="2:65" s="1" customFormat="1" ht="44.25" customHeight="1" x14ac:dyDescent="0.3">
      <c r="B136" s="141"/>
      <c r="C136" s="142" t="s">
        <v>191</v>
      </c>
      <c r="D136" s="142" t="s">
        <v>173</v>
      </c>
      <c r="E136" s="143" t="s">
        <v>192</v>
      </c>
      <c r="F136" s="496" t="s">
        <v>193</v>
      </c>
      <c r="G136" s="496"/>
      <c r="H136" s="496"/>
      <c r="I136" s="496"/>
      <c r="J136" s="144" t="s">
        <v>176</v>
      </c>
      <c r="K136" s="300">
        <v>1.4770000000000001</v>
      </c>
      <c r="L136" s="497">
        <v>1752</v>
      </c>
      <c r="M136" s="497"/>
      <c r="N136" s="498">
        <f>ROUND(L136*K136,2)</f>
        <v>2587.6999999999998</v>
      </c>
      <c r="O136" s="498"/>
      <c r="P136" s="498"/>
      <c r="Q136" s="498"/>
      <c r="R136" s="145"/>
      <c r="T136" s="146" t="s">
        <v>5</v>
      </c>
      <c r="U136" s="44" t="s">
        <v>44</v>
      </c>
      <c r="V136" s="147">
        <v>7.1950000000000003</v>
      </c>
      <c r="W136" s="147">
        <f>V136*K136</f>
        <v>10.627015000000002</v>
      </c>
      <c r="X136" s="147">
        <v>0</v>
      </c>
      <c r="Y136" s="147">
        <f>X136*K136</f>
        <v>0</v>
      </c>
      <c r="Z136" s="147">
        <v>2.2000000000000002</v>
      </c>
      <c r="AA136" s="148">
        <f>Z136*K136</f>
        <v>3.2494000000000005</v>
      </c>
      <c r="AR136" s="21" t="s">
        <v>177</v>
      </c>
      <c r="AT136" s="21" t="s">
        <v>173</v>
      </c>
      <c r="AU136" s="21" t="s">
        <v>131</v>
      </c>
      <c r="AY136" s="21" t="s">
        <v>172</v>
      </c>
      <c r="BE136" s="149">
        <f>IF(U136="základní",N136,0)</f>
        <v>2587.6999999999998</v>
      </c>
      <c r="BF136" s="149">
        <f>IF(U136="snížená",N136,0)</f>
        <v>0</v>
      </c>
      <c r="BG136" s="149">
        <f>IF(U136="zákl. přenesená",N136,0)</f>
        <v>0</v>
      </c>
      <c r="BH136" s="149">
        <f>IF(U136="sníž. přenesená",N136,0)</f>
        <v>0</v>
      </c>
      <c r="BI136" s="149">
        <f>IF(U136="nulová",N136,0)</f>
        <v>0</v>
      </c>
      <c r="BJ136" s="21" t="s">
        <v>87</v>
      </c>
      <c r="BK136" s="149">
        <f>ROUND(L136*K136,2)</f>
        <v>2587.6999999999998</v>
      </c>
      <c r="BL136" s="21" t="s">
        <v>177</v>
      </c>
      <c r="BM136" s="21" t="s">
        <v>194</v>
      </c>
    </row>
    <row r="137" spans="2:65" s="1" customFormat="1" ht="22.5" customHeight="1" x14ac:dyDescent="0.3">
      <c r="B137" s="35"/>
      <c r="C137" s="36"/>
      <c r="D137" s="36"/>
      <c r="E137" s="36"/>
      <c r="F137" s="499" t="s">
        <v>195</v>
      </c>
      <c r="G137" s="500"/>
      <c r="H137" s="500"/>
      <c r="I137" s="500"/>
      <c r="J137" s="36"/>
      <c r="K137" s="36"/>
      <c r="L137" s="36"/>
      <c r="M137" s="36"/>
      <c r="N137" s="36"/>
      <c r="O137" s="36"/>
      <c r="P137" s="36"/>
      <c r="Q137" s="36"/>
      <c r="R137" s="37"/>
      <c r="T137" s="150"/>
      <c r="U137" s="36"/>
      <c r="V137" s="36"/>
      <c r="W137" s="36"/>
      <c r="X137" s="36"/>
      <c r="Y137" s="36"/>
      <c r="Z137" s="36"/>
      <c r="AA137" s="74"/>
      <c r="AT137" s="21" t="s">
        <v>180</v>
      </c>
      <c r="AU137" s="21" t="s">
        <v>131</v>
      </c>
    </row>
    <row r="138" spans="2:65" s="10" customFormat="1" ht="22.5" customHeight="1" x14ac:dyDescent="0.3">
      <c r="B138" s="151"/>
      <c r="C138" s="152"/>
      <c r="D138" s="152"/>
      <c r="E138" s="153" t="s">
        <v>5</v>
      </c>
      <c r="F138" s="494" t="s">
        <v>181</v>
      </c>
      <c r="G138" s="495"/>
      <c r="H138" s="495"/>
      <c r="I138" s="495"/>
      <c r="J138" s="152"/>
      <c r="K138" s="154" t="s">
        <v>5</v>
      </c>
      <c r="L138" s="152"/>
      <c r="M138" s="152"/>
      <c r="N138" s="152"/>
      <c r="O138" s="152"/>
      <c r="P138" s="152"/>
      <c r="Q138" s="152"/>
      <c r="R138" s="155"/>
      <c r="T138" s="156"/>
      <c r="U138" s="152"/>
      <c r="V138" s="152"/>
      <c r="W138" s="152"/>
      <c r="X138" s="152"/>
      <c r="Y138" s="152"/>
      <c r="Z138" s="152"/>
      <c r="AA138" s="157"/>
      <c r="AT138" s="158" t="s">
        <v>182</v>
      </c>
      <c r="AU138" s="158" t="s">
        <v>131</v>
      </c>
      <c r="AV138" s="10" t="s">
        <v>87</v>
      </c>
      <c r="AW138" s="10" t="s">
        <v>37</v>
      </c>
      <c r="AX138" s="10" t="s">
        <v>79</v>
      </c>
      <c r="AY138" s="158" t="s">
        <v>172</v>
      </c>
    </row>
    <row r="139" spans="2:65" s="10" customFormat="1" ht="22.5" customHeight="1" x14ac:dyDescent="0.3">
      <c r="B139" s="151"/>
      <c r="C139" s="152"/>
      <c r="D139" s="152"/>
      <c r="E139" s="153" t="s">
        <v>5</v>
      </c>
      <c r="F139" s="494" t="s">
        <v>183</v>
      </c>
      <c r="G139" s="495"/>
      <c r="H139" s="495"/>
      <c r="I139" s="495"/>
      <c r="J139" s="152"/>
      <c r="K139" s="154" t="s">
        <v>5</v>
      </c>
      <c r="L139" s="152"/>
      <c r="M139" s="152"/>
      <c r="N139" s="152"/>
      <c r="O139" s="152"/>
      <c r="P139" s="152"/>
      <c r="Q139" s="152"/>
      <c r="R139" s="155"/>
      <c r="T139" s="156"/>
      <c r="U139" s="152"/>
      <c r="V139" s="152"/>
      <c r="W139" s="152"/>
      <c r="X139" s="152"/>
      <c r="Y139" s="152"/>
      <c r="Z139" s="152"/>
      <c r="AA139" s="157"/>
      <c r="AT139" s="158" t="s">
        <v>182</v>
      </c>
      <c r="AU139" s="158" t="s">
        <v>131</v>
      </c>
      <c r="AV139" s="10" t="s">
        <v>87</v>
      </c>
      <c r="AW139" s="10" t="s">
        <v>37</v>
      </c>
      <c r="AX139" s="10" t="s">
        <v>79</v>
      </c>
      <c r="AY139" s="158" t="s">
        <v>172</v>
      </c>
    </row>
    <row r="140" spans="2:65" s="11" customFormat="1" ht="22.5" customHeight="1" x14ac:dyDescent="0.3">
      <c r="B140" s="159"/>
      <c r="C140" s="160"/>
      <c r="D140" s="160"/>
      <c r="E140" s="161" t="s">
        <v>5</v>
      </c>
      <c r="F140" s="478" t="s">
        <v>196</v>
      </c>
      <c r="G140" s="479"/>
      <c r="H140" s="479"/>
      <c r="I140" s="479"/>
      <c r="J140" s="160"/>
      <c r="K140" s="162">
        <v>1.4770000000000001</v>
      </c>
      <c r="L140" s="160"/>
      <c r="M140" s="160"/>
      <c r="N140" s="160"/>
      <c r="O140" s="160"/>
      <c r="P140" s="160"/>
      <c r="Q140" s="160"/>
      <c r="R140" s="163"/>
      <c r="T140" s="164"/>
      <c r="U140" s="160"/>
      <c r="V140" s="160"/>
      <c r="W140" s="160"/>
      <c r="X140" s="160"/>
      <c r="Y140" s="160"/>
      <c r="Z140" s="160"/>
      <c r="AA140" s="165"/>
      <c r="AT140" s="166" t="s">
        <v>182</v>
      </c>
      <c r="AU140" s="166" t="s">
        <v>131</v>
      </c>
      <c r="AV140" s="11" t="s">
        <v>131</v>
      </c>
      <c r="AW140" s="11" t="s">
        <v>37</v>
      </c>
      <c r="AX140" s="11" t="s">
        <v>79</v>
      </c>
      <c r="AY140" s="166" t="s">
        <v>172</v>
      </c>
    </row>
    <row r="141" spans="2:65" s="12" customFormat="1" ht="22.5" customHeight="1" x14ac:dyDescent="0.3">
      <c r="B141" s="167"/>
      <c r="C141" s="168"/>
      <c r="D141" s="168"/>
      <c r="E141" s="169" t="s">
        <v>5</v>
      </c>
      <c r="F141" s="480" t="s">
        <v>186</v>
      </c>
      <c r="G141" s="481"/>
      <c r="H141" s="481"/>
      <c r="I141" s="481"/>
      <c r="J141" s="168"/>
      <c r="K141" s="170">
        <v>1.4770000000000001</v>
      </c>
      <c r="L141" s="168"/>
      <c r="M141" s="168"/>
      <c r="N141" s="168"/>
      <c r="O141" s="168"/>
      <c r="P141" s="168"/>
      <c r="Q141" s="168"/>
      <c r="R141" s="171"/>
      <c r="T141" s="172"/>
      <c r="U141" s="168"/>
      <c r="V141" s="168"/>
      <c r="W141" s="168"/>
      <c r="X141" s="168"/>
      <c r="Y141" s="168"/>
      <c r="Z141" s="168"/>
      <c r="AA141" s="173"/>
      <c r="AT141" s="174" t="s">
        <v>182</v>
      </c>
      <c r="AU141" s="174" t="s">
        <v>131</v>
      </c>
      <c r="AV141" s="12" t="s">
        <v>177</v>
      </c>
      <c r="AW141" s="12" t="s">
        <v>37</v>
      </c>
      <c r="AX141" s="12" t="s">
        <v>87</v>
      </c>
      <c r="AY141" s="174" t="s">
        <v>172</v>
      </c>
    </row>
    <row r="142" spans="2:65" s="1" customFormat="1" ht="44.25" customHeight="1" x14ac:dyDescent="0.3">
      <c r="B142" s="141"/>
      <c r="C142" s="142" t="s">
        <v>177</v>
      </c>
      <c r="D142" s="142" t="s">
        <v>173</v>
      </c>
      <c r="E142" s="143" t="s">
        <v>197</v>
      </c>
      <c r="F142" s="496" t="s">
        <v>198</v>
      </c>
      <c r="G142" s="496"/>
      <c r="H142" s="496"/>
      <c r="I142" s="496"/>
      <c r="J142" s="144" t="s">
        <v>176</v>
      </c>
      <c r="K142" s="300">
        <v>0.81</v>
      </c>
      <c r="L142" s="497">
        <v>2172</v>
      </c>
      <c r="M142" s="497"/>
      <c r="N142" s="498">
        <f>ROUND(L142*K142,2)</f>
        <v>1759.32</v>
      </c>
      <c r="O142" s="498"/>
      <c r="P142" s="498"/>
      <c r="Q142" s="498"/>
      <c r="R142" s="145"/>
      <c r="T142" s="146" t="s">
        <v>5</v>
      </c>
      <c r="U142" s="44" t="s">
        <v>44</v>
      </c>
      <c r="V142" s="147">
        <v>9.07</v>
      </c>
      <c r="W142" s="147">
        <f>V142*K142</f>
        <v>7.3467000000000011</v>
      </c>
      <c r="X142" s="147">
        <v>0</v>
      </c>
      <c r="Y142" s="147">
        <f>X142*K142</f>
        <v>0</v>
      </c>
      <c r="Z142" s="147">
        <v>2.2000000000000002</v>
      </c>
      <c r="AA142" s="148">
        <f>Z142*K142</f>
        <v>1.7820000000000003</v>
      </c>
      <c r="AR142" s="21" t="s">
        <v>177</v>
      </c>
      <c r="AT142" s="21" t="s">
        <v>173</v>
      </c>
      <c r="AU142" s="21" t="s">
        <v>131</v>
      </c>
      <c r="AY142" s="21" t="s">
        <v>172</v>
      </c>
      <c r="BE142" s="149">
        <f>IF(U142="základní",N142,0)</f>
        <v>1759.32</v>
      </c>
      <c r="BF142" s="149">
        <f>IF(U142="snížená",N142,0)</f>
        <v>0</v>
      </c>
      <c r="BG142" s="149">
        <f>IF(U142="zákl. přenesená",N142,0)</f>
        <v>0</v>
      </c>
      <c r="BH142" s="149">
        <f>IF(U142="sníž. přenesená",N142,0)</f>
        <v>0</v>
      </c>
      <c r="BI142" s="149">
        <f>IF(U142="nulová",N142,0)</f>
        <v>0</v>
      </c>
      <c r="BJ142" s="21" t="s">
        <v>87</v>
      </c>
      <c r="BK142" s="149">
        <f>ROUND(L142*K142,2)</f>
        <v>1759.32</v>
      </c>
      <c r="BL142" s="21" t="s">
        <v>177</v>
      </c>
      <c r="BM142" s="21" t="s">
        <v>199</v>
      </c>
    </row>
    <row r="143" spans="2:65" s="1" customFormat="1" ht="54" customHeight="1" x14ac:dyDescent="0.3">
      <c r="B143" s="35"/>
      <c r="C143" s="36"/>
      <c r="D143" s="36"/>
      <c r="E143" s="36"/>
      <c r="F143" s="499" t="s">
        <v>200</v>
      </c>
      <c r="G143" s="500"/>
      <c r="H143" s="500"/>
      <c r="I143" s="500"/>
      <c r="J143" s="36"/>
      <c r="K143" s="36"/>
      <c r="L143" s="36"/>
      <c r="M143" s="36"/>
      <c r="N143" s="36"/>
      <c r="O143" s="36"/>
      <c r="P143" s="36"/>
      <c r="Q143" s="36"/>
      <c r="R143" s="37"/>
      <c r="T143" s="150"/>
      <c r="U143" s="36"/>
      <c r="V143" s="36"/>
      <c r="W143" s="36"/>
      <c r="X143" s="36"/>
      <c r="Y143" s="36"/>
      <c r="Z143" s="36"/>
      <c r="AA143" s="74"/>
      <c r="AT143" s="21" t="s">
        <v>180</v>
      </c>
      <c r="AU143" s="21" t="s">
        <v>131</v>
      </c>
    </row>
    <row r="144" spans="2:65" s="10" customFormat="1" ht="22.5" customHeight="1" x14ac:dyDescent="0.3">
      <c r="B144" s="151"/>
      <c r="C144" s="152"/>
      <c r="D144" s="152"/>
      <c r="E144" s="153" t="s">
        <v>5</v>
      </c>
      <c r="F144" s="494" t="s">
        <v>181</v>
      </c>
      <c r="G144" s="495"/>
      <c r="H144" s="495"/>
      <c r="I144" s="495"/>
      <c r="J144" s="152"/>
      <c r="K144" s="154" t="s">
        <v>5</v>
      </c>
      <c r="L144" s="152"/>
      <c r="M144" s="152"/>
      <c r="N144" s="152"/>
      <c r="O144" s="152"/>
      <c r="P144" s="152"/>
      <c r="Q144" s="152"/>
      <c r="R144" s="155"/>
      <c r="T144" s="156"/>
      <c r="U144" s="152"/>
      <c r="V144" s="152"/>
      <c r="W144" s="152"/>
      <c r="X144" s="152"/>
      <c r="Y144" s="152"/>
      <c r="Z144" s="152"/>
      <c r="AA144" s="157"/>
      <c r="AT144" s="158" t="s">
        <v>182</v>
      </c>
      <c r="AU144" s="158" t="s">
        <v>131</v>
      </c>
      <c r="AV144" s="10" t="s">
        <v>87</v>
      </c>
      <c r="AW144" s="10" t="s">
        <v>37</v>
      </c>
      <c r="AX144" s="10" t="s">
        <v>79</v>
      </c>
      <c r="AY144" s="158" t="s">
        <v>172</v>
      </c>
    </row>
    <row r="145" spans="2:65" s="10" customFormat="1" ht="22.5" customHeight="1" x14ac:dyDescent="0.3">
      <c r="B145" s="151"/>
      <c r="C145" s="152"/>
      <c r="D145" s="152"/>
      <c r="E145" s="153" t="s">
        <v>5</v>
      </c>
      <c r="F145" s="494" t="s">
        <v>183</v>
      </c>
      <c r="G145" s="495"/>
      <c r="H145" s="495"/>
      <c r="I145" s="495"/>
      <c r="J145" s="152"/>
      <c r="K145" s="154" t="s">
        <v>5</v>
      </c>
      <c r="L145" s="152"/>
      <c r="M145" s="152"/>
      <c r="N145" s="152"/>
      <c r="O145" s="152"/>
      <c r="P145" s="152"/>
      <c r="Q145" s="152"/>
      <c r="R145" s="155"/>
      <c r="T145" s="156"/>
      <c r="U145" s="152"/>
      <c r="V145" s="152"/>
      <c r="W145" s="152"/>
      <c r="X145" s="152"/>
      <c r="Y145" s="152"/>
      <c r="Z145" s="152"/>
      <c r="AA145" s="157"/>
      <c r="AT145" s="158" t="s">
        <v>182</v>
      </c>
      <c r="AU145" s="158" t="s">
        <v>131</v>
      </c>
      <c r="AV145" s="10" t="s">
        <v>87</v>
      </c>
      <c r="AW145" s="10" t="s">
        <v>37</v>
      </c>
      <c r="AX145" s="10" t="s">
        <v>79</v>
      </c>
      <c r="AY145" s="158" t="s">
        <v>172</v>
      </c>
    </row>
    <row r="146" spans="2:65" s="10" customFormat="1" ht="22.5" customHeight="1" x14ac:dyDescent="0.3">
      <c r="B146" s="151"/>
      <c r="C146" s="152"/>
      <c r="D146" s="152"/>
      <c r="E146" s="153" t="s">
        <v>5</v>
      </c>
      <c r="F146" s="494" t="s">
        <v>201</v>
      </c>
      <c r="G146" s="495"/>
      <c r="H146" s="495"/>
      <c r="I146" s="495"/>
      <c r="J146" s="152"/>
      <c r="K146" s="154" t="s">
        <v>5</v>
      </c>
      <c r="L146" s="152"/>
      <c r="M146" s="152"/>
      <c r="N146" s="152"/>
      <c r="O146" s="152"/>
      <c r="P146" s="152"/>
      <c r="Q146" s="152"/>
      <c r="R146" s="155"/>
      <c r="T146" s="156"/>
      <c r="U146" s="152"/>
      <c r="V146" s="152"/>
      <c r="W146" s="152"/>
      <c r="X146" s="152"/>
      <c r="Y146" s="152"/>
      <c r="Z146" s="152"/>
      <c r="AA146" s="157"/>
      <c r="AT146" s="158" t="s">
        <v>182</v>
      </c>
      <c r="AU146" s="158" t="s">
        <v>131</v>
      </c>
      <c r="AV146" s="10" t="s">
        <v>87</v>
      </c>
      <c r="AW146" s="10" t="s">
        <v>37</v>
      </c>
      <c r="AX146" s="10" t="s">
        <v>79</v>
      </c>
      <c r="AY146" s="158" t="s">
        <v>172</v>
      </c>
    </row>
    <row r="147" spans="2:65" s="11" customFormat="1" ht="22.5" customHeight="1" x14ac:dyDescent="0.3">
      <c r="B147" s="159"/>
      <c r="C147" s="160"/>
      <c r="D147" s="160"/>
      <c r="E147" s="161" t="s">
        <v>5</v>
      </c>
      <c r="F147" s="478" t="s">
        <v>202</v>
      </c>
      <c r="G147" s="479"/>
      <c r="H147" s="479"/>
      <c r="I147" s="479"/>
      <c r="J147" s="160"/>
      <c r="K147" s="162">
        <v>0.81</v>
      </c>
      <c r="L147" s="160"/>
      <c r="M147" s="160"/>
      <c r="N147" s="160"/>
      <c r="O147" s="160"/>
      <c r="P147" s="160"/>
      <c r="Q147" s="160"/>
      <c r="R147" s="163"/>
      <c r="T147" s="164"/>
      <c r="U147" s="160"/>
      <c r="V147" s="160"/>
      <c r="W147" s="160"/>
      <c r="X147" s="160"/>
      <c r="Y147" s="160"/>
      <c r="Z147" s="160"/>
      <c r="AA147" s="165"/>
      <c r="AT147" s="166" t="s">
        <v>182</v>
      </c>
      <c r="AU147" s="166" t="s">
        <v>131</v>
      </c>
      <c r="AV147" s="11" t="s">
        <v>131</v>
      </c>
      <c r="AW147" s="11" t="s">
        <v>37</v>
      </c>
      <c r="AX147" s="11" t="s">
        <v>79</v>
      </c>
      <c r="AY147" s="166" t="s">
        <v>172</v>
      </c>
    </row>
    <row r="148" spans="2:65" s="12" customFormat="1" ht="22.5" customHeight="1" x14ac:dyDescent="0.3">
      <c r="B148" s="167"/>
      <c r="C148" s="168"/>
      <c r="D148" s="168"/>
      <c r="E148" s="169" t="s">
        <v>5</v>
      </c>
      <c r="F148" s="480" t="s">
        <v>186</v>
      </c>
      <c r="G148" s="481"/>
      <c r="H148" s="481"/>
      <c r="I148" s="481"/>
      <c r="J148" s="168"/>
      <c r="K148" s="170">
        <v>0.81</v>
      </c>
      <c r="L148" s="168"/>
      <c r="M148" s="168"/>
      <c r="N148" s="168"/>
      <c r="O148" s="168"/>
      <c r="P148" s="168"/>
      <c r="Q148" s="168"/>
      <c r="R148" s="171"/>
      <c r="T148" s="172"/>
      <c r="U148" s="168"/>
      <c r="V148" s="168"/>
      <c r="W148" s="168"/>
      <c r="X148" s="168"/>
      <c r="Y148" s="168"/>
      <c r="Z148" s="168"/>
      <c r="AA148" s="173"/>
      <c r="AT148" s="174" t="s">
        <v>182</v>
      </c>
      <c r="AU148" s="174" t="s">
        <v>131</v>
      </c>
      <c r="AV148" s="12" t="s">
        <v>177</v>
      </c>
      <c r="AW148" s="12" t="s">
        <v>37</v>
      </c>
      <c r="AX148" s="12" t="s">
        <v>87</v>
      </c>
      <c r="AY148" s="174" t="s">
        <v>172</v>
      </c>
    </row>
    <row r="149" spans="2:65" s="1" customFormat="1" ht="22.5" customHeight="1" x14ac:dyDescent="0.3">
      <c r="B149" s="141"/>
      <c r="C149" s="142" t="s">
        <v>203</v>
      </c>
      <c r="D149" s="142" t="s">
        <v>173</v>
      </c>
      <c r="E149" s="143" t="s">
        <v>204</v>
      </c>
      <c r="F149" s="496" t="s">
        <v>205</v>
      </c>
      <c r="G149" s="496"/>
      <c r="H149" s="496"/>
      <c r="I149" s="496"/>
      <c r="J149" s="144" t="s">
        <v>206</v>
      </c>
      <c r="K149" s="300">
        <v>3.6</v>
      </c>
      <c r="L149" s="497">
        <v>298</v>
      </c>
      <c r="M149" s="497"/>
      <c r="N149" s="498">
        <f>ROUND(L149*K149,2)</f>
        <v>1072.8</v>
      </c>
      <c r="O149" s="498"/>
      <c r="P149" s="498"/>
      <c r="Q149" s="498"/>
      <c r="R149" s="145"/>
      <c r="T149" s="146" t="s">
        <v>5</v>
      </c>
      <c r="U149" s="44" t="s">
        <v>44</v>
      </c>
      <c r="V149" s="147">
        <v>0.93899999999999995</v>
      </c>
      <c r="W149" s="147">
        <f>V149*K149</f>
        <v>3.3803999999999998</v>
      </c>
      <c r="X149" s="147">
        <v>0</v>
      </c>
      <c r="Y149" s="147">
        <f>X149*K149</f>
        <v>0</v>
      </c>
      <c r="Z149" s="147">
        <v>7.5999999999999998E-2</v>
      </c>
      <c r="AA149" s="148">
        <f>Z149*K149</f>
        <v>0.27360000000000001</v>
      </c>
      <c r="AR149" s="21" t="s">
        <v>177</v>
      </c>
      <c r="AT149" s="21" t="s">
        <v>173</v>
      </c>
      <c r="AU149" s="21" t="s">
        <v>131</v>
      </c>
      <c r="AY149" s="21" t="s">
        <v>172</v>
      </c>
      <c r="BE149" s="149">
        <f>IF(U149="základní",N149,0)</f>
        <v>1072.8</v>
      </c>
      <c r="BF149" s="149">
        <f>IF(U149="snížená",N149,0)</f>
        <v>0</v>
      </c>
      <c r="BG149" s="149">
        <f>IF(U149="zákl. přenesená",N149,0)</f>
        <v>0</v>
      </c>
      <c r="BH149" s="149">
        <f>IF(U149="sníž. přenesená",N149,0)</f>
        <v>0</v>
      </c>
      <c r="BI149" s="149">
        <f>IF(U149="nulová",N149,0)</f>
        <v>0</v>
      </c>
      <c r="BJ149" s="21" t="s">
        <v>87</v>
      </c>
      <c r="BK149" s="149">
        <f>ROUND(L149*K149,2)</f>
        <v>1072.8</v>
      </c>
      <c r="BL149" s="21" t="s">
        <v>177</v>
      </c>
      <c r="BM149" s="21" t="s">
        <v>207</v>
      </c>
    </row>
    <row r="150" spans="2:65" s="10" customFormat="1" ht="22.5" customHeight="1" x14ac:dyDescent="0.3">
      <c r="B150" s="151"/>
      <c r="C150" s="152"/>
      <c r="D150" s="152"/>
      <c r="E150" s="153" t="s">
        <v>5</v>
      </c>
      <c r="F150" s="503" t="s">
        <v>181</v>
      </c>
      <c r="G150" s="504"/>
      <c r="H150" s="504"/>
      <c r="I150" s="504"/>
      <c r="J150" s="152"/>
      <c r="K150" s="154" t="s">
        <v>5</v>
      </c>
      <c r="L150" s="152"/>
      <c r="M150" s="152"/>
      <c r="N150" s="152"/>
      <c r="O150" s="152"/>
      <c r="P150" s="152"/>
      <c r="Q150" s="152"/>
      <c r="R150" s="155"/>
      <c r="T150" s="156"/>
      <c r="U150" s="152"/>
      <c r="V150" s="152"/>
      <c r="W150" s="152"/>
      <c r="X150" s="152"/>
      <c r="Y150" s="152"/>
      <c r="Z150" s="152"/>
      <c r="AA150" s="157"/>
      <c r="AT150" s="158" t="s">
        <v>182</v>
      </c>
      <c r="AU150" s="158" t="s">
        <v>131</v>
      </c>
      <c r="AV150" s="10" t="s">
        <v>87</v>
      </c>
      <c r="AW150" s="10" t="s">
        <v>37</v>
      </c>
      <c r="AX150" s="10" t="s">
        <v>79</v>
      </c>
      <c r="AY150" s="158" t="s">
        <v>172</v>
      </c>
    </row>
    <row r="151" spans="2:65" s="10" customFormat="1" ht="22.5" customHeight="1" x14ac:dyDescent="0.3">
      <c r="B151" s="151"/>
      <c r="C151" s="152"/>
      <c r="D151" s="152"/>
      <c r="E151" s="153" t="s">
        <v>5</v>
      </c>
      <c r="F151" s="494" t="s">
        <v>183</v>
      </c>
      <c r="G151" s="495"/>
      <c r="H151" s="495"/>
      <c r="I151" s="495"/>
      <c r="J151" s="152"/>
      <c r="K151" s="154" t="s">
        <v>5</v>
      </c>
      <c r="L151" s="152"/>
      <c r="M151" s="152"/>
      <c r="N151" s="152"/>
      <c r="O151" s="152"/>
      <c r="P151" s="152"/>
      <c r="Q151" s="152"/>
      <c r="R151" s="155"/>
      <c r="T151" s="156"/>
      <c r="U151" s="152"/>
      <c r="V151" s="152"/>
      <c r="W151" s="152"/>
      <c r="X151" s="152"/>
      <c r="Y151" s="152"/>
      <c r="Z151" s="152"/>
      <c r="AA151" s="157"/>
      <c r="AT151" s="158" t="s">
        <v>182</v>
      </c>
      <c r="AU151" s="158" t="s">
        <v>131</v>
      </c>
      <c r="AV151" s="10" t="s">
        <v>87</v>
      </c>
      <c r="AW151" s="10" t="s">
        <v>37</v>
      </c>
      <c r="AX151" s="10" t="s">
        <v>79</v>
      </c>
      <c r="AY151" s="158" t="s">
        <v>172</v>
      </c>
    </row>
    <row r="152" spans="2:65" s="11" customFormat="1" ht="22.5" customHeight="1" x14ac:dyDescent="0.3">
      <c r="B152" s="159"/>
      <c r="C152" s="160"/>
      <c r="D152" s="160"/>
      <c r="E152" s="161" t="s">
        <v>5</v>
      </c>
      <c r="F152" s="478" t="s">
        <v>208</v>
      </c>
      <c r="G152" s="479"/>
      <c r="H152" s="479"/>
      <c r="I152" s="479"/>
      <c r="J152" s="160"/>
      <c r="K152" s="162">
        <v>3.6</v>
      </c>
      <c r="L152" s="160"/>
      <c r="M152" s="160"/>
      <c r="N152" s="160"/>
      <c r="O152" s="160"/>
      <c r="P152" s="160"/>
      <c r="Q152" s="160"/>
      <c r="R152" s="163"/>
      <c r="T152" s="164"/>
      <c r="U152" s="160"/>
      <c r="V152" s="160"/>
      <c r="W152" s="160"/>
      <c r="X152" s="160"/>
      <c r="Y152" s="160"/>
      <c r="Z152" s="160"/>
      <c r="AA152" s="165"/>
      <c r="AT152" s="166" t="s">
        <v>182</v>
      </c>
      <c r="AU152" s="166" t="s">
        <v>131</v>
      </c>
      <c r="AV152" s="11" t="s">
        <v>131</v>
      </c>
      <c r="AW152" s="11" t="s">
        <v>37</v>
      </c>
      <c r="AX152" s="11" t="s">
        <v>79</v>
      </c>
      <c r="AY152" s="166" t="s">
        <v>172</v>
      </c>
    </row>
    <row r="153" spans="2:65" s="12" customFormat="1" ht="22.5" customHeight="1" x14ac:dyDescent="0.3">
      <c r="B153" s="167"/>
      <c r="C153" s="168"/>
      <c r="D153" s="168"/>
      <c r="E153" s="169" t="s">
        <v>5</v>
      </c>
      <c r="F153" s="480" t="s">
        <v>209</v>
      </c>
      <c r="G153" s="481"/>
      <c r="H153" s="481"/>
      <c r="I153" s="481"/>
      <c r="J153" s="168"/>
      <c r="K153" s="170">
        <v>3.6</v>
      </c>
      <c r="L153" s="168"/>
      <c r="M153" s="168"/>
      <c r="N153" s="168"/>
      <c r="O153" s="168"/>
      <c r="P153" s="168"/>
      <c r="Q153" s="168"/>
      <c r="R153" s="171"/>
      <c r="T153" s="172"/>
      <c r="U153" s="168"/>
      <c r="V153" s="168"/>
      <c r="W153" s="168"/>
      <c r="X153" s="168"/>
      <c r="Y153" s="168"/>
      <c r="Z153" s="168"/>
      <c r="AA153" s="173"/>
      <c r="AT153" s="174" t="s">
        <v>182</v>
      </c>
      <c r="AU153" s="174" t="s">
        <v>131</v>
      </c>
      <c r="AV153" s="12" t="s">
        <v>177</v>
      </c>
      <c r="AW153" s="12" t="s">
        <v>37</v>
      </c>
      <c r="AX153" s="12" t="s">
        <v>87</v>
      </c>
      <c r="AY153" s="174" t="s">
        <v>172</v>
      </c>
    </row>
    <row r="154" spans="2:65" s="1" customFormat="1" ht="31.5" customHeight="1" x14ac:dyDescent="0.3">
      <c r="B154" s="141"/>
      <c r="C154" s="142" t="s">
        <v>210</v>
      </c>
      <c r="D154" s="142" t="s">
        <v>173</v>
      </c>
      <c r="E154" s="143" t="s">
        <v>211</v>
      </c>
      <c r="F154" s="496" t="s">
        <v>212</v>
      </c>
      <c r="G154" s="496"/>
      <c r="H154" s="496"/>
      <c r="I154" s="496"/>
      <c r="J154" s="144" t="s">
        <v>206</v>
      </c>
      <c r="K154" s="300">
        <v>2.2330000000000001</v>
      </c>
      <c r="L154" s="497">
        <v>187</v>
      </c>
      <c r="M154" s="497"/>
      <c r="N154" s="498">
        <f>ROUND(L154*K154,2)</f>
        <v>417.57</v>
      </c>
      <c r="O154" s="498"/>
      <c r="P154" s="498"/>
      <c r="Q154" s="498"/>
      <c r="R154" s="145"/>
      <c r="T154" s="146" t="s">
        <v>5</v>
      </c>
      <c r="U154" s="44" t="s">
        <v>44</v>
      </c>
      <c r="V154" s="147">
        <v>0.65</v>
      </c>
      <c r="W154" s="147">
        <f>V154*K154</f>
        <v>1.4514500000000001</v>
      </c>
      <c r="X154" s="147">
        <v>0</v>
      </c>
      <c r="Y154" s="147">
        <f>X154*K154</f>
        <v>0</v>
      </c>
      <c r="Z154" s="147">
        <v>5.0999999999999997E-2</v>
      </c>
      <c r="AA154" s="148">
        <f>Z154*K154</f>
        <v>0.113883</v>
      </c>
      <c r="AR154" s="21" t="s">
        <v>177</v>
      </c>
      <c r="AT154" s="21" t="s">
        <v>173</v>
      </c>
      <c r="AU154" s="21" t="s">
        <v>131</v>
      </c>
      <c r="AY154" s="21" t="s">
        <v>172</v>
      </c>
      <c r="BE154" s="149">
        <f>IF(U154="základní",N154,0)</f>
        <v>417.57</v>
      </c>
      <c r="BF154" s="149">
        <f>IF(U154="snížená",N154,0)</f>
        <v>0</v>
      </c>
      <c r="BG154" s="149">
        <f>IF(U154="zákl. přenesená",N154,0)</f>
        <v>0</v>
      </c>
      <c r="BH154" s="149">
        <f>IF(U154="sníž. přenesená",N154,0)</f>
        <v>0</v>
      </c>
      <c r="BI154" s="149">
        <f>IF(U154="nulová",N154,0)</f>
        <v>0</v>
      </c>
      <c r="BJ154" s="21" t="s">
        <v>87</v>
      </c>
      <c r="BK154" s="149">
        <f>ROUND(L154*K154,2)</f>
        <v>417.57</v>
      </c>
      <c r="BL154" s="21" t="s">
        <v>177</v>
      </c>
      <c r="BM154" s="21" t="s">
        <v>213</v>
      </c>
    </row>
    <row r="155" spans="2:65" s="10" customFormat="1" ht="22.5" customHeight="1" x14ac:dyDescent="0.3">
      <c r="B155" s="151"/>
      <c r="C155" s="152"/>
      <c r="D155" s="152"/>
      <c r="E155" s="153" t="s">
        <v>5</v>
      </c>
      <c r="F155" s="503" t="s">
        <v>181</v>
      </c>
      <c r="G155" s="504"/>
      <c r="H155" s="504"/>
      <c r="I155" s="504"/>
      <c r="J155" s="152"/>
      <c r="K155" s="154" t="s">
        <v>5</v>
      </c>
      <c r="L155" s="152"/>
      <c r="M155" s="152"/>
      <c r="N155" s="152"/>
      <c r="O155" s="152"/>
      <c r="P155" s="152"/>
      <c r="Q155" s="152"/>
      <c r="R155" s="155"/>
      <c r="T155" s="156"/>
      <c r="U155" s="152"/>
      <c r="V155" s="152"/>
      <c r="W155" s="152"/>
      <c r="X155" s="152"/>
      <c r="Y155" s="152"/>
      <c r="Z155" s="152"/>
      <c r="AA155" s="157"/>
      <c r="AT155" s="158" t="s">
        <v>182</v>
      </c>
      <c r="AU155" s="158" t="s">
        <v>131</v>
      </c>
      <c r="AV155" s="10" t="s">
        <v>87</v>
      </c>
      <c r="AW155" s="10" t="s">
        <v>37</v>
      </c>
      <c r="AX155" s="10" t="s">
        <v>79</v>
      </c>
      <c r="AY155" s="158" t="s">
        <v>172</v>
      </c>
    </row>
    <row r="156" spans="2:65" s="10" customFormat="1" ht="22.5" customHeight="1" x14ac:dyDescent="0.3">
      <c r="B156" s="151"/>
      <c r="C156" s="152"/>
      <c r="D156" s="152"/>
      <c r="E156" s="153" t="s">
        <v>5</v>
      </c>
      <c r="F156" s="494" t="s">
        <v>183</v>
      </c>
      <c r="G156" s="495"/>
      <c r="H156" s="495"/>
      <c r="I156" s="495"/>
      <c r="J156" s="152"/>
      <c r="K156" s="154" t="s">
        <v>5</v>
      </c>
      <c r="L156" s="152"/>
      <c r="M156" s="152"/>
      <c r="N156" s="152"/>
      <c r="O156" s="152"/>
      <c r="P156" s="152"/>
      <c r="Q156" s="152"/>
      <c r="R156" s="155"/>
      <c r="T156" s="156"/>
      <c r="U156" s="152"/>
      <c r="V156" s="152"/>
      <c r="W156" s="152"/>
      <c r="X156" s="152"/>
      <c r="Y156" s="152"/>
      <c r="Z156" s="152"/>
      <c r="AA156" s="157"/>
      <c r="AT156" s="158" t="s">
        <v>182</v>
      </c>
      <c r="AU156" s="158" t="s">
        <v>131</v>
      </c>
      <c r="AV156" s="10" t="s">
        <v>87</v>
      </c>
      <c r="AW156" s="10" t="s">
        <v>37</v>
      </c>
      <c r="AX156" s="10" t="s">
        <v>79</v>
      </c>
      <c r="AY156" s="158" t="s">
        <v>172</v>
      </c>
    </row>
    <row r="157" spans="2:65" s="11" customFormat="1" ht="22.5" customHeight="1" x14ac:dyDescent="0.3">
      <c r="B157" s="159"/>
      <c r="C157" s="160"/>
      <c r="D157" s="160"/>
      <c r="E157" s="161" t="s">
        <v>5</v>
      </c>
      <c r="F157" s="478" t="s">
        <v>214</v>
      </c>
      <c r="G157" s="479"/>
      <c r="H157" s="479"/>
      <c r="I157" s="479"/>
      <c r="J157" s="160"/>
      <c r="K157" s="162">
        <v>2.2330000000000001</v>
      </c>
      <c r="L157" s="160"/>
      <c r="M157" s="160"/>
      <c r="N157" s="160"/>
      <c r="O157" s="160"/>
      <c r="P157" s="160"/>
      <c r="Q157" s="160"/>
      <c r="R157" s="163"/>
      <c r="T157" s="164"/>
      <c r="U157" s="160"/>
      <c r="V157" s="160"/>
      <c r="W157" s="160"/>
      <c r="X157" s="160"/>
      <c r="Y157" s="160"/>
      <c r="Z157" s="160"/>
      <c r="AA157" s="165"/>
      <c r="AT157" s="166" t="s">
        <v>182</v>
      </c>
      <c r="AU157" s="166" t="s">
        <v>131</v>
      </c>
      <c r="AV157" s="11" t="s">
        <v>131</v>
      </c>
      <c r="AW157" s="11" t="s">
        <v>37</v>
      </c>
      <c r="AX157" s="11" t="s">
        <v>79</v>
      </c>
      <c r="AY157" s="166" t="s">
        <v>172</v>
      </c>
    </row>
    <row r="158" spans="2:65" s="12" customFormat="1" ht="22.5" customHeight="1" x14ac:dyDescent="0.3">
      <c r="B158" s="167"/>
      <c r="C158" s="168"/>
      <c r="D158" s="168"/>
      <c r="E158" s="169" t="s">
        <v>5</v>
      </c>
      <c r="F158" s="480" t="s">
        <v>186</v>
      </c>
      <c r="G158" s="481"/>
      <c r="H158" s="481"/>
      <c r="I158" s="481"/>
      <c r="J158" s="168"/>
      <c r="K158" s="170">
        <v>2.2330000000000001</v>
      </c>
      <c r="L158" s="168"/>
      <c r="M158" s="168"/>
      <c r="N158" s="168"/>
      <c r="O158" s="168"/>
      <c r="P158" s="168"/>
      <c r="Q158" s="168"/>
      <c r="R158" s="171"/>
      <c r="T158" s="172"/>
      <c r="U158" s="168"/>
      <c r="V158" s="168"/>
      <c r="W158" s="168"/>
      <c r="X158" s="168"/>
      <c r="Y158" s="168"/>
      <c r="Z158" s="168"/>
      <c r="AA158" s="173"/>
      <c r="AT158" s="174" t="s">
        <v>182</v>
      </c>
      <c r="AU158" s="174" t="s">
        <v>131</v>
      </c>
      <c r="AV158" s="12" t="s">
        <v>177</v>
      </c>
      <c r="AW158" s="12" t="s">
        <v>37</v>
      </c>
      <c r="AX158" s="12" t="s">
        <v>87</v>
      </c>
      <c r="AY158" s="174" t="s">
        <v>172</v>
      </c>
    </row>
    <row r="159" spans="2:65" s="1" customFormat="1" ht="31.5" customHeight="1" x14ac:dyDescent="0.3">
      <c r="B159" s="141"/>
      <c r="C159" s="142" t="s">
        <v>215</v>
      </c>
      <c r="D159" s="142" t="s">
        <v>173</v>
      </c>
      <c r="E159" s="143" t="s">
        <v>216</v>
      </c>
      <c r="F159" s="496" t="s">
        <v>217</v>
      </c>
      <c r="G159" s="496"/>
      <c r="H159" s="496"/>
      <c r="I159" s="496"/>
      <c r="J159" s="144" t="s">
        <v>189</v>
      </c>
      <c r="K159" s="300">
        <v>2</v>
      </c>
      <c r="L159" s="497">
        <v>65</v>
      </c>
      <c r="M159" s="497"/>
      <c r="N159" s="498">
        <f>ROUND(L159*K159,2)</f>
        <v>130</v>
      </c>
      <c r="O159" s="498"/>
      <c r="P159" s="498"/>
      <c r="Q159" s="498"/>
      <c r="R159" s="145"/>
      <c r="T159" s="146" t="s">
        <v>5</v>
      </c>
      <c r="U159" s="44" t="s">
        <v>44</v>
      </c>
      <c r="V159" s="147">
        <v>0.21299999999999999</v>
      </c>
      <c r="W159" s="147">
        <f>V159*K159</f>
        <v>0.42599999999999999</v>
      </c>
      <c r="X159" s="147">
        <v>0</v>
      </c>
      <c r="Y159" s="147">
        <f>X159*K159</f>
        <v>0</v>
      </c>
      <c r="Z159" s="147">
        <v>2.5000000000000001E-2</v>
      </c>
      <c r="AA159" s="148">
        <f>Z159*K159</f>
        <v>0.05</v>
      </c>
      <c r="AR159" s="21" t="s">
        <v>177</v>
      </c>
      <c r="AT159" s="21" t="s">
        <v>173</v>
      </c>
      <c r="AU159" s="21" t="s">
        <v>131</v>
      </c>
      <c r="AY159" s="21" t="s">
        <v>172</v>
      </c>
      <c r="BE159" s="149">
        <f>IF(U159="základní",N159,0)</f>
        <v>130</v>
      </c>
      <c r="BF159" s="149">
        <f>IF(U159="snížená",N159,0)</f>
        <v>0</v>
      </c>
      <c r="BG159" s="149">
        <f>IF(U159="zákl. přenesená",N159,0)</f>
        <v>0</v>
      </c>
      <c r="BH159" s="149">
        <f>IF(U159="sníž. přenesená",N159,0)</f>
        <v>0</v>
      </c>
      <c r="BI159" s="149">
        <f>IF(U159="nulová",N159,0)</f>
        <v>0</v>
      </c>
      <c r="BJ159" s="21" t="s">
        <v>87</v>
      </c>
      <c r="BK159" s="149">
        <f>ROUND(L159*K159,2)</f>
        <v>130</v>
      </c>
      <c r="BL159" s="21" t="s">
        <v>177</v>
      </c>
      <c r="BM159" s="21" t="s">
        <v>218</v>
      </c>
    </row>
    <row r="160" spans="2:65" s="1" customFormat="1" ht="22.5" customHeight="1" x14ac:dyDescent="0.3">
      <c r="B160" s="35"/>
      <c r="C160" s="36"/>
      <c r="D160" s="36"/>
      <c r="E160" s="36"/>
      <c r="F160" s="499" t="s">
        <v>219</v>
      </c>
      <c r="G160" s="500"/>
      <c r="H160" s="500"/>
      <c r="I160" s="500"/>
      <c r="J160" s="36"/>
      <c r="K160" s="36"/>
      <c r="L160" s="36"/>
      <c r="M160" s="36"/>
      <c r="N160" s="36"/>
      <c r="O160" s="36"/>
      <c r="P160" s="36"/>
      <c r="Q160" s="36"/>
      <c r="R160" s="37"/>
      <c r="T160" s="150"/>
      <c r="U160" s="36"/>
      <c r="V160" s="36"/>
      <c r="W160" s="36"/>
      <c r="X160" s="36"/>
      <c r="Y160" s="36"/>
      <c r="Z160" s="36"/>
      <c r="AA160" s="74"/>
      <c r="AT160" s="21" t="s">
        <v>180</v>
      </c>
      <c r="AU160" s="21" t="s">
        <v>131</v>
      </c>
    </row>
    <row r="161" spans="2:65" s="10" customFormat="1" ht="22.5" customHeight="1" x14ac:dyDescent="0.3">
      <c r="B161" s="151"/>
      <c r="C161" s="152"/>
      <c r="D161" s="152"/>
      <c r="E161" s="153" t="s">
        <v>5</v>
      </c>
      <c r="F161" s="494" t="s">
        <v>181</v>
      </c>
      <c r="G161" s="495"/>
      <c r="H161" s="495"/>
      <c r="I161" s="495"/>
      <c r="J161" s="152"/>
      <c r="K161" s="154" t="s">
        <v>5</v>
      </c>
      <c r="L161" s="152"/>
      <c r="M161" s="152"/>
      <c r="N161" s="152"/>
      <c r="O161" s="152"/>
      <c r="P161" s="152"/>
      <c r="Q161" s="152"/>
      <c r="R161" s="155"/>
      <c r="T161" s="156"/>
      <c r="U161" s="152"/>
      <c r="V161" s="152"/>
      <c r="W161" s="152"/>
      <c r="X161" s="152"/>
      <c r="Y161" s="152"/>
      <c r="Z161" s="152"/>
      <c r="AA161" s="157"/>
      <c r="AT161" s="158" t="s">
        <v>182</v>
      </c>
      <c r="AU161" s="158" t="s">
        <v>131</v>
      </c>
      <c r="AV161" s="10" t="s">
        <v>87</v>
      </c>
      <c r="AW161" s="10" t="s">
        <v>37</v>
      </c>
      <c r="AX161" s="10" t="s">
        <v>79</v>
      </c>
      <c r="AY161" s="158" t="s">
        <v>172</v>
      </c>
    </row>
    <row r="162" spans="2:65" s="10" customFormat="1" ht="22.5" customHeight="1" x14ac:dyDescent="0.3">
      <c r="B162" s="151"/>
      <c r="C162" s="152"/>
      <c r="D162" s="152"/>
      <c r="E162" s="153" t="s">
        <v>5</v>
      </c>
      <c r="F162" s="494" t="s">
        <v>183</v>
      </c>
      <c r="G162" s="495"/>
      <c r="H162" s="495"/>
      <c r="I162" s="495"/>
      <c r="J162" s="152"/>
      <c r="K162" s="154" t="s">
        <v>5</v>
      </c>
      <c r="L162" s="152"/>
      <c r="M162" s="152"/>
      <c r="N162" s="152"/>
      <c r="O162" s="152"/>
      <c r="P162" s="152"/>
      <c r="Q162" s="152"/>
      <c r="R162" s="155"/>
      <c r="T162" s="156"/>
      <c r="U162" s="152"/>
      <c r="V162" s="152"/>
      <c r="W162" s="152"/>
      <c r="X162" s="152"/>
      <c r="Y162" s="152"/>
      <c r="Z162" s="152"/>
      <c r="AA162" s="157"/>
      <c r="AT162" s="158" t="s">
        <v>182</v>
      </c>
      <c r="AU162" s="158" t="s">
        <v>131</v>
      </c>
      <c r="AV162" s="10" t="s">
        <v>87</v>
      </c>
      <c r="AW162" s="10" t="s">
        <v>37</v>
      </c>
      <c r="AX162" s="10" t="s">
        <v>79</v>
      </c>
      <c r="AY162" s="158" t="s">
        <v>172</v>
      </c>
    </row>
    <row r="163" spans="2:65" s="10" customFormat="1" ht="22.5" customHeight="1" x14ac:dyDescent="0.3">
      <c r="B163" s="151"/>
      <c r="C163" s="152"/>
      <c r="D163" s="152"/>
      <c r="E163" s="153" t="s">
        <v>5</v>
      </c>
      <c r="F163" s="494" t="s">
        <v>220</v>
      </c>
      <c r="G163" s="495"/>
      <c r="H163" s="495"/>
      <c r="I163" s="495"/>
      <c r="J163" s="152"/>
      <c r="K163" s="154" t="s">
        <v>5</v>
      </c>
      <c r="L163" s="152"/>
      <c r="M163" s="152"/>
      <c r="N163" s="152"/>
      <c r="O163" s="152"/>
      <c r="P163" s="152"/>
      <c r="Q163" s="152"/>
      <c r="R163" s="155"/>
      <c r="T163" s="156"/>
      <c r="U163" s="152"/>
      <c r="V163" s="152"/>
      <c r="W163" s="152"/>
      <c r="X163" s="152"/>
      <c r="Y163" s="152"/>
      <c r="Z163" s="152"/>
      <c r="AA163" s="157"/>
      <c r="AT163" s="158" t="s">
        <v>182</v>
      </c>
      <c r="AU163" s="158" t="s">
        <v>131</v>
      </c>
      <c r="AV163" s="10" t="s">
        <v>87</v>
      </c>
      <c r="AW163" s="10" t="s">
        <v>37</v>
      </c>
      <c r="AX163" s="10" t="s">
        <v>79</v>
      </c>
      <c r="AY163" s="158" t="s">
        <v>172</v>
      </c>
    </row>
    <row r="164" spans="2:65" s="11" customFormat="1" ht="22.5" customHeight="1" x14ac:dyDescent="0.3">
      <c r="B164" s="159"/>
      <c r="C164" s="160"/>
      <c r="D164" s="160"/>
      <c r="E164" s="161" t="s">
        <v>5</v>
      </c>
      <c r="F164" s="478" t="s">
        <v>87</v>
      </c>
      <c r="G164" s="479"/>
      <c r="H164" s="479"/>
      <c r="I164" s="479"/>
      <c r="J164" s="160"/>
      <c r="K164" s="162">
        <v>1</v>
      </c>
      <c r="L164" s="160"/>
      <c r="M164" s="160"/>
      <c r="N164" s="160"/>
      <c r="O164" s="160"/>
      <c r="P164" s="160"/>
      <c r="Q164" s="160"/>
      <c r="R164" s="163"/>
      <c r="T164" s="164"/>
      <c r="U164" s="160"/>
      <c r="V164" s="160"/>
      <c r="W164" s="160"/>
      <c r="X164" s="160"/>
      <c r="Y164" s="160"/>
      <c r="Z164" s="160"/>
      <c r="AA164" s="165"/>
      <c r="AT164" s="166" t="s">
        <v>182</v>
      </c>
      <c r="AU164" s="166" t="s">
        <v>131</v>
      </c>
      <c r="AV164" s="11" t="s">
        <v>131</v>
      </c>
      <c r="AW164" s="11" t="s">
        <v>37</v>
      </c>
      <c r="AX164" s="11" t="s">
        <v>79</v>
      </c>
      <c r="AY164" s="166" t="s">
        <v>172</v>
      </c>
    </row>
    <row r="165" spans="2:65" s="10" customFormat="1" ht="31.5" customHeight="1" x14ac:dyDescent="0.3">
      <c r="B165" s="151"/>
      <c r="C165" s="152"/>
      <c r="D165" s="152"/>
      <c r="E165" s="153" t="s">
        <v>5</v>
      </c>
      <c r="F165" s="494" t="s">
        <v>221</v>
      </c>
      <c r="G165" s="495"/>
      <c r="H165" s="495"/>
      <c r="I165" s="495"/>
      <c r="J165" s="152"/>
      <c r="K165" s="154" t="s">
        <v>5</v>
      </c>
      <c r="L165" s="152"/>
      <c r="M165" s="152"/>
      <c r="N165" s="152"/>
      <c r="O165" s="152"/>
      <c r="P165" s="152"/>
      <c r="Q165" s="152"/>
      <c r="R165" s="155"/>
      <c r="T165" s="156"/>
      <c r="U165" s="152"/>
      <c r="V165" s="152"/>
      <c r="W165" s="152"/>
      <c r="X165" s="152"/>
      <c r="Y165" s="152"/>
      <c r="Z165" s="152"/>
      <c r="AA165" s="157"/>
      <c r="AT165" s="158" t="s">
        <v>182</v>
      </c>
      <c r="AU165" s="158" t="s">
        <v>131</v>
      </c>
      <c r="AV165" s="10" t="s">
        <v>87</v>
      </c>
      <c r="AW165" s="10" t="s">
        <v>37</v>
      </c>
      <c r="AX165" s="10" t="s">
        <v>79</v>
      </c>
      <c r="AY165" s="158" t="s">
        <v>172</v>
      </c>
    </row>
    <row r="166" spans="2:65" s="11" customFormat="1" ht="22.5" customHeight="1" x14ac:dyDescent="0.3">
      <c r="B166" s="159"/>
      <c r="C166" s="160"/>
      <c r="D166" s="160"/>
      <c r="E166" s="161" t="s">
        <v>5</v>
      </c>
      <c r="F166" s="478" t="s">
        <v>87</v>
      </c>
      <c r="G166" s="479"/>
      <c r="H166" s="479"/>
      <c r="I166" s="479"/>
      <c r="J166" s="160"/>
      <c r="K166" s="162">
        <v>1</v>
      </c>
      <c r="L166" s="160"/>
      <c r="M166" s="160"/>
      <c r="N166" s="160"/>
      <c r="O166" s="160"/>
      <c r="P166" s="160"/>
      <c r="Q166" s="160"/>
      <c r="R166" s="163"/>
      <c r="T166" s="164"/>
      <c r="U166" s="160"/>
      <c r="V166" s="160"/>
      <c r="W166" s="160"/>
      <c r="X166" s="160"/>
      <c r="Y166" s="160"/>
      <c r="Z166" s="160"/>
      <c r="AA166" s="165"/>
      <c r="AT166" s="166" t="s">
        <v>182</v>
      </c>
      <c r="AU166" s="166" t="s">
        <v>131</v>
      </c>
      <c r="AV166" s="11" t="s">
        <v>131</v>
      </c>
      <c r="AW166" s="11" t="s">
        <v>37</v>
      </c>
      <c r="AX166" s="11" t="s">
        <v>79</v>
      </c>
      <c r="AY166" s="166" t="s">
        <v>172</v>
      </c>
    </row>
    <row r="167" spans="2:65" s="12" customFormat="1" ht="22.5" customHeight="1" x14ac:dyDescent="0.3">
      <c r="B167" s="167"/>
      <c r="C167" s="168"/>
      <c r="D167" s="168"/>
      <c r="E167" s="169" t="s">
        <v>5</v>
      </c>
      <c r="F167" s="480" t="s">
        <v>186</v>
      </c>
      <c r="G167" s="481"/>
      <c r="H167" s="481"/>
      <c r="I167" s="481"/>
      <c r="J167" s="168"/>
      <c r="K167" s="170">
        <v>2</v>
      </c>
      <c r="L167" s="168"/>
      <c r="M167" s="168"/>
      <c r="N167" s="168"/>
      <c r="O167" s="168"/>
      <c r="P167" s="168"/>
      <c r="Q167" s="168"/>
      <c r="R167" s="171"/>
      <c r="T167" s="172"/>
      <c r="U167" s="168"/>
      <c r="V167" s="168"/>
      <c r="W167" s="168"/>
      <c r="X167" s="168"/>
      <c r="Y167" s="168"/>
      <c r="Z167" s="168"/>
      <c r="AA167" s="173"/>
      <c r="AT167" s="174" t="s">
        <v>182</v>
      </c>
      <c r="AU167" s="174" t="s">
        <v>131</v>
      </c>
      <c r="AV167" s="12" t="s">
        <v>177</v>
      </c>
      <c r="AW167" s="12" t="s">
        <v>37</v>
      </c>
      <c r="AX167" s="12" t="s">
        <v>87</v>
      </c>
      <c r="AY167" s="174" t="s">
        <v>172</v>
      </c>
    </row>
    <row r="168" spans="2:65" s="1" customFormat="1" ht="31.5" customHeight="1" x14ac:dyDescent="0.3">
      <c r="B168" s="141"/>
      <c r="C168" s="142" t="s">
        <v>222</v>
      </c>
      <c r="D168" s="142" t="s">
        <v>173</v>
      </c>
      <c r="E168" s="143" t="s">
        <v>223</v>
      </c>
      <c r="F168" s="496" t="s">
        <v>224</v>
      </c>
      <c r="G168" s="496"/>
      <c r="H168" s="496"/>
      <c r="I168" s="496"/>
      <c r="J168" s="144" t="s">
        <v>189</v>
      </c>
      <c r="K168" s="300">
        <v>5</v>
      </c>
      <c r="L168" s="497">
        <v>434</v>
      </c>
      <c r="M168" s="497"/>
      <c r="N168" s="498">
        <f>ROUND(L168*K168,2)</f>
        <v>2170</v>
      </c>
      <c r="O168" s="498"/>
      <c r="P168" s="498"/>
      <c r="Q168" s="498"/>
      <c r="R168" s="145"/>
      <c r="T168" s="146" t="s">
        <v>5</v>
      </c>
      <c r="U168" s="44" t="s">
        <v>44</v>
      </c>
      <c r="V168" s="147">
        <v>1.147</v>
      </c>
      <c r="W168" s="147">
        <f>V168*K168</f>
        <v>5.7350000000000003</v>
      </c>
      <c r="X168" s="147">
        <v>0</v>
      </c>
      <c r="Y168" s="147">
        <f>X168*K168</f>
        <v>0</v>
      </c>
      <c r="Z168" s="147">
        <v>9.9000000000000005E-2</v>
      </c>
      <c r="AA168" s="148">
        <f>Z168*K168</f>
        <v>0.495</v>
      </c>
      <c r="AR168" s="21" t="s">
        <v>177</v>
      </c>
      <c r="AT168" s="21" t="s">
        <v>173</v>
      </c>
      <c r="AU168" s="21" t="s">
        <v>131</v>
      </c>
      <c r="AY168" s="21" t="s">
        <v>172</v>
      </c>
      <c r="BE168" s="149">
        <f>IF(U168="základní",N168,0)</f>
        <v>2170</v>
      </c>
      <c r="BF168" s="149">
        <f>IF(U168="snížená",N168,0)</f>
        <v>0</v>
      </c>
      <c r="BG168" s="149">
        <f>IF(U168="zákl. přenesená",N168,0)</f>
        <v>0</v>
      </c>
      <c r="BH168" s="149">
        <f>IF(U168="sníž. přenesená",N168,0)</f>
        <v>0</v>
      </c>
      <c r="BI168" s="149">
        <f>IF(U168="nulová",N168,0)</f>
        <v>0</v>
      </c>
      <c r="BJ168" s="21" t="s">
        <v>87</v>
      </c>
      <c r="BK168" s="149">
        <f>ROUND(L168*K168,2)</f>
        <v>2170</v>
      </c>
      <c r="BL168" s="21" t="s">
        <v>177</v>
      </c>
      <c r="BM168" s="21" t="s">
        <v>225</v>
      </c>
    </row>
    <row r="169" spans="2:65" s="11" customFormat="1" ht="22.5" customHeight="1" x14ac:dyDescent="0.3">
      <c r="B169" s="159"/>
      <c r="C169" s="160"/>
      <c r="D169" s="160"/>
      <c r="E169" s="161" t="s">
        <v>5</v>
      </c>
      <c r="F169" s="501" t="s">
        <v>203</v>
      </c>
      <c r="G169" s="502"/>
      <c r="H169" s="502"/>
      <c r="I169" s="502"/>
      <c r="J169" s="160"/>
      <c r="K169" s="162">
        <v>5</v>
      </c>
      <c r="L169" s="160"/>
      <c r="M169" s="160"/>
      <c r="N169" s="160"/>
      <c r="O169" s="160"/>
      <c r="P169" s="160"/>
      <c r="Q169" s="160"/>
      <c r="R169" s="163"/>
      <c r="T169" s="164"/>
      <c r="U169" s="160"/>
      <c r="V169" s="160"/>
      <c r="W169" s="160"/>
      <c r="X169" s="160"/>
      <c r="Y169" s="160"/>
      <c r="Z169" s="160"/>
      <c r="AA169" s="165"/>
      <c r="AT169" s="166" t="s">
        <v>182</v>
      </c>
      <c r="AU169" s="166" t="s">
        <v>131</v>
      </c>
      <c r="AV169" s="11" t="s">
        <v>131</v>
      </c>
      <c r="AW169" s="11" t="s">
        <v>37</v>
      </c>
      <c r="AX169" s="11" t="s">
        <v>79</v>
      </c>
      <c r="AY169" s="166" t="s">
        <v>172</v>
      </c>
    </row>
    <row r="170" spans="2:65" s="12" customFormat="1" ht="22.5" customHeight="1" x14ac:dyDescent="0.3">
      <c r="B170" s="167"/>
      <c r="C170" s="168"/>
      <c r="D170" s="168"/>
      <c r="E170" s="169" t="s">
        <v>5</v>
      </c>
      <c r="F170" s="480" t="s">
        <v>186</v>
      </c>
      <c r="G170" s="481"/>
      <c r="H170" s="481"/>
      <c r="I170" s="481"/>
      <c r="J170" s="168"/>
      <c r="K170" s="170">
        <v>5</v>
      </c>
      <c r="L170" s="168"/>
      <c r="M170" s="168"/>
      <c r="N170" s="168"/>
      <c r="O170" s="168"/>
      <c r="P170" s="168"/>
      <c r="Q170" s="168"/>
      <c r="R170" s="171"/>
      <c r="T170" s="172"/>
      <c r="U170" s="168"/>
      <c r="V170" s="168"/>
      <c r="W170" s="168"/>
      <c r="X170" s="168"/>
      <c r="Y170" s="168"/>
      <c r="Z170" s="168"/>
      <c r="AA170" s="173"/>
      <c r="AT170" s="174" t="s">
        <v>182</v>
      </c>
      <c r="AU170" s="174" t="s">
        <v>131</v>
      </c>
      <c r="AV170" s="12" t="s">
        <v>177</v>
      </c>
      <c r="AW170" s="12" t="s">
        <v>37</v>
      </c>
      <c r="AX170" s="12" t="s">
        <v>87</v>
      </c>
      <c r="AY170" s="174" t="s">
        <v>172</v>
      </c>
    </row>
    <row r="171" spans="2:65" s="1" customFormat="1" ht="31.5" customHeight="1" x14ac:dyDescent="0.3">
      <c r="B171" s="141"/>
      <c r="C171" s="142" t="s">
        <v>226</v>
      </c>
      <c r="D171" s="142" t="s">
        <v>173</v>
      </c>
      <c r="E171" s="143" t="s">
        <v>227</v>
      </c>
      <c r="F171" s="496" t="s">
        <v>228</v>
      </c>
      <c r="G171" s="496"/>
      <c r="H171" s="496"/>
      <c r="I171" s="496"/>
      <c r="J171" s="144" t="s">
        <v>229</v>
      </c>
      <c r="K171" s="300">
        <v>4.8</v>
      </c>
      <c r="L171" s="497">
        <v>2452</v>
      </c>
      <c r="M171" s="497"/>
      <c r="N171" s="498">
        <f>ROUND(L171*K171,2)</f>
        <v>11769.6</v>
      </c>
      <c r="O171" s="498"/>
      <c r="P171" s="498"/>
      <c r="Q171" s="498"/>
      <c r="R171" s="145"/>
      <c r="T171" s="146" t="s">
        <v>5</v>
      </c>
      <c r="U171" s="44" t="s">
        <v>44</v>
      </c>
      <c r="V171" s="147">
        <v>1.9</v>
      </c>
      <c r="W171" s="147">
        <f>V171*K171</f>
        <v>9.1199999999999992</v>
      </c>
      <c r="X171" s="147">
        <v>1.2199999999999999E-3</v>
      </c>
      <c r="Y171" s="147">
        <f>X171*K171</f>
        <v>5.8559999999999992E-3</v>
      </c>
      <c r="Z171" s="147">
        <v>7.0000000000000007E-2</v>
      </c>
      <c r="AA171" s="148">
        <f>Z171*K171</f>
        <v>0.33600000000000002</v>
      </c>
      <c r="AR171" s="21" t="s">
        <v>177</v>
      </c>
      <c r="AT171" s="21" t="s">
        <v>173</v>
      </c>
      <c r="AU171" s="21" t="s">
        <v>131</v>
      </c>
      <c r="AY171" s="21" t="s">
        <v>172</v>
      </c>
      <c r="BE171" s="149">
        <f>IF(U171="základní",N171,0)</f>
        <v>11769.6</v>
      </c>
      <c r="BF171" s="149">
        <f>IF(U171="snížená",N171,0)</f>
        <v>0</v>
      </c>
      <c r="BG171" s="149">
        <f>IF(U171="zákl. přenesená",N171,0)</f>
        <v>0</v>
      </c>
      <c r="BH171" s="149">
        <f>IF(U171="sníž. přenesená",N171,0)</f>
        <v>0</v>
      </c>
      <c r="BI171" s="149">
        <f>IF(U171="nulová",N171,0)</f>
        <v>0</v>
      </c>
      <c r="BJ171" s="21" t="s">
        <v>87</v>
      </c>
      <c r="BK171" s="149">
        <f>ROUND(L171*K171,2)</f>
        <v>11769.6</v>
      </c>
      <c r="BL171" s="21" t="s">
        <v>177</v>
      </c>
      <c r="BM171" s="21" t="s">
        <v>230</v>
      </c>
    </row>
    <row r="172" spans="2:65" s="1" customFormat="1" ht="22.5" customHeight="1" x14ac:dyDescent="0.3">
      <c r="B172" s="35"/>
      <c r="C172" s="36"/>
      <c r="D172" s="36"/>
      <c r="E172" s="36"/>
      <c r="F172" s="499" t="s">
        <v>231</v>
      </c>
      <c r="G172" s="500"/>
      <c r="H172" s="500"/>
      <c r="I172" s="500"/>
      <c r="J172" s="36"/>
      <c r="K172" s="36"/>
      <c r="L172" s="36"/>
      <c r="M172" s="36"/>
      <c r="N172" s="36"/>
      <c r="O172" s="36"/>
      <c r="P172" s="36"/>
      <c r="Q172" s="36"/>
      <c r="R172" s="37"/>
      <c r="T172" s="150"/>
      <c r="U172" s="36"/>
      <c r="V172" s="36"/>
      <c r="W172" s="36"/>
      <c r="X172" s="36"/>
      <c r="Y172" s="36"/>
      <c r="Z172" s="36"/>
      <c r="AA172" s="74"/>
      <c r="AT172" s="21" t="s">
        <v>180</v>
      </c>
      <c r="AU172" s="21" t="s">
        <v>131</v>
      </c>
    </row>
    <row r="173" spans="2:65" s="10" customFormat="1" ht="22.5" customHeight="1" x14ac:dyDescent="0.3">
      <c r="B173" s="151"/>
      <c r="C173" s="152"/>
      <c r="D173" s="152"/>
      <c r="E173" s="153" t="s">
        <v>5</v>
      </c>
      <c r="F173" s="494" t="s">
        <v>232</v>
      </c>
      <c r="G173" s="495"/>
      <c r="H173" s="495"/>
      <c r="I173" s="495"/>
      <c r="J173" s="152"/>
      <c r="K173" s="154" t="s">
        <v>5</v>
      </c>
      <c r="L173" s="152"/>
      <c r="M173" s="152"/>
      <c r="N173" s="152"/>
      <c r="O173" s="152"/>
      <c r="P173" s="152"/>
      <c r="Q173" s="152"/>
      <c r="R173" s="155"/>
      <c r="T173" s="156"/>
      <c r="U173" s="152"/>
      <c r="V173" s="152"/>
      <c r="W173" s="152"/>
      <c r="X173" s="152"/>
      <c r="Y173" s="152"/>
      <c r="Z173" s="152"/>
      <c r="AA173" s="157"/>
      <c r="AT173" s="158" t="s">
        <v>182</v>
      </c>
      <c r="AU173" s="158" t="s">
        <v>131</v>
      </c>
      <c r="AV173" s="10" t="s">
        <v>87</v>
      </c>
      <c r="AW173" s="10" t="s">
        <v>37</v>
      </c>
      <c r="AX173" s="10" t="s">
        <v>79</v>
      </c>
      <c r="AY173" s="158" t="s">
        <v>172</v>
      </c>
    </row>
    <row r="174" spans="2:65" s="10" customFormat="1" ht="22.5" customHeight="1" x14ac:dyDescent="0.3">
      <c r="B174" s="151"/>
      <c r="C174" s="152"/>
      <c r="D174" s="152"/>
      <c r="E174" s="153" t="s">
        <v>5</v>
      </c>
      <c r="F174" s="494" t="s">
        <v>233</v>
      </c>
      <c r="G174" s="495"/>
      <c r="H174" s="495"/>
      <c r="I174" s="495"/>
      <c r="J174" s="152"/>
      <c r="K174" s="154" t="s">
        <v>5</v>
      </c>
      <c r="L174" s="152"/>
      <c r="M174" s="152"/>
      <c r="N174" s="152"/>
      <c r="O174" s="152"/>
      <c r="P174" s="152"/>
      <c r="Q174" s="152"/>
      <c r="R174" s="155"/>
      <c r="T174" s="156"/>
      <c r="U174" s="152"/>
      <c r="V174" s="152"/>
      <c r="W174" s="152"/>
      <c r="X174" s="152"/>
      <c r="Y174" s="152"/>
      <c r="Z174" s="152"/>
      <c r="AA174" s="157"/>
      <c r="AT174" s="158" t="s">
        <v>182</v>
      </c>
      <c r="AU174" s="158" t="s">
        <v>131</v>
      </c>
      <c r="AV174" s="10" t="s">
        <v>87</v>
      </c>
      <c r="AW174" s="10" t="s">
        <v>37</v>
      </c>
      <c r="AX174" s="10" t="s">
        <v>79</v>
      </c>
      <c r="AY174" s="158" t="s">
        <v>172</v>
      </c>
    </row>
    <row r="175" spans="2:65" s="10" customFormat="1" ht="22.5" customHeight="1" x14ac:dyDescent="0.3">
      <c r="B175" s="151"/>
      <c r="C175" s="152"/>
      <c r="D175" s="152"/>
      <c r="E175" s="153" t="s">
        <v>5</v>
      </c>
      <c r="F175" s="494" t="s">
        <v>234</v>
      </c>
      <c r="G175" s="495"/>
      <c r="H175" s="495"/>
      <c r="I175" s="495"/>
      <c r="J175" s="152"/>
      <c r="K175" s="154" t="s">
        <v>5</v>
      </c>
      <c r="L175" s="152"/>
      <c r="M175" s="152"/>
      <c r="N175" s="152"/>
      <c r="O175" s="152"/>
      <c r="P175" s="152"/>
      <c r="Q175" s="152"/>
      <c r="R175" s="155"/>
      <c r="T175" s="156"/>
      <c r="U175" s="152"/>
      <c r="V175" s="152"/>
      <c r="W175" s="152"/>
      <c r="X175" s="152"/>
      <c r="Y175" s="152"/>
      <c r="Z175" s="152"/>
      <c r="AA175" s="157"/>
      <c r="AT175" s="158" t="s">
        <v>182</v>
      </c>
      <c r="AU175" s="158" t="s">
        <v>131</v>
      </c>
      <c r="AV175" s="10" t="s">
        <v>87</v>
      </c>
      <c r="AW175" s="10" t="s">
        <v>37</v>
      </c>
      <c r="AX175" s="10" t="s">
        <v>79</v>
      </c>
      <c r="AY175" s="158" t="s">
        <v>172</v>
      </c>
    </row>
    <row r="176" spans="2:65" s="11" customFormat="1" ht="22.5" customHeight="1" x14ac:dyDescent="0.3">
      <c r="B176" s="159"/>
      <c r="C176" s="160"/>
      <c r="D176" s="160"/>
      <c r="E176" s="161" t="s">
        <v>5</v>
      </c>
      <c r="F176" s="478" t="s">
        <v>235</v>
      </c>
      <c r="G176" s="479"/>
      <c r="H176" s="479"/>
      <c r="I176" s="479"/>
      <c r="J176" s="160"/>
      <c r="K176" s="162">
        <v>3.6</v>
      </c>
      <c r="L176" s="160"/>
      <c r="M176" s="160"/>
      <c r="N176" s="160"/>
      <c r="O176" s="160"/>
      <c r="P176" s="160"/>
      <c r="Q176" s="160"/>
      <c r="R176" s="163"/>
      <c r="T176" s="164"/>
      <c r="U176" s="160"/>
      <c r="V176" s="160"/>
      <c r="W176" s="160"/>
      <c r="X176" s="160"/>
      <c r="Y176" s="160"/>
      <c r="Z176" s="160"/>
      <c r="AA176" s="165"/>
      <c r="AT176" s="166" t="s">
        <v>182</v>
      </c>
      <c r="AU176" s="166" t="s">
        <v>131</v>
      </c>
      <c r="AV176" s="11" t="s">
        <v>131</v>
      </c>
      <c r="AW176" s="11" t="s">
        <v>37</v>
      </c>
      <c r="AX176" s="11" t="s">
        <v>79</v>
      </c>
      <c r="AY176" s="166" t="s">
        <v>172</v>
      </c>
    </row>
    <row r="177" spans="2:65" s="11" customFormat="1" ht="22.5" customHeight="1" x14ac:dyDescent="0.3">
      <c r="B177" s="159"/>
      <c r="C177" s="160"/>
      <c r="D177" s="160"/>
      <c r="E177" s="161" t="s">
        <v>5</v>
      </c>
      <c r="F177" s="478" t="s">
        <v>236</v>
      </c>
      <c r="G177" s="479"/>
      <c r="H177" s="479"/>
      <c r="I177" s="479"/>
      <c r="J177" s="160"/>
      <c r="K177" s="162">
        <v>1.2</v>
      </c>
      <c r="L177" s="160"/>
      <c r="M177" s="160"/>
      <c r="N177" s="160"/>
      <c r="O177" s="160"/>
      <c r="P177" s="160"/>
      <c r="Q177" s="160"/>
      <c r="R177" s="163"/>
      <c r="T177" s="164"/>
      <c r="U177" s="160"/>
      <c r="V177" s="160"/>
      <c r="W177" s="160"/>
      <c r="X177" s="160"/>
      <c r="Y177" s="160"/>
      <c r="Z177" s="160"/>
      <c r="AA177" s="165"/>
      <c r="AT177" s="166" t="s">
        <v>182</v>
      </c>
      <c r="AU177" s="166" t="s">
        <v>131</v>
      </c>
      <c r="AV177" s="11" t="s">
        <v>131</v>
      </c>
      <c r="AW177" s="11" t="s">
        <v>37</v>
      </c>
      <c r="AX177" s="11" t="s">
        <v>79</v>
      </c>
      <c r="AY177" s="166" t="s">
        <v>172</v>
      </c>
    </row>
    <row r="178" spans="2:65" s="12" customFormat="1" ht="22.5" customHeight="1" x14ac:dyDescent="0.3">
      <c r="B178" s="167"/>
      <c r="C178" s="168"/>
      <c r="D178" s="168"/>
      <c r="E178" s="169" t="s">
        <v>5</v>
      </c>
      <c r="F178" s="480" t="s">
        <v>186</v>
      </c>
      <c r="G178" s="481"/>
      <c r="H178" s="481"/>
      <c r="I178" s="481"/>
      <c r="J178" s="168"/>
      <c r="K178" s="170">
        <v>4.8</v>
      </c>
      <c r="L178" s="168"/>
      <c r="M178" s="168"/>
      <c r="N178" s="168"/>
      <c r="O178" s="168"/>
      <c r="P178" s="168"/>
      <c r="Q178" s="168"/>
      <c r="R178" s="171"/>
      <c r="T178" s="172"/>
      <c r="U178" s="168"/>
      <c r="V178" s="168"/>
      <c r="W178" s="168"/>
      <c r="X178" s="168"/>
      <c r="Y178" s="168"/>
      <c r="Z178" s="168"/>
      <c r="AA178" s="173"/>
      <c r="AT178" s="174" t="s">
        <v>182</v>
      </c>
      <c r="AU178" s="174" t="s">
        <v>131</v>
      </c>
      <c r="AV178" s="12" t="s">
        <v>177</v>
      </c>
      <c r="AW178" s="12" t="s">
        <v>37</v>
      </c>
      <c r="AX178" s="12" t="s">
        <v>87</v>
      </c>
      <c r="AY178" s="174" t="s">
        <v>172</v>
      </c>
    </row>
    <row r="179" spans="2:65" s="1" customFormat="1" ht="31.5" customHeight="1" x14ac:dyDescent="0.3">
      <c r="B179" s="141"/>
      <c r="C179" s="142" t="s">
        <v>237</v>
      </c>
      <c r="D179" s="142" t="s">
        <v>173</v>
      </c>
      <c r="E179" s="143" t="s">
        <v>238</v>
      </c>
      <c r="F179" s="496" t="s">
        <v>239</v>
      </c>
      <c r="G179" s="496"/>
      <c r="H179" s="496"/>
      <c r="I179" s="496"/>
      <c r="J179" s="144" t="s">
        <v>229</v>
      </c>
      <c r="K179" s="300">
        <v>1.2</v>
      </c>
      <c r="L179" s="497">
        <v>2669</v>
      </c>
      <c r="M179" s="497"/>
      <c r="N179" s="498">
        <f>ROUND(L179*K179,2)</f>
        <v>3202.8</v>
      </c>
      <c r="O179" s="498"/>
      <c r="P179" s="498"/>
      <c r="Q179" s="498"/>
      <c r="R179" s="145"/>
      <c r="T179" s="146" t="s">
        <v>5</v>
      </c>
      <c r="U179" s="44" t="s">
        <v>44</v>
      </c>
      <c r="V179" s="147">
        <v>2.6</v>
      </c>
      <c r="W179" s="147">
        <f>V179*K179</f>
        <v>3.12</v>
      </c>
      <c r="X179" s="147">
        <v>2.82E-3</v>
      </c>
      <c r="Y179" s="147">
        <f>X179*K179</f>
        <v>3.3839999999999999E-3</v>
      </c>
      <c r="Z179" s="147">
        <v>0.10100000000000001</v>
      </c>
      <c r="AA179" s="148">
        <f>Z179*K179</f>
        <v>0.1212</v>
      </c>
      <c r="AR179" s="21" t="s">
        <v>177</v>
      </c>
      <c r="AT179" s="21" t="s">
        <v>173</v>
      </c>
      <c r="AU179" s="21" t="s">
        <v>131</v>
      </c>
      <c r="AY179" s="21" t="s">
        <v>172</v>
      </c>
      <c r="BE179" s="149">
        <f>IF(U179="základní",N179,0)</f>
        <v>3202.8</v>
      </c>
      <c r="BF179" s="149">
        <f>IF(U179="snížená",N179,0)</f>
        <v>0</v>
      </c>
      <c r="BG179" s="149">
        <f>IF(U179="zákl. přenesená",N179,0)</f>
        <v>0</v>
      </c>
      <c r="BH179" s="149">
        <f>IF(U179="sníž. přenesená",N179,0)</f>
        <v>0</v>
      </c>
      <c r="BI179" s="149">
        <f>IF(U179="nulová",N179,0)</f>
        <v>0</v>
      </c>
      <c r="BJ179" s="21" t="s">
        <v>87</v>
      </c>
      <c r="BK179" s="149">
        <f>ROUND(L179*K179,2)</f>
        <v>3202.8</v>
      </c>
      <c r="BL179" s="21" t="s">
        <v>177</v>
      </c>
      <c r="BM179" s="21" t="s">
        <v>240</v>
      </c>
    </row>
    <row r="180" spans="2:65" s="10" customFormat="1" ht="22.5" customHeight="1" x14ac:dyDescent="0.3">
      <c r="B180" s="151"/>
      <c r="C180" s="152"/>
      <c r="D180" s="152"/>
      <c r="E180" s="153" t="s">
        <v>5</v>
      </c>
      <c r="F180" s="503" t="s">
        <v>232</v>
      </c>
      <c r="G180" s="504"/>
      <c r="H180" s="504"/>
      <c r="I180" s="504"/>
      <c r="J180" s="152"/>
      <c r="K180" s="154" t="s">
        <v>5</v>
      </c>
      <c r="L180" s="152"/>
      <c r="M180" s="152"/>
      <c r="N180" s="152"/>
      <c r="O180" s="152"/>
      <c r="P180" s="152"/>
      <c r="Q180" s="152"/>
      <c r="R180" s="155"/>
      <c r="T180" s="156"/>
      <c r="U180" s="152"/>
      <c r="V180" s="152"/>
      <c r="W180" s="152"/>
      <c r="X180" s="152"/>
      <c r="Y180" s="152"/>
      <c r="Z180" s="152"/>
      <c r="AA180" s="157"/>
      <c r="AT180" s="158" t="s">
        <v>182</v>
      </c>
      <c r="AU180" s="158" t="s">
        <v>131</v>
      </c>
      <c r="AV180" s="10" t="s">
        <v>87</v>
      </c>
      <c r="AW180" s="10" t="s">
        <v>37</v>
      </c>
      <c r="AX180" s="10" t="s">
        <v>79</v>
      </c>
      <c r="AY180" s="158" t="s">
        <v>172</v>
      </c>
    </row>
    <row r="181" spans="2:65" s="10" customFormat="1" ht="22.5" customHeight="1" x14ac:dyDescent="0.3">
      <c r="B181" s="151"/>
      <c r="C181" s="152"/>
      <c r="D181" s="152"/>
      <c r="E181" s="153" t="s">
        <v>5</v>
      </c>
      <c r="F181" s="494" t="s">
        <v>233</v>
      </c>
      <c r="G181" s="495"/>
      <c r="H181" s="495"/>
      <c r="I181" s="495"/>
      <c r="J181" s="152"/>
      <c r="K181" s="154" t="s">
        <v>5</v>
      </c>
      <c r="L181" s="152"/>
      <c r="M181" s="152"/>
      <c r="N181" s="152"/>
      <c r="O181" s="152"/>
      <c r="P181" s="152"/>
      <c r="Q181" s="152"/>
      <c r="R181" s="155"/>
      <c r="T181" s="156"/>
      <c r="U181" s="152"/>
      <c r="V181" s="152"/>
      <c r="W181" s="152"/>
      <c r="X181" s="152"/>
      <c r="Y181" s="152"/>
      <c r="Z181" s="152"/>
      <c r="AA181" s="157"/>
      <c r="AT181" s="158" t="s">
        <v>182</v>
      </c>
      <c r="AU181" s="158" t="s">
        <v>131</v>
      </c>
      <c r="AV181" s="10" t="s">
        <v>87</v>
      </c>
      <c r="AW181" s="10" t="s">
        <v>37</v>
      </c>
      <c r="AX181" s="10" t="s">
        <v>79</v>
      </c>
      <c r="AY181" s="158" t="s">
        <v>172</v>
      </c>
    </row>
    <row r="182" spans="2:65" s="10" customFormat="1" ht="22.5" customHeight="1" x14ac:dyDescent="0.3">
      <c r="B182" s="151"/>
      <c r="C182" s="152"/>
      <c r="D182" s="152"/>
      <c r="E182" s="153" t="s">
        <v>5</v>
      </c>
      <c r="F182" s="494" t="s">
        <v>241</v>
      </c>
      <c r="G182" s="495"/>
      <c r="H182" s="495"/>
      <c r="I182" s="495"/>
      <c r="J182" s="152"/>
      <c r="K182" s="154" t="s">
        <v>5</v>
      </c>
      <c r="L182" s="152"/>
      <c r="M182" s="152"/>
      <c r="N182" s="152"/>
      <c r="O182" s="152"/>
      <c r="P182" s="152"/>
      <c r="Q182" s="152"/>
      <c r="R182" s="155"/>
      <c r="T182" s="156"/>
      <c r="U182" s="152"/>
      <c r="V182" s="152"/>
      <c r="W182" s="152"/>
      <c r="X182" s="152"/>
      <c r="Y182" s="152"/>
      <c r="Z182" s="152"/>
      <c r="AA182" s="157"/>
      <c r="AT182" s="158" t="s">
        <v>182</v>
      </c>
      <c r="AU182" s="158" t="s">
        <v>131</v>
      </c>
      <c r="AV182" s="10" t="s">
        <v>87</v>
      </c>
      <c r="AW182" s="10" t="s">
        <v>37</v>
      </c>
      <c r="AX182" s="10" t="s">
        <v>79</v>
      </c>
      <c r="AY182" s="158" t="s">
        <v>172</v>
      </c>
    </row>
    <row r="183" spans="2:65" s="11" customFormat="1" ht="22.5" customHeight="1" x14ac:dyDescent="0.3">
      <c r="B183" s="159"/>
      <c r="C183" s="160"/>
      <c r="D183" s="160"/>
      <c r="E183" s="161" t="s">
        <v>5</v>
      </c>
      <c r="F183" s="478" t="s">
        <v>242</v>
      </c>
      <c r="G183" s="479"/>
      <c r="H183" s="479"/>
      <c r="I183" s="479"/>
      <c r="J183" s="160"/>
      <c r="K183" s="162">
        <v>1.2</v>
      </c>
      <c r="L183" s="160"/>
      <c r="M183" s="160"/>
      <c r="N183" s="160"/>
      <c r="O183" s="160"/>
      <c r="P183" s="160"/>
      <c r="Q183" s="160"/>
      <c r="R183" s="163"/>
      <c r="T183" s="164"/>
      <c r="U183" s="160"/>
      <c r="V183" s="160"/>
      <c r="W183" s="160"/>
      <c r="X183" s="160"/>
      <c r="Y183" s="160"/>
      <c r="Z183" s="160"/>
      <c r="AA183" s="165"/>
      <c r="AT183" s="166" t="s">
        <v>182</v>
      </c>
      <c r="AU183" s="166" t="s">
        <v>131</v>
      </c>
      <c r="AV183" s="11" t="s">
        <v>131</v>
      </c>
      <c r="AW183" s="11" t="s">
        <v>37</v>
      </c>
      <c r="AX183" s="11" t="s">
        <v>79</v>
      </c>
      <c r="AY183" s="166" t="s">
        <v>172</v>
      </c>
    </row>
    <row r="184" spans="2:65" s="12" customFormat="1" ht="22.5" customHeight="1" x14ac:dyDescent="0.3">
      <c r="B184" s="167"/>
      <c r="C184" s="168"/>
      <c r="D184" s="168"/>
      <c r="E184" s="169" t="s">
        <v>5</v>
      </c>
      <c r="F184" s="480" t="s">
        <v>186</v>
      </c>
      <c r="G184" s="481"/>
      <c r="H184" s="481"/>
      <c r="I184" s="481"/>
      <c r="J184" s="168"/>
      <c r="K184" s="170">
        <v>1.2</v>
      </c>
      <c r="L184" s="168"/>
      <c r="M184" s="168"/>
      <c r="N184" s="168"/>
      <c r="O184" s="168"/>
      <c r="P184" s="168"/>
      <c r="Q184" s="168"/>
      <c r="R184" s="171"/>
      <c r="T184" s="172"/>
      <c r="U184" s="168"/>
      <c r="V184" s="168"/>
      <c r="W184" s="168"/>
      <c r="X184" s="168"/>
      <c r="Y184" s="168"/>
      <c r="Z184" s="168"/>
      <c r="AA184" s="173"/>
      <c r="AT184" s="174" t="s">
        <v>182</v>
      </c>
      <c r="AU184" s="174" t="s">
        <v>131</v>
      </c>
      <c r="AV184" s="12" t="s">
        <v>177</v>
      </c>
      <c r="AW184" s="12" t="s">
        <v>37</v>
      </c>
      <c r="AX184" s="12" t="s">
        <v>87</v>
      </c>
      <c r="AY184" s="174" t="s">
        <v>172</v>
      </c>
    </row>
    <row r="185" spans="2:65" s="1" customFormat="1" ht="31.5" customHeight="1" x14ac:dyDescent="0.3">
      <c r="B185" s="141"/>
      <c r="C185" s="142" t="s">
        <v>243</v>
      </c>
      <c r="D185" s="142" t="s">
        <v>173</v>
      </c>
      <c r="E185" s="143" t="s">
        <v>244</v>
      </c>
      <c r="F185" s="496" t="s">
        <v>245</v>
      </c>
      <c r="G185" s="496"/>
      <c r="H185" s="496"/>
      <c r="I185" s="496"/>
      <c r="J185" s="144" t="s">
        <v>229</v>
      </c>
      <c r="K185" s="300">
        <v>1.8</v>
      </c>
      <c r="L185" s="497">
        <v>4571</v>
      </c>
      <c r="M185" s="497"/>
      <c r="N185" s="498">
        <f>ROUND(L185*K185,2)</f>
        <v>8227.7999999999993</v>
      </c>
      <c r="O185" s="498"/>
      <c r="P185" s="498"/>
      <c r="Q185" s="498"/>
      <c r="R185" s="145"/>
      <c r="T185" s="146" t="s">
        <v>5</v>
      </c>
      <c r="U185" s="44" t="s">
        <v>44</v>
      </c>
      <c r="V185" s="147">
        <v>3.7</v>
      </c>
      <c r="W185" s="147">
        <f>V185*K185</f>
        <v>6.66</v>
      </c>
      <c r="X185" s="147">
        <v>3.63E-3</v>
      </c>
      <c r="Y185" s="147">
        <f>X185*K185</f>
        <v>6.5339999999999999E-3</v>
      </c>
      <c r="Z185" s="147">
        <v>0.19600000000000001</v>
      </c>
      <c r="AA185" s="148">
        <f>Z185*K185</f>
        <v>0.3528</v>
      </c>
      <c r="AR185" s="21" t="s">
        <v>177</v>
      </c>
      <c r="AT185" s="21" t="s">
        <v>173</v>
      </c>
      <c r="AU185" s="21" t="s">
        <v>131</v>
      </c>
      <c r="AY185" s="21" t="s">
        <v>172</v>
      </c>
      <c r="BE185" s="149">
        <f>IF(U185="základní",N185,0)</f>
        <v>8227.7999999999993</v>
      </c>
      <c r="BF185" s="149">
        <f>IF(U185="snížená",N185,0)</f>
        <v>0</v>
      </c>
      <c r="BG185" s="149">
        <f>IF(U185="zákl. přenesená",N185,0)</f>
        <v>0</v>
      </c>
      <c r="BH185" s="149">
        <f>IF(U185="sníž. přenesená",N185,0)</f>
        <v>0</v>
      </c>
      <c r="BI185" s="149">
        <f>IF(U185="nulová",N185,0)</f>
        <v>0</v>
      </c>
      <c r="BJ185" s="21" t="s">
        <v>87</v>
      </c>
      <c r="BK185" s="149">
        <f>ROUND(L185*K185,2)</f>
        <v>8227.7999999999993</v>
      </c>
      <c r="BL185" s="21" t="s">
        <v>177</v>
      </c>
      <c r="BM185" s="21" t="s">
        <v>246</v>
      </c>
    </row>
    <row r="186" spans="2:65" s="1" customFormat="1" ht="42" customHeight="1" x14ac:dyDescent="0.3">
      <c r="B186" s="35"/>
      <c r="C186" s="36"/>
      <c r="D186" s="36"/>
      <c r="E186" s="36"/>
      <c r="F186" s="499" t="s">
        <v>247</v>
      </c>
      <c r="G186" s="500"/>
      <c r="H186" s="500"/>
      <c r="I186" s="500"/>
      <c r="J186" s="36"/>
      <c r="K186" s="36"/>
      <c r="L186" s="36"/>
      <c r="M186" s="36"/>
      <c r="N186" s="36"/>
      <c r="O186" s="36"/>
      <c r="P186" s="36"/>
      <c r="Q186" s="36"/>
      <c r="R186" s="37"/>
      <c r="T186" s="150"/>
      <c r="U186" s="36"/>
      <c r="V186" s="36"/>
      <c r="W186" s="36"/>
      <c r="X186" s="36"/>
      <c r="Y186" s="36"/>
      <c r="Z186" s="36"/>
      <c r="AA186" s="74"/>
      <c r="AT186" s="21" t="s">
        <v>180</v>
      </c>
      <c r="AU186" s="21" t="s">
        <v>131</v>
      </c>
    </row>
    <row r="187" spans="2:65" s="10" customFormat="1" ht="22.5" customHeight="1" x14ac:dyDescent="0.3">
      <c r="B187" s="151"/>
      <c r="C187" s="152"/>
      <c r="D187" s="152"/>
      <c r="E187" s="153" t="s">
        <v>5</v>
      </c>
      <c r="F187" s="494" t="s">
        <v>232</v>
      </c>
      <c r="G187" s="495"/>
      <c r="H187" s="495"/>
      <c r="I187" s="495"/>
      <c r="J187" s="152"/>
      <c r="K187" s="154" t="s">
        <v>5</v>
      </c>
      <c r="L187" s="152"/>
      <c r="M187" s="152"/>
      <c r="N187" s="152"/>
      <c r="O187" s="152"/>
      <c r="P187" s="152"/>
      <c r="Q187" s="152"/>
      <c r="R187" s="155"/>
      <c r="T187" s="156"/>
      <c r="U187" s="152"/>
      <c r="V187" s="152"/>
      <c r="W187" s="152"/>
      <c r="X187" s="152"/>
      <c r="Y187" s="152"/>
      <c r="Z187" s="152"/>
      <c r="AA187" s="157"/>
      <c r="AT187" s="158" t="s">
        <v>182</v>
      </c>
      <c r="AU187" s="158" t="s">
        <v>131</v>
      </c>
      <c r="AV187" s="10" t="s">
        <v>87</v>
      </c>
      <c r="AW187" s="10" t="s">
        <v>37</v>
      </c>
      <c r="AX187" s="10" t="s">
        <v>79</v>
      </c>
      <c r="AY187" s="158" t="s">
        <v>172</v>
      </c>
    </row>
    <row r="188" spans="2:65" s="10" customFormat="1" ht="22.5" customHeight="1" x14ac:dyDescent="0.3">
      <c r="B188" s="151"/>
      <c r="C188" s="152"/>
      <c r="D188" s="152"/>
      <c r="E188" s="153" t="s">
        <v>5</v>
      </c>
      <c r="F188" s="494" t="s">
        <v>233</v>
      </c>
      <c r="G188" s="495"/>
      <c r="H188" s="495"/>
      <c r="I188" s="495"/>
      <c r="J188" s="152"/>
      <c r="K188" s="154" t="s">
        <v>5</v>
      </c>
      <c r="L188" s="152"/>
      <c r="M188" s="152"/>
      <c r="N188" s="152"/>
      <c r="O188" s="152"/>
      <c r="P188" s="152"/>
      <c r="Q188" s="152"/>
      <c r="R188" s="155"/>
      <c r="T188" s="156"/>
      <c r="U188" s="152"/>
      <c r="V188" s="152"/>
      <c r="W188" s="152"/>
      <c r="X188" s="152"/>
      <c r="Y188" s="152"/>
      <c r="Z188" s="152"/>
      <c r="AA188" s="157"/>
      <c r="AT188" s="158" t="s">
        <v>182</v>
      </c>
      <c r="AU188" s="158" t="s">
        <v>131</v>
      </c>
      <c r="AV188" s="10" t="s">
        <v>87</v>
      </c>
      <c r="AW188" s="10" t="s">
        <v>37</v>
      </c>
      <c r="AX188" s="10" t="s">
        <v>79</v>
      </c>
      <c r="AY188" s="158" t="s">
        <v>172</v>
      </c>
    </row>
    <row r="189" spans="2:65" s="10" customFormat="1" ht="22.5" customHeight="1" x14ac:dyDescent="0.3">
      <c r="B189" s="151"/>
      <c r="C189" s="152"/>
      <c r="D189" s="152"/>
      <c r="E189" s="153" t="s">
        <v>5</v>
      </c>
      <c r="F189" s="494" t="s">
        <v>248</v>
      </c>
      <c r="G189" s="495"/>
      <c r="H189" s="495"/>
      <c r="I189" s="495"/>
      <c r="J189" s="152"/>
      <c r="K189" s="154" t="s">
        <v>5</v>
      </c>
      <c r="L189" s="152"/>
      <c r="M189" s="152"/>
      <c r="N189" s="152"/>
      <c r="O189" s="152"/>
      <c r="P189" s="152"/>
      <c r="Q189" s="152"/>
      <c r="R189" s="155"/>
      <c r="T189" s="156"/>
      <c r="U189" s="152"/>
      <c r="V189" s="152"/>
      <c r="W189" s="152"/>
      <c r="X189" s="152"/>
      <c r="Y189" s="152"/>
      <c r="Z189" s="152"/>
      <c r="AA189" s="157"/>
      <c r="AT189" s="158" t="s">
        <v>182</v>
      </c>
      <c r="AU189" s="158" t="s">
        <v>131</v>
      </c>
      <c r="AV189" s="10" t="s">
        <v>87</v>
      </c>
      <c r="AW189" s="10" t="s">
        <v>37</v>
      </c>
      <c r="AX189" s="10" t="s">
        <v>79</v>
      </c>
      <c r="AY189" s="158" t="s">
        <v>172</v>
      </c>
    </row>
    <row r="190" spans="2:65" s="10" customFormat="1" ht="22.5" customHeight="1" x14ac:dyDescent="0.3">
      <c r="B190" s="151"/>
      <c r="C190" s="152"/>
      <c r="D190" s="152"/>
      <c r="E190" s="153" t="s">
        <v>5</v>
      </c>
      <c r="F190" s="494" t="s">
        <v>249</v>
      </c>
      <c r="G190" s="495"/>
      <c r="H190" s="495"/>
      <c r="I190" s="495"/>
      <c r="J190" s="152"/>
      <c r="K190" s="154" t="s">
        <v>5</v>
      </c>
      <c r="L190" s="152"/>
      <c r="M190" s="152"/>
      <c r="N190" s="152"/>
      <c r="O190" s="152"/>
      <c r="P190" s="152"/>
      <c r="Q190" s="152"/>
      <c r="R190" s="155"/>
      <c r="T190" s="156"/>
      <c r="U190" s="152"/>
      <c r="V190" s="152"/>
      <c r="W190" s="152"/>
      <c r="X190" s="152"/>
      <c r="Y190" s="152"/>
      <c r="Z190" s="152"/>
      <c r="AA190" s="157"/>
      <c r="AT190" s="158" t="s">
        <v>182</v>
      </c>
      <c r="AU190" s="158" t="s">
        <v>131</v>
      </c>
      <c r="AV190" s="10" t="s">
        <v>87</v>
      </c>
      <c r="AW190" s="10" t="s">
        <v>37</v>
      </c>
      <c r="AX190" s="10" t="s">
        <v>79</v>
      </c>
      <c r="AY190" s="158" t="s">
        <v>172</v>
      </c>
    </row>
    <row r="191" spans="2:65" s="11" customFormat="1" ht="22.5" customHeight="1" x14ac:dyDescent="0.3">
      <c r="B191" s="159"/>
      <c r="C191" s="160"/>
      <c r="D191" s="160"/>
      <c r="E191" s="161" t="s">
        <v>5</v>
      </c>
      <c r="F191" s="478" t="s">
        <v>236</v>
      </c>
      <c r="G191" s="479"/>
      <c r="H191" s="479"/>
      <c r="I191" s="479"/>
      <c r="J191" s="160"/>
      <c r="K191" s="162">
        <v>1.2</v>
      </c>
      <c r="L191" s="160"/>
      <c r="M191" s="160"/>
      <c r="N191" s="160"/>
      <c r="O191" s="160"/>
      <c r="P191" s="160"/>
      <c r="Q191" s="160"/>
      <c r="R191" s="163"/>
      <c r="T191" s="164"/>
      <c r="U191" s="160"/>
      <c r="V191" s="160"/>
      <c r="W191" s="160"/>
      <c r="X191" s="160"/>
      <c r="Y191" s="160"/>
      <c r="Z191" s="160"/>
      <c r="AA191" s="165"/>
      <c r="AT191" s="166" t="s">
        <v>182</v>
      </c>
      <c r="AU191" s="166" t="s">
        <v>131</v>
      </c>
      <c r="AV191" s="11" t="s">
        <v>131</v>
      </c>
      <c r="AW191" s="11" t="s">
        <v>37</v>
      </c>
      <c r="AX191" s="11" t="s">
        <v>79</v>
      </c>
      <c r="AY191" s="166" t="s">
        <v>172</v>
      </c>
    </row>
    <row r="192" spans="2:65" s="10" customFormat="1" ht="22.5" customHeight="1" x14ac:dyDescent="0.3">
      <c r="B192" s="151"/>
      <c r="C192" s="152"/>
      <c r="D192" s="152"/>
      <c r="E192" s="153" t="s">
        <v>5</v>
      </c>
      <c r="F192" s="494" t="s">
        <v>241</v>
      </c>
      <c r="G192" s="495"/>
      <c r="H192" s="495"/>
      <c r="I192" s="495"/>
      <c r="J192" s="152"/>
      <c r="K192" s="154" t="s">
        <v>5</v>
      </c>
      <c r="L192" s="152"/>
      <c r="M192" s="152"/>
      <c r="N192" s="152"/>
      <c r="O192" s="152"/>
      <c r="P192" s="152"/>
      <c r="Q192" s="152"/>
      <c r="R192" s="155"/>
      <c r="T192" s="156"/>
      <c r="U192" s="152"/>
      <c r="V192" s="152"/>
      <c r="W192" s="152"/>
      <c r="X192" s="152"/>
      <c r="Y192" s="152"/>
      <c r="Z192" s="152"/>
      <c r="AA192" s="157"/>
      <c r="AT192" s="158" t="s">
        <v>182</v>
      </c>
      <c r="AU192" s="158" t="s">
        <v>131</v>
      </c>
      <c r="AV192" s="10" t="s">
        <v>87</v>
      </c>
      <c r="AW192" s="10" t="s">
        <v>37</v>
      </c>
      <c r="AX192" s="10" t="s">
        <v>79</v>
      </c>
      <c r="AY192" s="158" t="s">
        <v>172</v>
      </c>
    </row>
    <row r="193" spans="2:65" s="11" customFormat="1" ht="22.5" customHeight="1" x14ac:dyDescent="0.3">
      <c r="B193" s="159"/>
      <c r="C193" s="160"/>
      <c r="D193" s="160"/>
      <c r="E193" s="161" t="s">
        <v>5</v>
      </c>
      <c r="F193" s="478" t="s">
        <v>250</v>
      </c>
      <c r="G193" s="479"/>
      <c r="H193" s="479"/>
      <c r="I193" s="479"/>
      <c r="J193" s="160"/>
      <c r="K193" s="162">
        <v>0.6</v>
      </c>
      <c r="L193" s="160"/>
      <c r="M193" s="160"/>
      <c r="N193" s="160"/>
      <c r="O193" s="160"/>
      <c r="P193" s="160"/>
      <c r="Q193" s="160"/>
      <c r="R193" s="163"/>
      <c r="T193" s="164"/>
      <c r="U193" s="160"/>
      <c r="V193" s="160"/>
      <c r="W193" s="160"/>
      <c r="X193" s="160"/>
      <c r="Y193" s="160"/>
      <c r="Z193" s="160"/>
      <c r="AA193" s="165"/>
      <c r="AT193" s="166" t="s">
        <v>182</v>
      </c>
      <c r="AU193" s="166" t="s">
        <v>131</v>
      </c>
      <c r="AV193" s="11" t="s">
        <v>131</v>
      </c>
      <c r="AW193" s="11" t="s">
        <v>37</v>
      </c>
      <c r="AX193" s="11" t="s">
        <v>79</v>
      </c>
      <c r="AY193" s="166" t="s">
        <v>172</v>
      </c>
    </row>
    <row r="194" spans="2:65" s="12" customFormat="1" ht="22.5" customHeight="1" x14ac:dyDescent="0.3">
      <c r="B194" s="167"/>
      <c r="C194" s="168"/>
      <c r="D194" s="168"/>
      <c r="E194" s="169" t="s">
        <v>5</v>
      </c>
      <c r="F194" s="480" t="s">
        <v>186</v>
      </c>
      <c r="G194" s="481"/>
      <c r="H194" s="481"/>
      <c r="I194" s="481"/>
      <c r="J194" s="168"/>
      <c r="K194" s="170">
        <v>1.8</v>
      </c>
      <c r="L194" s="168"/>
      <c r="M194" s="168"/>
      <c r="N194" s="168"/>
      <c r="O194" s="168"/>
      <c r="P194" s="168"/>
      <c r="Q194" s="168"/>
      <c r="R194" s="171"/>
      <c r="T194" s="172"/>
      <c r="U194" s="168"/>
      <c r="V194" s="168"/>
      <c r="W194" s="168"/>
      <c r="X194" s="168"/>
      <c r="Y194" s="168"/>
      <c r="Z194" s="168"/>
      <c r="AA194" s="173"/>
      <c r="AT194" s="174" t="s">
        <v>182</v>
      </c>
      <c r="AU194" s="174" t="s">
        <v>131</v>
      </c>
      <c r="AV194" s="12" t="s">
        <v>177</v>
      </c>
      <c r="AW194" s="12" t="s">
        <v>37</v>
      </c>
      <c r="AX194" s="12" t="s">
        <v>87</v>
      </c>
      <c r="AY194" s="174" t="s">
        <v>172</v>
      </c>
    </row>
    <row r="195" spans="2:65" s="1" customFormat="1" ht="31.5" customHeight="1" x14ac:dyDescent="0.3">
      <c r="B195" s="141"/>
      <c r="C195" s="142" t="s">
        <v>251</v>
      </c>
      <c r="D195" s="142" t="s">
        <v>173</v>
      </c>
      <c r="E195" s="143" t="s">
        <v>252</v>
      </c>
      <c r="F195" s="496" t="s">
        <v>253</v>
      </c>
      <c r="G195" s="496"/>
      <c r="H195" s="496"/>
      <c r="I195" s="496"/>
      <c r="J195" s="144" t="s">
        <v>206</v>
      </c>
      <c r="K195" s="300">
        <v>19.088999999999999</v>
      </c>
      <c r="L195" s="497">
        <v>79</v>
      </c>
      <c r="M195" s="497"/>
      <c r="N195" s="498">
        <f>ROUND(L195*K195,2)</f>
        <v>1508.03</v>
      </c>
      <c r="O195" s="498"/>
      <c r="P195" s="498"/>
      <c r="Q195" s="498"/>
      <c r="R195" s="145"/>
      <c r="T195" s="146" t="s">
        <v>5</v>
      </c>
      <c r="U195" s="44" t="s">
        <v>44</v>
      </c>
      <c r="V195" s="147">
        <v>0.08</v>
      </c>
      <c r="W195" s="147">
        <f>V195*K195</f>
        <v>1.52712</v>
      </c>
      <c r="X195" s="147">
        <v>0</v>
      </c>
      <c r="Y195" s="147">
        <f>X195*K195</f>
        <v>0</v>
      </c>
      <c r="Z195" s="147">
        <v>0.01</v>
      </c>
      <c r="AA195" s="148">
        <f>Z195*K195</f>
        <v>0.19089</v>
      </c>
      <c r="AR195" s="21" t="s">
        <v>177</v>
      </c>
      <c r="AT195" s="21" t="s">
        <v>173</v>
      </c>
      <c r="AU195" s="21" t="s">
        <v>131</v>
      </c>
      <c r="AY195" s="21" t="s">
        <v>172</v>
      </c>
      <c r="BE195" s="149">
        <f>IF(U195="základní",N195,0)</f>
        <v>1508.03</v>
      </c>
      <c r="BF195" s="149">
        <f>IF(U195="snížená",N195,0)</f>
        <v>0</v>
      </c>
      <c r="BG195" s="149">
        <f>IF(U195="zákl. přenesená",N195,0)</f>
        <v>0</v>
      </c>
      <c r="BH195" s="149">
        <f>IF(U195="sníž. přenesená",N195,0)</f>
        <v>0</v>
      </c>
      <c r="BI195" s="149">
        <f>IF(U195="nulová",N195,0)</f>
        <v>0</v>
      </c>
      <c r="BJ195" s="21" t="s">
        <v>87</v>
      </c>
      <c r="BK195" s="149">
        <f>ROUND(L195*K195,2)</f>
        <v>1508.03</v>
      </c>
      <c r="BL195" s="21" t="s">
        <v>177</v>
      </c>
      <c r="BM195" s="21" t="s">
        <v>254</v>
      </c>
    </row>
    <row r="196" spans="2:65" s="10" customFormat="1" ht="22.5" customHeight="1" x14ac:dyDescent="0.3">
      <c r="B196" s="151"/>
      <c r="C196" s="152"/>
      <c r="D196" s="152"/>
      <c r="E196" s="153" t="s">
        <v>5</v>
      </c>
      <c r="F196" s="503" t="s">
        <v>232</v>
      </c>
      <c r="G196" s="504"/>
      <c r="H196" s="504"/>
      <c r="I196" s="504"/>
      <c r="J196" s="152"/>
      <c r="K196" s="154" t="s">
        <v>5</v>
      </c>
      <c r="L196" s="152"/>
      <c r="M196" s="152"/>
      <c r="N196" s="152"/>
      <c r="O196" s="152"/>
      <c r="P196" s="152"/>
      <c r="Q196" s="152"/>
      <c r="R196" s="155"/>
      <c r="T196" s="156"/>
      <c r="U196" s="152"/>
      <c r="V196" s="152"/>
      <c r="W196" s="152"/>
      <c r="X196" s="152"/>
      <c r="Y196" s="152"/>
      <c r="Z196" s="152"/>
      <c r="AA196" s="157"/>
      <c r="AT196" s="158" t="s">
        <v>182</v>
      </c>
      <c r="AU196" s="158" t="s">
        <v>131</v>
      </c>
      <c r="AV196" s="10" t="s">
        <v>87</v>
      </c>
      <c r="AW196" s="10" t="s">
        <v>37</v>
      </c>
      <c r="AX196" s="10" t="s">
        <v>79</v>
      </c>
      <c r="AY196" s="158" t="s">
        <v>172</v>
      </c>
    </row>
    <row r="197" spans="2:65" s="10" customFormat="1" ht="22.5" customHeight="1" x14ac:dyDescent="0.3">
      <c r="B197" s="151"/>
      <c r="C197" s="152"/>
      <c r="D197" s="152"/>
      <c r="E197" s="153" t="s">
        <v>5</v>
      </c>
      <c r="F197" s="494" t="s">
        <v>233</v>
      </c>
      <c r="G197" s="495"/>
      <c r="H197" s="495"/>
      <c r="I197" s="495"/>
      <c r="J197" s="152"/>
      <c r="K197" s="154" t="s">
        <v>5</v>
      </c>
      <c r="L197" s="152"/>
      <c r="M197" s="152"/>
      <c r="N197" s="152"/>
      <c r="O197" s="152"/>
      <c r="P197" s="152"/>
      <c r="Q197" s="152"/>
      <c r="R197" s="155"/>
      <c r="T197" s="156"/>
      <c r="U197" s="152"/>
      <c r="V197" s="152"/>
      <c r="W197" s="152"/>
      <c r="X197" s="152"/>
      <c r="Y197" s="152"/>
      <c r="Z197" s="152"/>
      <c r="AA197" s="157"/>
      <c r="AT197" s="158" t="s">
        <v>182</v>
      </c>
      <c r="AU197" s="158" t="s">
        <v>131</v>
      </c>
      <c r="AV197" s="10" t="s">
        <v>87</v>
      </c>
      <c r="AW197" s="10" t="s">
        <v>37</v>
      </c>
      <c r="AX197" s="10" t="s">
        <v>79</v>
      </c>
      <c r="AY197" s="158" t="s">
        <v>172</v>
      </c>
    </row>
    <row r="198" spans="2:65" s="10" customFormat="1" ht="22.5" customHeight="1" x14ac:dyDescent="0.3">
      <c r="B198" s="151"/>
      <c r="C198" s="152"/>
      <c r="D198" s="152"/>
      <c r="E198" s="153" t="s">
        <v>5</v>
      </c>
      <c r="F198" s="494" t="s">
        <v>255</v>
      </c>
      <c r="G198" s="495"/>
      <c r="H198" s="495"/>
      <c r="I198" s="495"/>
      <c r="J198" s="152"/>
      <c r="K198" s="154" t="s">
        <v>5</v>
      </c>
      <c r="L198" s="152"/>
      <c r="M198" s="152"/>
      <c r="N198" s="152"/>
      <c r="O198" s="152"/>
      <c r="P198" s="152"/>
      <c r="Q198" s="152"/>
      <c r="R198" s="155"/>
      <c r="T198" s="156"/>
      <c r="U198" s="152"/>
      <c r="V198" s="152"/>
      <c r="W198" s="152"/>
      <c r="X198" s="152"/>
      <c r="Y198" s="152"/>
      <c r="Z198" s="152"/>
      <c r="AA198" s="157"/>
      <c r="AT198" s="158" t="s">
        <v>182</v>
      </c>
      <c r="AU198" s="158" t="s">
        <v>131</v>
      </c>
      <c r="AV198" s="10" t="s">
        <v>87</v>
      </c>
      <c r="AW198" s="10" t="s">
        <v>37</v>
      </c>
      <c r="AX198" s="10" t="s">
        <v>79</v>
      </c>
      <c r="AY198" s="158" t="s">
        <v>172</v>
      </c>
    </row>
    <row r="199" spans="2:65" s="11" customFormat="1" ht="22.5" customHeight="1" x14ac:dyDescent="0.3">
      <c r="B199" s="159"/>
      <c r="C199" s="160"/>
      <c r="D199" s="160"/>
      <c r="E199" s="161" t="s">
        <v>5</v>
      </c>
      <c r="F199" s="478" t="s">
        <v>256</v>
      </c>
      <c r="G199" s="479"/>
      <c r="H199" s="479"/>
      <c r="I199" s="479"/>
      <c r="J199" s="160"/>
      <c r="K199" s="162">
        <v>20.576000000000001</v>
      </c>
      <c r="L199" s="160"/>
      <c r="M199" s="160"/>
      <c r="N199" s="160"/>
      <c r="O199" s="160"/>
      <c r="P199" s="160"/>
      <c r="Q199" s="160"/>
      <c r="R199" s="163"/>
      <c r="T199" s="164"/>
      <c r="U199" s="160"/>
      <c r="V199" s="160"/>
      <c r="W199" s="160"/>
      <c r="X199" s="160"/>
      <c r="Y199" s="160"/>
      <c r="Z199" s="160"/>
      <c r="AA199" s="165"/>
      <c r="AT199" s="166" t="s">
        <v>182</v>
      </c>
      <c r="AU199" s="166" t="s">
        <v>131</v>
      </c>
      <c r="AV199" s="11" t="s">
        <v>131</v>
      </c>
      <c r="AW199" s="11" t="s">
        <v>37</v>
      </c>
      <c r="AX199" s="11" t="s">
        <v>79</v>
      </c>
      <c r="AY199" s="166" t="s">
        <v>172</v>
      </c>
    </row>
    <row r="200" spans="2:65" s="11" customFormat="1" ht="22.5" customHeight="1" x14ac:dyDescent="0.3">
      <c r="B200" s="159"/>
      <c r="C200" s="160"/>
      <c r="D200" s="160"/>
      <c r="E200" s="161" t="s">
        <v>5</v>
      </c>
      <c r="F200" s="478" t="s">
        <v>257</v>
      </c>
      <c r="G200" s="479"/>
      <c r="H200" s="479"/>
      <c r="I200" s="479"/>
      <c r="J200" s="160"/>
      <c r="K200" s="162">
        <v>-0.44</v>
      </c>
      <c r="L200" s="160"/>
      <c r="M200" s="160"/>
      <c r="N200" s="160"/>
      <c r="O200" s="160"/>
      <c r="P200" s="160"/>
      <c r="Q200" s="160"/>
      <c r="R200" s="163"/>
      <c r="T200" s="164"/>
      <c r="U200" s="160"/>
      <c r="V200" s="160"/>
      <c r="W200" s="160"/>
      <c r="X200" s="160"/>
      <c r="Y200" s="160"/>
      <c r="Z200" s="160"/>
      <c r="AA200" s="165"/>
      <c r="AT200" s="166" t="s">
        <v>182</v>
      </c>
      <c r="AU200" s="166" t="s">
        <v>131</v>
      </c>
      <c r="AV200" s="11" t="s">
        <v>131</v>
      </c>
      <c r="AW200" s="11" t="s">
        <v>37</v>
      </c>
      <c r="AX200" s="11" t="s">
        <v>79</v>
      </c>
      <c r="AY200" s="166" t="s">
        <v>172</v>
      </c>
    </row>
    <row r="201" spans="2:65" s="11" customFormat="1" ht="22.5" customHeight="1" x14ac:dyDescent="0.3">
      <c r="B201" s="159"/>
      <c r="C201" s="160"/>
      <c r="D201" s="160"/>
      <c r="E201" s="161" t="s">
        <v>5</v>
      </c>
      <c r="F201" s="478" t="s">
        <v>258</v>
      </c>
      <c r="G201" s="479"/>
      <c r="H201" s="479"/>
      <c r="I201" s="479"/>
      <c r="J201" s="160"/>
      <c r="K201" s="162">
        <v>-0.2</v>
      </c>
      <c r="L201" s="160"/>
      <c r="M201" s="160"/>
      <c r="N201" s="160"/>
      <c r="O201" s="160"/>
      <c r="P201" s="160"/>
      <c r="Q201" s="160"/>
      <c r="R201" s="163"/>
      <c r="T201" s="164"/>
      <c r="U201" s="160"/>
      <c r="V201" s="160"/>
      <c r="W201" s="160"/>
      <c r="X201" s="160"/>
      <c r="Y201" s="160"/>
      <c r="Z201" s="160"/>
      <c r="AA201" s="165"/>
      <c r="AT201" s="166" t="s">
        <v>182</v>
      </c>
      <c r="AU201" s="166" t="s">
        <v>131</v>
      </c>
      <c r="AV201" s="11" t="s">
        <v>131</v>
      </c>
      <c r="AW201" s="11" t="s">
        <v>37</v>
      </c>
      <c r="AX201" s="11" t="s">
        <v>79</v>
      </c>
      <c r="AY201" s="166" t="s">
        <v>172</v>
      </c>
    </row>
    <row r="202" spans="2:65" s="11" customFormat="1" ht="22.5" customHeight="1" x14ac:dyDescent="0.3">
      <c r="B202" s="159"/>
      <c r="C202" s="160"/>
      <c r="D202" s="160"/>
      <c r="E202" s="161" t="s">
        <v>5</v>
      </c>
      <c r="F202" s="478" t="s">
        <v>259</v>
      </c>
      <c r="G202" s="479"/>
      <c r="H202" s="479"/>
      <c r="I202" s="479"/>
      <c r="J202" s="160"/>
      <c r="K202" s="162">
        <v>-0.84699999999999998</v>
      </c>
      <c r="L202" s="160"/>
      <c r="M202" s="160"/>
      <c r="N202" s="160"/>
      <c r="O202" s="160"/>
      <c r="P202" s="160"/>
      <c r="Q202" s="160"/>
      <c r="R202" s="163"/>
      <c r="T202" s="164"/>
      <c r="U202" s="160"/>
      <c r="V202" s="160"/>
      <c r="W202" s="160"/>
      <c r="X202" s="160"/>
      <c r="Y202" s="160"/>
      <c r="Z202" s="160"/>
      <c r="AA202" s="165"/>
      <c r="AT202" s="166" t="s">
        <v>182</v>
      </c>
      <c r="AU202" s="166" t="s">
        <v>131</v>
      </c>
      <c r="AV202" s="11" t="s">
        <v>131</v>
      </c>
      <c r="AW202" s="11" t="s">
        <v>37</v>
      </c>
      <c r="AX202" s="11" t="s">
        <v>79</v>
      </c>
      <c r="AY202" s="166" t="s">
        <v>172</v>
      </c>
    </row>
    <row r="203" spans="2:65" s="12" customFormat="1" ht="22.5" customHeight="1" x14ac:dyDescent="0.3">
      <c r="B203" s="167"/>
      <c r="C203" s="168"/>
      <c r="D203" s="168"/>
      <c r="E203" s="169" t="s">
        <v>5</v>
      </c>
      <c r="F203" s="480" t="s">
        <v>186</v>
      </c>
      <c r="G203" s="481"/>
      <c r="H203" s="481"/>
      <c r="I203" s="481"/>
      <c r="J203" s="168"/>
      <c r="K203" s="170">
        <v>19.088999999999999</v>
      </c>
      <c r="L203" s="168"/>
      <c r="M203" s="168"/>
      <c r="N203" s="168"/>
      <c r="O203" s="168"/>
      <c r="P203" s="168"/>
      <c r="Q203" s="168"/>
      <c r="R203" s="171"/>
      <c r="T203" s="172"/>
      <c r="U203" s="168"/>
      <c r="V203" s="168"/>
      <c r="W203" s="168"/>
      <c r="X203" s="168"/>
      <c r="Y203" s="168"/>
      <c r="Z203" s="168"/>
      <c r="AA203" s="173"/>
      <c r="AT203" s="174" t="s">
        <v>182</v>
      </c>
      <c r="AU203" s="174" t="s">
        <v>131</v>
      </c>
      <c r="AV203" s="12" t="s">
        <v>177</v>
      </c>
      <c r="AW203" s="12" t="s">
        <v>37</v>
      </c>
      <c r="AX203" s="12" t="s">
        <v>87</v>
      </c>
      <c r="AY203" s="174" t="s">
        <v>172</v>
      </c>
    </row>
    <row r="204" spans="2:65" s="1" customFormat="1" ht="31.5" customHeight="1" x14ac:dyDescent="0.3">
      <c r="B204" s="141"/>
      <c r="C204" s="142" t="s">
        <v>260</v>
      </c>
      <c r="D204" s="142" t="s">
        <v>173</v>
      </c>
      <c r="E204" s="143" t="s">
        <v>261</v>
      </c>
      <c r="F204" s="496" t="s">
        <v>262</v>
      </c>
      <c r="G204" s="496"/>
      <c r="H204" s="496"/>
      <c r="I204" s="496"/>
      <c r="J204" s="144" t="s">
        <v>206</v>
      </c>
      <c r="K204" s="300">
        <v>32.274000000000001</v>
      </c>
      <c r="L204" s="497">
        <v>195</v>
      </c>
      <c r="M204" s="497"/>
      <c r="N204" s="498">
        <f>ROUND(L204*K204,2)</f>
        <v>6293.43</v>
      </c>
      <c r="O204" s="498"/>
      <c r="P204" s="498"/>
      <c r="Q204" s="498"/>
      <c r="R204" s="145"/>
      <c r="T204" s="146" t="s">
        <v>5</v>
      </c>
      <c r="U204" s="44" t="s">
        <v>44</v>
      </c>
      <c r="V204" s="147">
        <v>0.3</v>
      </c>
      <c r="W204" s="147">
        <f>V204*K204</f>
        <v>9.6821999999999999</v>
      </c>
      <c r="X204" s="147">
        <v>0</v>
      </c>
      <c r="Y204" s="147">
        <f>X204*K204</f>
        <v>0</v>
      </c>
      <c r="Z204" s="147">
        <v>6.8000000000000005E-2</v>
      </c>
      <c r="AA204" s="148">
        <f>Z204*K204</f>
        <v>2.1946320000000004</v>
      </c>
      <c r="AR204" s="21" t="s">
        <v>177</v>
      </c>
      <c r="AT204" s="21" t="s">
        <v>173</v>
      </c>
      <c r="AU204" s="21" t="s">
        <v>131</v>
      </c>
      <c r="AY204" s="21" t="s">
        <v>172</v>
      </c>
      <c r="BE204" s="149">
        <f>IF(U204="základní",N204,0)</f>
        <v>6293.43</v>
      </c>
      <c r="BF204" s="149">
        <f>IF(U204="snížená",N204,0)</f>
        <v>0</v>
      </c>
      <c r="BG204" s="149">
        <f>IF(U204="zákl. přenesená",N204,0)</f>
        <v>0</v>
      </c>
      <c r="BH204" s="149">
        <f>IF(U204="sníž. přenesená",N204,0)</f>
        <v>0</v>
      </c>
      <c r="BI204" s="149">
        <f>IF(U204="nulová",N204,0)</f>
        <v>0</v>
      </c>
      <c r="BJ204" s="21" t="s">
        <v>87</v>
      </c>
      <c r="BK204" s="149">
        <f>ROUND(L204*K204,2)</f>
        <v>6293.43</v>
      </c>
      <c r="BL204" s="21" t="s">
        <v>177</v>
      </c>
      <c r="BM204" s="21" t="s">
        <v>263</v>
      </c>
    </row>
    <row r="205" spans="2:65" s="1" customFormat="1" ht="30" customHeight="1" x14ac:dyDescent="0.3">
      <c r="B205" s="35"/>
      <c r="C205" s="36"/>
      <c r="D205" s="36"/>
      <c r="E205" s="36"/>
      <c r="F205" s="499" t="s">
        <v>264</v>
      </c>
      <c r="G205" s="500"/>
      <c r="H205" s="500"/>
      <c r="I205" s="500"/>
      <c r="J205" s="36"/>
      <c r="K205" s="36"/>
      <c r="L205" s="36"/>
      <c r="M205" s="36"/>
      <c r="N205" s="36"/>
      <c r="O205" s="36"/>
      <c r="P205" s="36"/>
      <c r="Q205" s="36"/>
      <c r="R205" s="37"/>
      <c r="T205" s="150"/>
      <c r="U205" s="36"/>
      <c r="V205" s="36"/>
      <c r="W205" s="36"/>
      <c r="X205" s="36"/>
      <c r="Y205" s="36"/>
      <c r="Z205" s="36"/>
      <c r="AA205" s="74"/>
      <c r="AT205" s="21" t="s">
        <v>180</v>
      </c>
      <c r="AU205" s="21" t="s">
        <v>131</v>
      </c>
    </row>
    <row r="206" spans="2:65" s="10" customFormat="1" ht="22.5" customHeight="1" x14ac:dyDescent="0.3">
      <c r="B206" s="151"/>
      <c r="C206" s="152"/>
      <c r="D206" s="152"/>
      <c r="E206" s="153" t="s">
        <v>5</v>
      </c>
      <c r="F206" s="494" t="s">
        <v>181</v>
      </c>
      <c r="G206" s="495"/>
      <c r="H206" s="495"/>
      <c r="I206" s="495"/>
      <c r="J206" s="152"/>
      <c r="K206" s="154" t="s">
        <v>5</v>
      </c>
      <c r="L206" s="152"/>
      <c r="M206" s="152"/>
      <c r="N206" s="152"/>
      <c r="O206" s="152"/>
      <c r="P206" s="152"/>
      <c r="Q206" s="152"/>
      <c r="R206" s="155"/>
      <c r="T206" s="156"/>
      <c r="U206" s="152"/>
      <c r="V206" s="152"/>
      <c r="W206" s="152"/>
      <c r="X206" s="152"/>
      <c r="Y206" s="152"/>
      <c r="Z206" s="152"/>
      <c r="AA206" s="157"/>
      <c r="AT206" s="158" t="s">
        <v>182</v>
      </c>
      <c r="AU206" s="158" t="s">
        <v>131</v>
      </c>
      <c r="AV206" s="10" t="s">
        <v>87</v>
      </c>
      <c r="AW206" s="10" t="s">
        <v>37</v>
      </c>
      <c r="AX206" s="10" t="s">
        <v>79</v>
      </c>
      <c r="AY206" s="158" t="s">
        <v>172</v>
      </c>
    </row>
    <row r="207" spans="2:65" s="10" customFormat="1" ht="22.5" customHeight="1" x14ac:dyDescent="0.3">
      <c r="B207" s="151"/>
      <c r="C207" s="152"/>
      <c r="D207" s="152"/>
      <c r="E207" s="153" t="s">
        <v>5</v>
      </c>
      <c r="F207" s="494" t="s">
        <v>183</v>
      </c>
      <c r="G207" s="495"/>
      <c r="H207" s="495"/>
      <c r="I207" s="495"/>
      <c r="J207" s="152"/>
      <c r="K207" s="154" t="s">
        <v>5</v>
      </c>
      <c r="L207" s="152"/>
      <c r="M207" s="152"/>
      <c r="N207" s="152"/>
      <c r="O207" s="152"/>
      <c r="P207" s="152"/>
      <c r="Q207" s="152"/>
      <c r="R207" s="155"/>
      <c r="T207" s="156"/>
      <c r="U207" s="152"/>
      <c r="V207" s="152"/>
      <c r="W207" s="152"/>
      <c r="X207" s="152"/>
      <c r="Y207" s="152"/>
      <c r="Z207" s="152"/>
      <c r="AA207" s="157"/>
      <c r="AT207" s="158" t="s">
        <v>182</v>
      </c>
      <c r="AU207" s="158" t="s">
        <v>131</v>
      </c>
      <c r="AV207" s="10" t="s">
        <v>87</v>
      </c>
      <c r="AW207" s="10" t="s">
        <v>37</v>
      </c>
      <c r="AX207" s="10" t="s">
        <v>79</v>
      </c>
      <c r="AY207" s="158" t="s">
        <v>172</v>
      </c>
    </row>
    <row r="208" spans="2:65" s="11" customFormat="1" ht="22.5" customHeight="1" x14ac:dyDescent="0.3">
      <c r="B208" s="159"/>
      <c r="C208" s="160"/>
      <c r="D208" s="160"/>
      <c r="E208" s="161" t="s">
        <v>5</v>
      </c>
      <c r="F208" s="478" t="s">
        <v>265</v>
      </c>
      <c r="G208" s="479"/>
      <c r="H208" s="479"/>
      <c r="I208" s="479"/>
      <c r="J208" s="160"/>
      <c r="K208" s="162">
        <v>32.274000000000001</v>
      </c>
      <c r="L208" s="160"/>
      <c r="M208" s="160"/>
      <c r="N208" s="160"/>
      <c r="O208" s="160"/>
      <c r="P208" s="160"/>
      <c r="Q208" s="160"/>
      <c r="R208" s="163"/>
      <c r="T208" s="164"/>
      <c r="U208" s="160"/>
      <c r="V208" s="160"/>
      <c r="W208" s="160"/>
      <c r="X208" s="160"/>
      <c r="Y208" s="160"/>
      <c r="Z208" s="160"/>
      <c r="AA208" s="165"/>
      <c r="AT208" s="166" t="s">
        <v>182</v>
      </c>
      <c r="AU208" s="166" t="s">
        <v>131</v>
      </c>
      <c r="AV208" s="11" t="s">
        <v>131</v>
      </c>
      <c r="AW208" s="11" t="s">
        <v>37</v>
      </c>
      <c r="AX208" s="11" t="s">
        <v>79</v>
      </c>
      <c r="AY208" s="166" t="s">
        <v>172</v>
      </c>
    </row>
    <row r="209" spans="2:65" s="12" customFormat="1" ht="22.5" customHeight="1" x14ac:dyDescent="0.3">
      <c r="B209" s="167"/>
      <c r="C209" s="168"/>
      <c r="D209" s="168"/>
      <c r="E209" s="169" t="s">
        <v>5</v>
      </c>
      <c r="F209" s="480" t="s">
        <v>186</v>
      </c>
      <c r="G209" s="481"/>
      <c r="H209" s="481"/>
      <c r="I209" s="481"/>
      <c r="J209" s="168"/>
      <c r="K209" s="170">
        <v>32.274000000000001</v>
      </c>
      <c r="L209" s="168"/>
      <c r="M209" s="168"/>
      <c r="N209" s="168"/>
      <c r="O209" s="168"/>
      <c r="P209" s="168"/>
      <c r="Q209" s="168"/>
      <c r="R209" s="171"/>
      <c r="T209" s="172"/>
      <c r="U209" s="168"/>
      <c r="V209" s="168"/>
      <c r="W209" s="168"/>
      <c r="X209" s="168"/>
      <c r="Y209" s="168"/>
      <c r="Z209" s="168"/>
      <c r="AA209" s="173"/>
      <c r="AT209" s="174" t="s">
        <v>182</v>
      </c>
      <c r="AU209" s="174" t="s">
        <v>131</v>
      </c>
      <c r="AV209" s="12" t="s">
        <v>177</v>
      </c>
      <c r="AW209" s="12" t="s">
        <v>37</v>
      </c>
      <c r="AX209" s="12" t="s">
        <v>87</v>
      </c>
      <c r="AY209" s="174" t="s">
        <v>172</v>
      </c>
    </row>
    <row r="210" spans="2:65" s="9" customFormat="1" ht="29.85" customHeight="1" x14ac:dyDescent="0.3">
      <c r="B210" s="130"/>
      <c r="C210" s="131"/>
      <c r="D210" s="140" t="s">
        <v>145</v>
      </c>
      <c r="E210" s="140"/>
      <c r="F210" s="140"/>
      <c r="G210" s="140"/>
      <c r="H210" s="140"/>
      <c r="I210" s="140"/>
      <c r="J210" s="140"/>
      <c r="K210" s="140"/>
      <c r="L210" s="140"/>
      <c r="M210" s="140"/>
      <c r="N210" s="486">
        <f>BK210</f>
        <v>18879.349999999999</v>
      </c>
      <c r="O210" s="487"/>
      <c r="P210" s="487"/>
      <c r="Q210" s="487"/>
      <c r="R210" s="133"/>
      <c r="T210" s="134"/>
      <c r="U210" s="131"/>
      <c r="V210" s="131"/>
      <c r="W210" s="135">
        <f>SUM(W211:W221)</f>
        <v>29.770169999999997</v>
      </c>
      <c r="X210" s="131"/>
      <c r="Y210" s="135">
        <f>SUM(Y211:Y221)</f>
        <v>0</v>
      </c>
      <c r="Z210" s="131"/>
      <c r="AA210" s="136">
        <f>SUM(AA211:AA221)</f>
        <v>0</v>
      </c>
      <c r="AR210" s="137" t="s">
        <v>87</v>
      </c>
      <c r="AT210" s="138" t="s">
        <v>78</v>
      </c>
      <c r="AU210" s="138" t="s">
        <v>87</v>
      </c>
      <c r="AY210" s="137" t="s">
        <v>172</v>
      </c>
      <c r="BK210" s="139">
        <f>SUM(BK211:BK221)</f>
        <v>18879.349999999999</v>
      </c>
    </row>
    <row r="211" spans="2:65" s="1" customFormat="1" ht="31.5" customHeight="1" x14ac:dyDescent="0.3">
      <c r="B211" s="141"/>
      <c r="C211" s="142" t="s">
        <v>266</v>
      </c>
      <c r="D211" s="142" t="s">
        <v>173</v>
      </c>
      <c r="E211" s="143" t="s">
        <v>267</v>
      </c>
      <c r="F211" s="496" t="s">
        <v>268</v>
      </c>
      <c r="G211" s="496"/>
      <c r="H211" s="496"/>
      <c r="I211" s="496"/>
      <c r="J211" s="144" t="s">
        <v>269</v>
      </c>
      <c r="K211" s="300">
        <v>11.67</v>
      </c>
      <c r="L211" s="497">
        <v>739</v>
      </c>
      <c r="M211" s="497"/>
      <c r="N211" s="498">
        <f>ROUND(L211*K211,2)</f>
        <v>8624.1299999999992</v>
      </c>
      <c r="O211" s="498"/>
      <c r="P211" s="498"/>
      <c r="Q211" s="498"/>
      <c r="R211" s="145"/>
      <c r="T211" s="146" t="s">
        <v>5</v>
      </c>
      <c r="U211" s="44" t="s">
        <v>44</v>
      </c>
      <c r="V211" s="147">
        <v>2.42</v>
      </c>
      <c r="W211" s="147">
        <f>V211*K211</f>
        <v>28.241399999999999</v>
      </c>
      <c r="X211" s="147">
        <v>0</v>
      </c>
      <c r="Y211" s="147">
        <f>X211*K211</f>
        <v>0</v>
      </c>
      <c r="Z211" s="147">
        <v>0</v>
      </c>
      <c r="AA211" s="148">
        <f>Z211*K211</f>
        <v>0</v>
      </c>
      <c r="AR211" s="21" t="s">
        <v>177</v>
      </c>
      <c r="AT211" s="21" t="s">
        <v>173</v>
      </c>
      <c r="AU211" s="21" t="s">
        <v>131</v>
      </c>
      <c r="AY211" s="21" t="s">
        <v>172</v>
      </c>
      <c r="BE211" s="149">
        <f>IF(U211="základní",N211,0)</f>
        <v>8624.1299999999992</v>
      </c>
      <c r="BF211" s="149">
        <f>IF(U211="snížená",N211,0)</f>
        <v>0</v>
      </c>
      <c r="BG211" s="149">
        <f>IF(U211="zákl. přenesená",N211,0)</f>
        <v>0</v>
      </c>
      <c r="BH211" s="149">
        <f>IF(U211="sníž. přenesená",N211,0)</f>
        <v>0</v>
      </c>
      <c r="BI211" s="149">
        <f>IF(U211="nulová",N211,0)</f>
        <v>0</v>
      </c>
      <c r="BJ211" s="21" t="s">
        <v>87</v>
      </c>
      <c r="BK211" s="149">
        <f>ROUND(L211*K211,2)</f>
        <v>8624.1299999999992</v>
      </c>
      <c r="BL211" s="21" t="s">
        <v>177</v>
      </c>
      <c r="BM211" s="21" t="s">
        <v>270</v>
      </c>
    </row>
    <row r="212" spans="2:65" s="11" customFormat="1" ht="22.5" customHeight="1" x14ac:dyDescent="0.3">
      <c r="B212" s="159"/>
      <c r="C212" s="160"/>
      <c r="D212" s="160"/>
      <c r="E212" s="161" t="s">
        <v>5</v>
      </c>
      <c r="F212" s="501" t="s">
        <v>271</v>
      </c>
      <c r="G212" s="502"/>
      <c r="H212" s="502"/>
      <c r="I212" s="502"/>
      <c r="J212" s="160"/>
      <c r="K212" s="162">
        <v>11.67</v>
      </c>
      <c r="L212" s="160"/>
      <c r="M212" s="160"/>
      <c r="N212" s="160"/>
      <c r="O212" s="160"/>
      <c r="P212" s="160"/>
      <c r="Q212" s="160"/>
      <c r="R212" s="163"/>
      <c r="T212" s="164"/>
      <c r="U212" s="160"/>
      <c r="V212" s="160"/>
      <c r="W212" s="160"/>
      <c r="X212" s="160"/>
      <c r="Y212" s="160"/>
      <c r="Z212" s="160"/>
      <c r="AA212" s="165"/>
      <c r="AT212" s="166" t="s">
        <v>182</v>
      </c>
      <c r="AU212" s="166" t="s">
        <v>131</v>
      </c>
      <c r="AV212" s="11" t="s">
        <v>131</v>
      </c>
      <c r="AW212" s="11" t="s">
        <v>37</v>
      </c>
      <c r="AX212" s="11" t="s">
        <v>87</v>
      </c>
      <c r="AY212" s="166" t="s">
        <v>172</v>
      </c>
    </row>
    <row r="213" spans="2:65" s="1" customFormat="1" ht="31.5" customHeight="1" x14ac:dyDescent="0.3">
      <c r="B213" s="141"/>
      <c r="C213" s="142" t="s">
        <v>11</v>
      </c>
      <c r="D213" s="142" t="s">
        <v>173</v>
      </c>
      <c r="E213" s="143" t="s">
        <v>272</v>
      </c>
      <c r="F213" s="496" t="s">
        <v>273</v>
      </c>
      <c r="G213" s="496"/>
      <c r="H213" s="496"/>
      <c r="I213" s="496"/>
      <c r="J213" s="144" t="s">
        <v>269</v>
      </c>
      <c r="K213" s="300">
        <v>11.67</v>
      </c>
      <c r="L213" s="497">
        <v>216</v>
      </c>
      <c r="M213" s="497"/>
      <c r="N213" s="498">
        <f>ROUND(L213*K213,2)</f>
        <v>2520.7199999999998</v>
      </c>
      <c r="O213" s="498"/>
      <c r="P213" s="498"/>
      <c r="Q213" s="498"/>
      <c r="R213" s="145"/>
      <c r="T213" s="146" t="s">
        <v>5</v>
      </c>
      <c r="U213" s="44" t="s">
        <v>44</v>
      </c>
      <c r="V213" s="147">
        <v>0.125</v>
      </c>
      <c r="W213" s="147">
        <f>V213*K213</f>
        <v>1.45875</v>
      </c>
      <c r="X213" s="147">
        <v>0</v>
      </c>
      <c r="Y213" s="147">
        <f>X213*K213</f>
        <v>0</v>
      </c>
      <c r="Z213" s="147">
        <v>0</v>
      </c>
      <c r="AA213" s="148">
        <f>Z213*K213</f>
        <v>0</v>
      </c>
      <c r="AR213" s="21" t="s">
        <v>177</v>
      </c>
      <c r="AT213" s="21" t="s">
        <v>173</v>
      </c>
      <c r="AU213" s="21" t="s">
        <v>131</v>
      </c>
      <c r="AY213" s="21" t="s">
        <v>172</v>
      </c>
      <c r="BE213" s="149">
        <f>IF(U213="základní",N213,0)</f>
        <v>2520.7199999999998</v>
      </c>
      <c r="BF213" s="149">
        <f>IF(U213="snížená",N213,0)</f>
        <v>0</v>
      </c>
      <c r="BG213" s="149">
        <f>IF(U213="zákl. přenesená",N213,0)</f>
        <v>0</v>
      </c>
      <c r="BH213" s="149">
        <f>IF(U213="sníž. přenesená",N213,0)</f>
        <v>0</v>
      </c>
      <c r="BI213" s="149">
        <f>IF(U213="nulová",N213,0)</f>
        <v>0</v>
      </c>
      <c r="BJ213" s="21" t="s">
        <v>87</v>
      </c>
      <c r="BK213" s="149">
        <f>ROUND(L213*K213,2)</f>
        <v>2520.7199999999998</v>
      </c>
      <c r="BL213" s="21" t="s">
        <v>177</v>
      </c>
      <c r="BM213" s="21" t="s">
        <v>274</v>
      </c>
    </row>
    <row r="214" spans="2:65" s="10" customFormat="1" ht="22.5" customHeight="1" x14ac:dyDescent="0.3">
      <c r="B214" s="151"/>
      <c r="C214" s="152"/>
      <c r="D214" s="152"/>
      <c r="E214" s="153" t="s">
        <v>5</v>
      </c>
      <c r="F214" s="503" t="s">
        <v>275</v>
      </c>
      <c r="G214" s="504"/>
      <c r="H214" s="504"/>
      <c r="I214" s="504"/>
      <c r="J214" s="152"/>
      <c r="K214" s="154" t="s">
        <v>5</v>
      </c>
      <c r="L214" s="152"/>
      <c r="M214" s="152"/>
      <c r="N214" s="152"/>
      <c r="O214" s="152"/>
      <c r="P214" s="152"/>
      <c r="Q214" s="152"/>
      <c r="R214" s="155"/>
      <c r="T214" s="156"/>
      <c r="U214" s="152"/>
      <c r="V214" s="152"/>
      <c r="W214" s="152"/>
      <c r="X214" s="152"/>
      <c r="Y214" s="152"/>
      <c r="Z214" s="152"/>
      <c r="AA214" s="157"/>
      <c r="AT214" s="158" t="s">
        <v>182</v>
      </c>
      <c r="AU214" s="158" t="s">
        <v>131</v>
      </c>
      <c r="AV214" s="10" t="s">
        <v>87</v>
      </c>
      <c r="AW214" s="10" t="s">
        <v>37</v>
      </c>
      <c r="AX214" s="10" t="s">
        <v>79</v>
      </c>
      <c r="AY214" s="158" t="s">
        <v>172</v>
      </c>
    </row>
    <row r="215" spans="2:65" s="11" customFormat="1" ht="22.5" customHeight="1" x14ac:dyDescent="0.3">
      <c r="B215" s="159"/>
      <c r="C215" s="160"/>
      <c r="D215" s="160"/>
      <c r="E215" s="161" t="s">
        <v>5</v>
      </c>
      <c r="F215" s="478" t="s">
        <v>276</v>
      </c>
      <c r="G215" s="479"/>
      <c r="H215" s="479"/>
      <c r="I215" s="479"/>
      <c r="J215" s="160"/>
      <c r="K215" s="162">
        <v>11.67</v>
      </c>
      <c r="L215" s="160"/>
      <c r="M215" s="160"/>
      <c r="N215" s="160"/>
      <c r="O215" s="160"/>
      <c r="P215" s="160"/>
      <c r="Q215" s="160"/>
      <c r="R215" s="163"/>
      <c r="T215" s="164"/>
      <c r="U215" s="160"/>
      <c r="V215" s="160"/>
      <c r="W215" s="160"/>
      <c r="X215" s="160"/>
      <c r="Y215" s="160"/>
      <c r="Z215" s="160"/>
      <c r="AA215" s="165"/>
      <c r="AT215" s="166" t="s">
        <v>182</v>
      </c>
      <c r="AU215" s="166" t="s">
        <v>131</v>
      </c>
      <c r="AV215" s="11" t="s">
        <v>131</v>
      </c>
      <c r="AW215" s="11" t="s">
        <v>37</v>
      </c>
      <c r="AX215" s="11" t="s">
        <v>79</v>
      </c>
      <c r="AY215" s="166" t="s">
        <v>172</v>
      </c>
    </row>
    <row r="216" spans="2:65" s="12" customFormat="1" ht="22.5" customHeight="1" x14ac:dyDescent="0.3">
      <c r="B216" s="167"/>
      <c r="C216" s="168"/>
      <c r="D216" s="168"/>
      <c r="E216" s="169" t="s">
        <v>5</v>
      </c>
      <c r="F216" s="480" t="s">
        <v>186</v>
      </c>
      <c r="G216" s="481"/>
      <c r="H216" s="481"/>
      <c r="I216" s="481"/>
      <c r="J216" s="168"/>
      <c r="K216" s="170">
        <v>11.67</v>
      </c>
      <c r="L216" s="168"/>
      <c r="M216" s="168"/>
      <c r="N216" s="168"/>
      <c r="O216" s="168"/>
      <c r="P216" s="168"/>
      <c r="Q216" s="168"/>
      <c r="R216" s="171"/>
      <c r="T216" s="172"/>
      <c r="U216" s="168"/>
      <c r="V216" s="168"/>
      <c r="W216" s="168"/>
      <c r="X216" s="168"/>
      <c r="Y216" s="168"/>
      <c r="Z216" s="168"/>
      <c r="AA216" s="173"/>
      <c r="AT216" s="174" t="s">
        <v>182</v>
      </c>
      <c r="AU216" s="174" t="s">
        <v>131</v>
      </c>
      <c r="AV216" s="12" t="s">
        <v>177</v>
      </c>
      <c r="AW216" s="12" t="s">
        <v>37</v>
      </c>
      <c r="AX216" s="12" t="s">
        <v>87</v>
      </c>
      <c r="AY216" s="174" t="s">
        <v>172</v>
      </c>
    </row>
    <row r="217" spans="2:65" s="1" customFormat="1" ht="31.5" customHeight="1" x14ac:dyDescent="0.3">
      <c r="B217" s="141"/>
      <c r="C217" s="142" t="s">
        <v>277</v>
      </c>
      <c r="D217" s="142" t="s">
        <v>173</v>
      </c>
      <c r="E217" s="143" t="s">
        <v>278</v>
      </c>
      <c r="F217" s="496" t="s">
        <v>279</v>
      </c>
      <c r="G217" s="496"/>
      <c r="H217" s="496"/>
      <c r="I217" s="496"/>
      <c r="J217" s="144" t="s">
        <v>269</v>
      </c>
      <c r="K217" s="300">
        <v>11.67</v>
      </c>
      <c r="L217" s="497">
        <v>260</v>
      </c>
      <c r="M217" s="497"/>
      <c r="N217" s="498">
        <f>ROUND(L217*K217,2)</f>
        <v>3034.2</v>
      </c>
      <c r="O217" s="498"/>
      <c r="P217" s="498"/>
      <c r="Q217" s="498"/>
      <c r="R217" s="145"/>
      <c r="T217" s="146" t="s">
        <v>5</v>
      </c>
      <c r="U217" s="44" t="s">
        <v>44</v>
      </c>
      <c r="V217" s="147">
        <v>6.0000000000000001E-3</v>
      </c>
      <c r="W217" s="147">
        <f>V217*K217</f>
        <v>7.0019999999999999E-2</v>
      </c>
      <c r="X217" s="147">
        <v>0</v>
      </c>
      <c r="Y217" s="147">
        <f>X217*K217</f>
        <v>0</v>
      </c>
      <c r="Z217" s="147">
        <v>0</v>
      </c>
      <c r="AA217" s="148">
        <f>Z217*K217</f>
        <v>0</v>
      </c>
      <c r="AR217" s="21" t="s">
        <v>177</v>
      </c>
      <c r="AT217" s="21" t="s">
        <v>173</v>
      </c>
      <c r="AU217" s="21" t="s">
        <v>131</v>
      </c>
      <c r="AY217" s="21" t="s">
        <v>172</v>
      </c>
      <c r="BE217" s="149">
        <f>IF(U217="základní",N217,0)</f>
        <v>3034.2</v>
      </c>
      <c r="BF217" s="149">
        <f>IF(U217="snížená",N217,0)</f>
        <v>0</v>
      </c>
      <c r="BG217" s="149">
        <f>IF(U217="zákl. přenesená",N217,0)</f>
        <v>0</v>
      </c>
      <c r="BH217" s="149">
        <f>IF(U217="sníž. přenesená",N217,0)</f>
        <v>0</v>
      </c>
      <c r="BI217" s="149">
        <f>IF(U217="nulová",N217,0)</f>
        <v>0</v>
      </c>
      <c r="BJ217" s="21" t="s">
        <v>87</v>
      </c>
      <c r="BK217" s="149">
        <f>ROUND(L217*K217,2)</f>
        <v>3034.2</v>
      </c>
      <c r="BL217" s="21" t="s">
        <v>177</v>
      </c>
      <c r="BM217" s="21" t="s">
        <v>280</v>
      </c>
    </row>
    <row r="218" spans="2:65" s="10" customFormat="1" ht="22.5" customHeight="1" x14ac:dyDescent="0.3">
      <c r="B218" s="151"/>
      <c r="C218" s="152"/>
      <c r="D218" s="152"/>
      <c r="E218" s="153" t="s">
        <v>5</v>
      </c>
      <c r="F218" s="503" t="s">
        <v>275</v>
      </c>
      <c r="G218" s="504"/>
      <c r="H218" s="504"/>
      <c r="I218" s="504"/>
      <c r="J218" s="152"/>
      <c r="K218" s="154" t="s">
        <v>5</v>
      </c>
      <c r="L218" s="152"/>
      <c r="M218" s="152"/>
      <c r="N218" s="152"/>
      <c r="O218" s="152"/>
      <c r="P218" s="152"/>
      <c r="Q218" s="152"/>
      <c r="R218" s="155"/>
      <c r="T218" s="156"/>
      <c r="U218" s="152"/>
      <c r="V218" s="152"/>
      <c r="W218" s="152"/>
      <c r="X218" s="152"/>
      <c r="Y218" s="152"/>
      <c r="Z218" s="152"/>
      <c r="AA218" s="157"/>
      <c r="AT218" s="158" t="s">
        <v>182</v>
      </c>
      <c r="AU218" s="158" t="s">
        <v>131</v>
      </c>
      <c r="AV218" s="10" t="s">
        <v>87</v>
      </c>
      <c r="AW218" s="10" t="s">
        <v>37</v>
      </c>
      <c r="AX218" s="10" t="s">
        <v>79</v>
      </c>
      <c r="AY218" s="158" t="s">
        <v>172</v>
      </c>
    </row>
    <row r="219" spans="2:65" s="11" customFormat="1" ht="22.5" customHeight="1" x14ac:dyDescent="0.3">
      <c r="B219" s="159"/>
      <c r="C219" s="160"/>
      <c r="D219" s="160"/>
      <c r="E219" s="161" t="s">
        <v>5</v>
      </c>
      <c r="F219" s="478" t="s">
        <v>276</v>
      </c>
      <c r="G219" s="479"/>
      <c r="H219" s="479"/>
      <c r="I219" s="479"/>
      <c r="J219" s="160"/>
      <c r="K219" s="162">
        <v>11.67</v>
      </c>
      <c r="L219" s="160"/>
      <c r="M219" s="160"/>
      <c r="N219" s="160"/>
      <c r="O219" s="160"/>
      <c r="P219" s="160"/>
      <c r="Q219" s="160"/>
      <c r="R219" s="163"/>
      <c r="T219" s="164"/>
      <c r="U219" s="160"/>
      <c r="V219" s="160"/>
      <c r="W219" s="160"/>
      <c r="X219" s="160"/>
      <c r="Y219" s="160"/>
      <c r="Z219" s="160"/>
      <c r="AA219" s="165"/>
      <c r="AT219" s="166" t="s">
        <v>182</v>
      </c>
      <c r="AU219" s="166" t="s">
        <v>131</v>
      </c>
      <c r="AV219" s="11" t="s">
        <v>131</v>
      </c>
      <c r="AW219" s="11" t="s">
        <v>37</v>
      </c>
      <c r="AX219" s="11" t="s">
        <v>79</v>
      </c>
      <c r="AY219" s="166" t="s">
        <v>172</v>
      </c>
    </row>
    <row r="220" spans="2:65" s="12" customFormat="1" ht="22.5" customHeight="1" x14ac:dyDescent="0.3">
      <c r="B220" s="167"/>
      <c r="C220" s="168"/>
      <c r="D220" s="168"/>
      <c r="E220" s="169" t="s">
        <v>5</v>
      </c>
      <c r="F220" s="480" t="s">
        <v>186</v>
      </c>
      <c r="G220" s="481"/>
      <c r="H220" s="481"/>
      <c r="I220" s="481"/>
      <c r="J220" s="168"/>
      <c r="K220" s="170">
        <v>11.67</v>
      </c>
      <c r="L220" s="168"/>
      <c r="M220" s="168"/>
      <c r="N220" s="168"/>
      <c r="O220" s="168"/>
      <c r="P220" s="168"/>
      <c r="Q220" s="168"/>
      <c r="R220" s="171"/>
      <c r="T220" s="172"/>
      <c r="U220" s="168"/>
      <c r="V220" s="168"/>
      <c r="W220" s="168"/>
      <c r="X220" s="168"/>
      <c r="Y220" s="168"/>
      <c r="Z220" s="168"/>
      <c r="AA220" s="173"/>
      <c r="AT220" s="174" t="s">
        <v>182</v>
      </c>
      <c r="AU220" s="174" t="s">
        <v>131</v>
      </c>
      <c r="AV220" s="12" t="s">
        <v>177</v>
      </c>
      <c r="AW220" s="12" t="s">
        <v>37</v>
      </c>
      <c r="AX220" s="12" t="s">
        <v>87</v>
      </c>
      <c r="AY220" s="174" t="s">
        <v>172</v>
      </c>
    </row>
    <row r="221" spans="2:65" s="1" customFormat="1" ht="31.5" customHeight="1" x14ac:dyDescent="0.3">
      <c r="B221" s="141"/>
      <c r="C221" s="142" t="s">
        <v>281</v>
      </c>
      <c r="D221" s="142" t="s">
        <v>173</v>
      </c>
      <c r="E221" s="143" t="s">
        <v>282</v>
      </c>
      <c r="F221" s="496" t="s">
        <v>283</v>
      </c>
      <c r="G221" s="496"/>
      <c r="H221" s="496"/>
      <c r="I221" s="496"/>
      <c r="J221" s="144" t="s">
        <v>269</v>
      </c>
      <c r="K221" s="300">
        <v>13.989000000000001</v>
      </c>
      <c r="L221" s="497">
        <v>336</v>
      </c>
      <c r="M221" s="497"/>
      <c r="N221" s="498">
        <f>ROUND(L221*K221,2)</f>
        <v>4700.3</v>
      </c>
      <c r="O221" s="498"/>
      <c r="P221" s="498"/>
      <c r="Q221" s="498"/>
      <c r="R221" s="145"/>
      <c r="T221" s="146" t="s">
        <v>5</v>
      </c>
      <c r="U221" s="44" t="s">
        <v>44</v>
      </c>
      <c r="V221" s="147">
        <v>0</v>
      </c>
      <c r="W221" s="147">
        <f>V221*K221</f>
        <v>0</v>
      </c>
      <c r="X221" s="147">
        <v>0</v>
      </c>
      <c r="Y221" s="147">
        <f>X221*K221</f>
        <v>0</v>
      </c>
      <c r="Z221" s="147">
        <v>0</v>
      </c>
      <c r="AA221" s="148">
        <f>Z221*K221</f>
        <v>0</v>
      </c>
      <c r="AR221" s="21" t="s">
        <v>177</v>
      </c>
      <c r="AT221" s="21" t="s">
        <v>173</v>
      </c>
      <c r="AU221" s="21" t="s">
        <v>131</v>
      </c>
      <c r="AY221" s="21" t="s">
        <v>172</v>
      </c>
      <c r="BE221" s="149">
        <f>IF(U221="základní",N221,0)</f>
        <v>4700.3</v>
      </c>
      <c r="BF221" s="149">
        <f>IF(U221="snížená",N221,0)</f>
        <v>0</v>
      </c>
      <c r="BG221" s="149">
        <f>IF(U221="zákl. přenesená",N221,0)</f>
        <v>0</v>
      </c>
      <c r="BH221" s="149">
        <f>IF(U221="sníž. přenesená",N221,0)</f>
        <v>0</v>
      </c>
      <c r="BI221" s="149">
        <f>IF(U221="nulová",N221,0)</f>
        <v>0</v>
      </c>
      <c r="BJ221" s="21" t="s">
        <v>87</v>
      </c>
      <c r="BK221" s="149">
        <f>ROUND(L221*K221,2)</f>
        <v>4700.3</v>
      </c>
      <c r="BL221" s="21" t="s">
        <v>177</v>
      </c>
      <c r="BM221" s="21" t="s">
        <v>284</v>
      </c>
    </row>
    <row r="222" spans="2:65" s="9" customFormat="1" ht="29.85" customHeight="1" x14ac:dyDescent="0.3">
      <c r="B222" s="130"/>
      <c r="C222" s="131"/>
      <c r="D222" s="140" t="s">
        <v>146</v>
      </c>
      <c r="E222" s="140"/>
      <c r="F222" s="140"/>
      <c r="G222" s="140"/>
      <c r="H222" s="140"/>
      <c r="I222" s="140"/>
      <c r="J222" s="140"/>
      <c r="K222" s="140"/>
      <c r="L222" s="140"/>
      <c r="M222" s="140"/>
      <c r="N222" s="488">
        <f>BK222</f>
        <v>4.7699999999999996</v>
      </c>
      <c r="O222" s="489"/>
      <c r="P222" s="489"/>
      <c r="Q222" s="489"/>
      <c r="R222" s="133"/>
      <c r="T222" s="134"/>
      <c r="U222" s="131"/>
      <c r="V222" s="131"/>
      <c r="W222" s="135">
        <f>W223</f>
        <v>5.3120000000000007E-3</v>
      </c>
      <c r="X222" s="131"/>
      <c r="Y222" s="135">
        <f>Y223</f>
        <v>0</v>
      </c>
      <c r="Z222" s="131"/>
      <c r="AA222" s="136">
        <f>AA223</f>
        <v>0</v>
      </c>
      <c r="AR222" s="137" t="s">
        <v>87</v>
      </c>
      <c r="AT222" s="138" t="s">
        <v>78</v>
      </c>
      <c r="AU222" s="138" t="s">
        <v>87</v>
      </c>
      <c r="AY222" s="137" t="s">
        <v>172</v>
      </c>
      <c r="BK222" s="139">
        <f>BK223</f>
        <v>4.7699999999999996</v>
      </c>
    </row>
    <row r="223" spans="2:65" s="1" customFormat="1" ht="31.5" customHeight="1" x14ac:dyDescent="0.3">
      <c r="B223" s="141"/>
      <c r="C223" s="142" t="s">
        <v>285</v>
      </c>
      <c r="D223" s="142" t="s">
        <v>173</v>
      </c>
      <c r="E223" s="143" t="s">
        <v>286</v>
      </c>
      <c r="F223" s="496" t="s">
        <v>287</v>
      </c>
      <c r="G223" s="496"/>
      <c r="H223" s="496"/>
      <c r="I223" s="496"/>
      <c r="J223" s="144" t="s">
        <v>269</v>
      </c>
      <c r="K223" s="300">
        <v>1.6E-2</v>
      </c>
      <c r="L223" s="497">
        <v>298</v>
      </c>
      <c r="M223" s="497"/>
      <c r="N223" s="498">
        <f>ROUND(L223*K223,2)</f>
        <v>4.7699999999999996</v>
      </c>
      <c r="O223" s="498"/>
      <c r="P223" s="498"/>
      <c r="Q223" s="498"/>
      <c r="R223" s="145"/>
      <c r="T223" s="146" t="s">
        <v>5</v>
      </c>
      <c r="U223" s="44" t="s">
        <v>44</v>
      </c>
      <c r="V223" s="147">
        <v>0.33200000000000002</v>
      </c>
      <c r="W223" s="147">
        <f>V223*K223</f>
        <v>5.3120000000000007E-3</v>
      </c>
      <c r="X223" s="147">
        <v>0</v>
      </c>
      <c r="Y223" s="147">
        <f>X223*K223</f>
        <v>0</v>
      </c>
      <c r="Z223" s="147">
        <v>0</v>
      </c>
      <c r="AA223" s="148">
        <f>Z223*K223</f>
        <v>0</v>
      </c>
      <c r="AR223" s="21" t="s">
        <v>177</v>
      </c>
      <c r="AT223" s="21" t="s">
        <v>173</v>
      </c>
      <c r="AU223" s="21" t="s">
        <v>131</v>
      </c>
      <c r="AY223" s="21" t="s">
        <v>172</v>
      </c>
      <c r="BE223" s="149">
        <f>IF(U223="základní",N223,0)</f>
        <v>4.7699999999999996</v>
      </c>
      <c r="BF223" s="149">
        <f>IF(U223="snížená",N223,0)</f>
        <v>0</v>
      </c>
      <c r="BG223" s="149">
        <f>IF(U223="zákl. přenesená",N223,0)</f>
        <v>0</v>
      </c>
      <c r="BH223" s="149">
        <f>IF(U223="sníž. přenesená",N223,0)</f>
        <v>0</v>
      </c>
      <c r="BI223" s="149">
        <f>IF(U223="nulová",N223,0)</f>
        <v>0</v>
      </c>
      <c r="BJ223" s="21" t="s">
        <v>87</v>
      </c>
      <c r="BK223" s="149">
        <f>ROUND(L223*K223,2)</f>
        <v>4.7699999999999996</v>
      </c>
      <c r="BL223" s="21" t="s">
        <v>177</v>
      </c>
      <c r="BM223" s="21" t="s">
        <v>288</v>
      </c>
    </row>
    <row r="224" spans="2:65" s="9" customFormat="1" ht="37.35" customHeight="1" x14ac:dyDescent="0.35">
      <c r="B224" s="130"/>
      <c r="C224" s="131"/>
      <c r="D224" s="132" t="s">
        <v>147</v>
      </c>
      <c r="E224" s="132"/>
      <c r="F224" s="132"/>
      <c r="G224" s="132"/>
      <c r="H224" s="132"/>
      <c r="I224" s="132"/>
      <c r="J224" s="132"/>
      <c r="K224" s="132"/>
      <c r="L224" s="132"/>
      <c r="M224" s="132"/>
      <c r="N224" s="490">
        <f>BK224</f>
        <v>10409.14</v>
      </c>
      <c r="O224" s="491"/>
      <c r="P224" s="491"/>
      <c r="Q224" s="491"/>
      <c r="R224" s="133"/>
      <c r="T224" s="134"/>
      <c r="U224" s="131"/>
      <c r="V224" s="131"/>
      <c r="W224" s="135">
        <f>W225+W235+W243+W256+W262+W279</f>
        <v>18.84272</v>
      </c>
      <c r="X224" s="131"/>
      <c r="Y224" s="135">
        <f>Y225+Y235+Y243+Y256+Y262+Y279</f>
        <v>0</v>
      </c>
      <c r="Z224" s="131"/>
      <c r="AA224" s="136">
        <f>AA225+AA235+AA243+AA256+AA262+AA279</f>
        <v>2.3880056000000001</v>
      </c>
      <c r="AR224" s="137" t="s">
        <v>131</v>
      </c>
      <c r="AT224" s="138" t="s">
        <v>78</v>
      </c>
      <c r="AU224" s="138" t="s">
        <v>79</v>
      </c>
      <c r="AY224" s="137" t="s">
        <v>172</v>
      </c>
      <c r="BK224" s="139">
        <f>BK225+BK235+BK243+BK256+BK262+BK279</f>
        <v>10409.14</v>
      </c>
    </row>
    <row r="225" spans="2:65" s="9" customFormat="1" ht="19.899999999999999" customHeight="1" x14ac:dyDescent="0.3">
      <c r="B225" s="130"/>
      <c r="C225" s="131"/>
      <c r="D225" s="140" t="s">
        <v>148</v>
      </c>
      <c r="E225" s="140"/>
      <c r="F225" s="140"/>
      <c r="G225" s="140"/>
      <c r="H225" s="140"/>
      <c r="I225" s="140"/>
      <c r="J225" s="140"/>
      <c r="K225" s="140"/>
      <c r="L225" s="140"/>
      <c r="M225" s="140"/>
      <c r="N225" s="486">
        <f>BK225</f>
        <v>705</v>
      </c>
      <c r="O225" s="487"/>
      <c r="P225" s="487"/>
      <c r="Q225" s="487"/>
      <c r="R225" s="133"/>
      <c r="T225" s="134"/>
      <c r="U225" s="131"/>
      <c r="V225" s="131"/>
      <c r="W225" s="135">
        <f>SUM(W226:W234)</f>
        <v>2.5350000000000001</v>
      </c>
      <c r="X225" s="131"/>
      <c r="Y225" s="135">
        <f>SUM(Y226:Y234)</f>
        <v>0</v>
      </c>
      <c r="Z225" s="131"/>
      <c r="AA225" s="136">
        <f>SUM(AA226:AA234)</f>
        <v>0.14805000000000001</v>
      </c>
      <c r="AR225" s="137" t="s">
        <v>131</v>
      </c>
      <c r="AT225" s="138" t="s">
        <v>78</v>
      </c>
      <c r="AU225" s="138" t="s">
        <v>87</v>
      </c>
      <c r="AY225" s="137" t="s">
        <v>172</v>
      </c>
      <c r="BK225" s="139">
        <f>SUM(BK226:BK234)</f>
        <v>705</v>
      </c>
    </row>
    <row r="226" spans="2:65" s="1" customFormat="1" ht="22.5" customHeight="1" x14ac:dyDescent="0.3">
      <c r="B226" s="141"/>
      <c r="C226" s="142" t="s">
        <v>289</v>
      </c>
      <c r="D226" s="142" t="s">
        <v>173</v>
      </c>
      <c r="E226" s="143" t="s">
        <v>290</v>
      </c>
      <c r="F226" s="496" t="s">
        <v>291</v>
      </c>
      <c r="G226" s="496"/>
      <c r="H226" s="496"/>
      <c r="I226" s="496"/>
      <c r="J226" s="144" t="s">
        <v>189</v>
      </c>
      <c r="K226" s="300">
        <v>5</v>
      </c>
      <c r="L226" s="497">
        <v>141</v>
      </c>
      <c r="M226" s="497"/>
      <c r="N226" s="498">
        <f>ROUND(L226*K226,2)</f>
        <v>705</v>
      </c>
      <c r="O226" s="498"/>
      <c r="P226" s="498"/>
      <c r="Q226" s="498"/>
      <c r="R226" s="145"/>
      <c r="T226" s="146" t="s">
        <v>5</v>
      </c>
      <c r="U226" s="44" t="s">
        <v>44</v>
      </c>
      <c r="V226" s="147">
        <v>0.50700000000000001</v>
      </c>
      <c r="W226" s="147">
        <f>V226*K226</f>
        <v>2.5350000000000001</v>
      </c>
      <c r="X226" s="147">
        <v>0</v>
      </c>
      <c r="Y226" s="147">
        <f>X226*K226</f>
        <v>0</v>
      </c>
      <c r="Z226" s="147">
        <v>2.9610000000000001E-2</v>
      </c>
      <c r="AA226" s="148">
        <f>Z226*K226</f>
        <v>0.14805000000000001</v>
      </c>
      <c r="AR226" s="21" t="s">
        <v>277</v>
      </c>
      <c r="AT226" s="21" t="s">
        <v>173</v>
      </c>
      <c r="AU226" s="21" t="s">
        <v>131</v>
      </c>
      <c r="AY226" s="21" t="s">
        <v>172</v>
      </c>
      <c r="BE226" s="149">
        <f>IF(U226="základní",N226,0)</f>
        <v>705</v>
      </c>
      <c r="BF226" s="149">
        <f>IF(U226="snížená",N226,0)</f>
        <v>0</v>
      </c>
      <c r="BG226" s="149">
        <f>IF(U226="zákl. přenesená",N226,0)</f>
        <v>0</v>
      </c>
      <c r="BH226" s="149">
        <f>IF(U226="sníž. přenesená",N226,0)</f>
        <v>0</v>
      </c>
      <c r="BI226" s="149">
        <f>IF(U226="nulová",N226,0)</f>
        <v>0</v>
      </c>
      <c r="BJ226" s="21" t="s">
        <v>87</v>
      </c>
      <c r="BK226" s="149">
        <f>ROUND(L226*K226,2)</f>
        <v>705</v>
      </c>
      <c r="BL226" s="21" t="s">
        <v>277</v>
      </c>
      <c r="BM226" s="21" t="s">
        <v>292</v>
      </c>
    </row>
    <row r="227" spans="2:65" s="1" customFormat="1" ht="42" customHeight="1" x14ac:dyDescent="0.3">
      <c r="B227" s="35"/>
      <c r="C227" s="36"/>
      <c r="D227" s="36"/>
      <c r="E227" s="36"/>
      <c r="F227" s="499" t="s">
        <v>293</v>
      </c>
      <c r="G227" s="500"/>
      <c r="H227" s="500"/>
      <c r="I227" s="500"/>
      <c r="J227" s="36"/>
      <c r="K227" s="36"/>
      <c r="L227" s="36"/>
      <c r="M227" s="36"/>
      <c r="N227" s="36"/>
      <c r="O227" s="36"/>
      <c r="P227" s="36"/>
      <c r="Q227" s="36"/>
      <c r="R227" s="37"/>
      <c r="T227" s="150"/>
      <c r="U227" s="36"/>
      <c r="V227" s="36"/>
      <c r="W227" s="36"/>
      <c r="X227" s="36"/>
      <c r="Y227" s="36"/>
      <c r="Z227" s="36"/>
      <c r="AA227" s="74"/>
      <c r="AT227" s="21" t="s">
        <v>180</v>
      </c>
      <c r="AU227" s="21" t="s">
        <v>131</v>
      </c>
    </row>
    <row r="228" spans="2:65" s="10" customFormat="1" ht="22.5" customHeight="1" x14ac:dyDescent="0.3">
      <c r="B228" s="151"/>
      <c r="C228" s="152"/>
      <c r="D228" s="152"/>
      <c r="E228" s="153" t="s">
        <v>5</v>
      </c>
      <c r="F228" s="494" t="s">
        <v>181</v>
      </c>
      <c r="G228" s="495"/>
      <c r="H228" s="495"/>
      <c r="I228" s="495"/>
      <c r="J228" s="152"/>
      <c r="K228" s="154" t="s">
        <v>5</v>
      </c>
      <c r="L228" s="152"/>
      <c r="M228" s="152"/>
      <c r="N228" s="152"/>
      <c r="O228" s="152"/>
      <c r="P228" s="152"/>
      <c r="Q228" s="152"/>
      <c r="R228" s="155"/>
      <c r="T228" s="156"/>
      <c r="U228" s="152"/>
      <c r="V228" s="152"/>
      <c r="W228" s="152"/>
      <c r="X228" s="152"/>
      <c r="Y228" s="152"/>
      <c r="Z228" s="152"/>
      <c r="AA228" s="157"/>
      <c r="AT228" s="158" t="s">
        <v>182</v>
      </c>
      <c r="AU228" s="158" t="s">
        <v>131</v>
      </c>
      <c r="AV228" s="10" t="s">
        <v>87</v>
      </c>
      <c r="AW228" s="10" t="s">
        <v>37</v>
      </c>
      <c r="AX228" s="10" t="s">
        <v>79</v>
      </c>
      <c r="AY228" s="158" t="s">
        <v>172</v>
      </c>
    </row>
    <row r="229" spans="2:65" s="10" customFormat="1" ht="22.5" customHeight="1" x14ac:dyDescent="0.3">
      <c r="B229" s="151"/>
      <c r="C229" s="152"/>
      <c r="D229" s="152"/>
      <c r="E229" s="153" t="s">
        <v>5</v>
      </c>
      <c r="F229" s="494" t="s">
        <v>183</v>
      </c>
      <c r="G229" s="495"/>
      <c r="H229" s="495"/>
      <c r="I229" s="495"/>
      <c r="J229" s="152"/>
      <c r="K229" s="154" t="s">
        <v>5</v>
      </c>
      <c r="L229" s="152"/>
      <c r="M229" s="152"/>
      <c r="N229" s="152"/>
      <c r="O229" s="152"/>
      <c r="P229" s="152"/>
      <c r="Q229" s="152"/>
      <c r="R229" s="155"/>
      <c r="T229" s="156"/>
      <c r="U229" s="152"/>
      <c r="V229" s="152"/>
      <c r="W229" s="152"/>
      <c r="X229" s="152"/>
      <c r="Y229" s="152"/>
      <c r="Z229" s="152"/>
      <c r="AA229" s="157"/>
      <c r="AT229" s="158" t="s">
        <v>182</v>
      </c>
      <c r="AU229" s="158" t="s">
        <v>131</v>
      </c>
      <c r="AV229" s="10" t="s">
        <v>87</v>
      </c>
      <c r="AW229" s="10" t="s">
        <v>37</v>
      </c>
      <c r="AX229" s="10" t="s">
        <v>79</v>
      </c>
      <c r="AY229" s="158" t="s">
        <v>172</v>
      </c>
    </row>
    <row r="230" spans="2:65" s="10" customFormat="1" ht="22.5" customHeight="1" x14ac:dyDescent="0.3">
      <c r="B230" s="151"/>
      <c r="C230" s="152"/>
      <c r="D230" s="152"/>
      <c r="E230" s="153" t="s">
        <v>5</v>
      </c>
      <c r="F230" s="494" t="s">
        <v>294</v>
      </c>
      <c r="G230" s="495"/>
      <c r="H230" s="495"/>
      <c r="I230" s="495"/>
      <c r="J230" s="152"/>
      <c r="K230" s="154" t="s">
        <v>5</v>
      </c>
      <c r="L230" s="152"/>
      <c r="M230" s="152"/>
      <c r="N230" s="152"/>
      <c r="O230" s="152"/>
      <c r="P230" s="152"/>
      <c r="Q230" s="152"/>
      <c r="R230" s="155"/>
      <c r="T230" s="156"/>
      <c r="U230" s="152"/>
      <c r="V230" s="152"/>
      <c r="W230" s="152"/>
      <c r="X230" s="152"/>
      <c r="Y230" s="152"/>
      <c r="Z230" s="152"/>
      <c r="AA230" s="157"/>
      <c r="AT230" s="158" t="s">
        <v>182</v>
      </c>
      <c r="AU230" s="158" t="s">
        <v>131</v>
      </c>
      <c r="AV230" s="10" t="s">
        <v>87</v>
      </c>
      <c r="AW230" s="10" t="s">
        <v>37</v>
      </c>
      <c r="AX230" s="10" t="s">
        <v>79</v>
      </c>
      <c r="AY230" s="158" t="s">
        <v>172</v>
      </c>
    </row>
    <row r="231" spans="2:65" s="11" customFormat="1" ht="22.5" customHeight="1" x14ac:dyDescent="0.3">
      <c r="B231" s="159"/>
      <c r="C231" s="160"/>
      <c r="D231" s="160"/>
      <c r="E231" s="161" t="s">
        <v>5</v>
      </c>
      <c r="F231" s="478" t="s">
        <v>131</v>
      </c>
      <c r="G231" s="479"/>
      <c r="H231" s="479"/>
      <c r="I231" s="479"/>
      <c r="J231" s="160"/>
      <c r="K231" s="162">
        <v>2</v>
      </c>
      <c r="L231" s="160"/>
      <c r="M231" s="160"/>
      <c r="N231" s="160"/>
      <c r="O231" s="160"/>
      <c r="P231" s="160"/>
      <c r="Q231" s="160"/>
      <c r="R231" s="163"/>
      <c r="T231" s="164"/>
      <c r="U231" s="160"/>
      <c r="V231" s="160"/>
      <c r="W231" s="160"/>
      <c r="X231" s="160"/>
      <c r="Y231" s="160"/>
      <c r="Z231" s="160"/>
      <c r="AA231" s="165"/>
      <c r="AT231" s="166" t="s">
        <v>182</v>
      </c>
      <c r="AU231" s="166" t="s">
        <v>131</v>
      </c>
      <c r="AV231" s="11" t="s">
        <v>131</v>
      </c>
      <c r="AW231" s="11" t="s">
        <v>37</v>
      </c>
      <c r="AX231" s="11" t="s">
        <v>79</v>
      </c>
      <c r="AY231" s="166" t="s">
        <v>172</v>
      </c>
    </row>
    <row r="232" spans="2:65" s="10" customFormat="1" ht="31.5" customHeight="1" x14ac:dyDescent="0.3">
      <c r="B232" s="151"/>
      <c r="C232" s="152"/>
      <c r="D232" s="152"/>
      <c r="E232" s="153" t="s">
        <v>5</v>
      </c>
      <c r="F232" s="494" t="s">
        <v>295</v>
      </c>
      <c r="G232" s="495"/>
      <c r="H232" s="495"/>
      <c r="I232" s="495"/>
      <c r="J232" s="152"/>
      <c r="K232" s="154" t="s">
        <v>5</v>
      </c>
      <c r="L232" s="152"/>
      <c r="M232" s="152"/>
      <c r="N232" s="152"/>
      <c r="O232" s="152"/>
      <c r="P232" s="152"/>
      <c r="Q232" s="152"/>
      <c r="R232" s="155"/>
      <c r="T232" s="156"/>
      <c r="U232" s="152"/>
      <c r="V232" s="152"/>
      <c r="W232" s="152"/>
      <c r="X232" s="152"/>
      <c r="Y232" s="152"/>
      <c r="Z232" s="152"/>
      <c r="AA232" s="157"/>
      <c r="AT232" s="158" t="s">
        <v>182</v>
      </c>
      <c r="AU232" s="158" t="s">
        <v>131</v>
      </c>
      <c r="AV232" s="10" t="s">
        <v>87</v>
      </c>
      <c r="AW232" s="10" t="s">
        <v>37</v>
      </c>
      <c r="AX232" s="10" t="s">
        <v>79</v>
      </c>
      <c r="AY232" s="158" t="s">
        <v>172</v>
      </c>
    </row>
    <row r="233" spans="2:65" s="11" customFormat="1" ht="22.5" customHeight="1" x14ac:dyDescent="0.3">
      <c r="B233" s="159"/>
      <c r="C233" s="160"/>
      <c r="D233" s="160"/>
      <c r="E233" s="161" t="s">
        <v>5</v>
      </c>
      <c r="F233" s="478" t="s">
        <v>191</v>
      </c>
      <c r="G233" s="479"/>
      <c r="H233" s="479"/>
      <c r="I233" s="479"/>
      <c r="J233" s="160"/>
      <c r="K233" s="162">
        <v>3</v>
      </c>
      <c r="L233" s="160"/>
      <c r="M233" s="160"/>
      <c r="N233" s="160"/>
      <c r="O233" s="160"/>
      <c r="P233" s="160"/>
      <c r="Q233" s="160"/>
      <c r="R233" s="163"/>
      <c r="T233" s="164"/>
      <c r="U233" s="160"/>
      <c r="V233" s="160"/>
      <c r="W233" s="160"/>
      <c r="X233" s="160"/>
      <c r="Y233" s="160"/>
      <c r="Z233" s="160"/>
      <c r="AA233" s="165"/>
      <c r="AT233" s="166" t="s">
        <v>182</v>
      </c>
      <c r="AU233" s="166" t="s">
        <v>131</v>
      </c>
      <c r="AV233" s="11" t="s">
        <v>131</v>
      </c>
      <c r="AW233" s="11" t="s">
        <v>37</v>
      </c>
      <c r="AX233" s="11" t="s">
        <v>79</v>
      </c>
      <c r="AY233" s="166" t="s">
        <v>172</v>
      </c>
    </row>
    <row r="234" spans="2:65" s="12" customFormat="1" ht="22.5" customHeight="1" x14ac:dyDescent="0.3">
      <c r="B234" s="167"/>
      <c r="C234" s="168"/>
      <c r="D234" s="168"/>
      <c r="E234" s="169" t="s">
        <v>5</v>
      </c>
      <c r="F234" s="480" t="s">
        <v>186</v>
      </c>
      <c r="G234" s="481"/>
      <c r="H234" s="481"/>
      <c r="I234" s="481"/>
      <c r="J234" s="168"/>
      <c r="K234" s="170">
        <v>5</v>
      </c>
      <c r="L234" s="168"/>
      <c r="M234" s="168"/>
      <c r="N234" s="168"/>
      <c r="O234" s="168"/>
      <c r="P234" s="168"/>
      <c r="Q234" s="168"/>
      <c r="R234" s="171"/>
      <c r="T234" s="172"/>
      <c r="U234" s="168"/>
      <c r="V234" s="168"/>
      <c r="W234" s="168"/>
      <c r="X234" s="168"/>
      <c r="Y234" s="168"/>
      <c r="Z234" s="168"/>
      <c r="AA234" s="173"/>
      <c r="AT234" s="174" t="s">
        <v>182</v>
      </c>
      <c r="AU234" s="174" t="s">
        <v>131</v>
      </c>
      <c r="AV234" s="12" t="s">
        <v>177</v>
      </c>
      <c r="AW234" s="12" t="s">
        <v>37</v>
      </c>
      <c r="AX234" s="12" t="s">
        <v>87</v>
      </c>
      <c r="AY234" s="174" t="s">
        <v>172</v>
      </c>
    </row>
    <row r="235" spans="2:65" s="9" customFormat="1" ht="29.85" customHeight="1" x14ac:dyDescent="0.3">
      <c r="B235" s="130"/>
      <c r="C235" s="131"/>
      <c r="D235" s="140" t="s">
        <v>149</v>
      </c>
      <c r="E235" s="140"/>
      <c r="F235" s="140"/>
      <c r="G235" s="140"/>
      <c r="H235" s="140"/>
      <c r="I235" s="140"/>
      <c r="J235" s="140"/>
      <c r="K235" s="140"/>
      <c r="L235" s="140"/>
      <c r="M235" s="140"/>
      <c r="N235" s="486">
        <f>BK235</f>
        <v>2669.38</v>
      </c>
      <c r="O235" s="487"/>
      <c r="P235" s="487"/>
      <c r="Q235" s="487"/>
      <c r="R235" s="133"/>
      <c r="T235" s="134"/>
      <c r="U235" s="131"/>
      <c r="V235" s="131"/>
      <c r="W235" s="135">
        <f>SUM(W236:W242)</f>
        <v>7.2786199999999992</v>
      </c>
      <c r="X235" s="131"/>
      <c r="Y235" s="135">
        <f>SUM(Y236:Y242)</f>
        <v>0</v>
      </c>
      <c r="Z235" s="131"/>
      <c r="AA235" s="136">
        <f>SUM(AA236:AA242)</f>
        <v>0.29777679999999995</v>
      </c>
      <c r="AR235" s="137" t="s">
        <v>131</v>
      </c>
      <c r="AT235" s="138" t="s">
        <v>78</v>
      </c>
      <c r="AU235" s="138" t="s">
        <v>87</v>
      </c>
      <c r="AY235" s="137" t="s">
        <v>172</v>
      </c>
      <c r="BK235" s="139">
        <f>SUM(BK236:BK242)</f>
        <v>2669.38</v>
      </c>
    </row>
    <row r="236" spans="2:65" s="1" customFormat="1" ht="22.5" customHeight="1" x14ac:dyDescent="0.3">
      <c r="B236" s="141"/>
      <c r="C236" s="142" t="s">
        <v>296</v>
      </c>
      <c r="D236" s="142" t="s">
        <v>173</v>
      </c>
      <c r="E236" s="143" t="s">
        <v>297</v>
      </c>
      <c r="F236" s="496" t="s">
        <v>298</v>
      </c>
      <c r="G236" s="496"/>
      <c r="H236" s="496"/>
      <c r="I236" s="496"/>
      <c r="J236" s="144" t="s">
        <v>229</v>
      </c>
      <c r="K236" s="300">
        <v>8.2899999999999991</v>
      </c>
      <c r="L236" s="497">
        <v>322</v>
      </c>
      <c r="M236" s="497"/>
      <c r="N236" s="498">
        <f>ROUND(L236*K236,2)</f>
        <v>2669.38</v>
      </c>
      <c r="O236" s="498"/>
      <c r="P236" s="498"/>
      <c r="Q236" s="498"/>
      <c r="R236" s="145"/>
      <c r="T236" s="146" t="s">
        <v>5</v>
      </c>
      <c r="U236" s="44" t="s">
        <v>44</v>
      </c>
      <c r="V236" s="147">
        <v>0.878</v>
      </c>
      <c r="W236" s="147">
        <f>V236*K236</f>
        <v>7.2786199999999992</v>
      </c>
      <c r="X236" s="147">
        <v>0</v>
      </c>
      <c r="Y236" s="147">
        <f>X236*K236</f>
        <v>0</v>
      </c>
      <c r="Z236" s="147">
        <v>3.5920000000000001E-2</v>
      </c>
      <c r="AA236" s="148">
        <f>Z236*K236</f>
        <v>0.29777679999999995</v>
      </c>
      <c r="AR236" s="21" t="s">
        <v>277</v>
      </c>
      <c r="AT236" s="21" t="s">
        <v>173</v>
      </c>
      <c r="AU236" s="21" t="s">
        <v>131</v>
      </c>
      <c r="AY236" s="21" t="s">
        <v>172</v>
      </c>
      <c r="BE236" s="149">
        <f>IF(U236="základní",N236,0)</f>
        <v>2669.38</v>
      </c>
      <c r="BF236" s="149">
        <f>IF(U236="snížená",N236,0)</f>
        <v>0</v>
      </c>
      <c r="BG236" s="149">
        <f>IF(U236="zákl. přenesená",N236,0)</f>
        <v>0</v>
      </c>
      <c r="BH236" s="149">
        <f>IF(U236="sníž. přenesená",N236,0)</f>
        <v>0</v>
      </c>
      <c r="BI236" s="149">
        <f>IF(U236="nulová",N236,0)</f>
        <v>0</v>
      </c>
      <c r="BJ236" s="21" t="s">
        <v>87</v>
      </c>
      <c r="BK236" s="149">
        <f>ROUND(L236*K236,2)</f>
        <v>2669.38</v>
      </c>
      <c r="BL236" s="21" t="s">
        <v>277</v>
      </c>
      <c r="BM236" s="21" t="s">
        <v>299</v>
      </c>
    </row>
    <row r="237" spans="2:65" s="1" customFormat="1" ht="30" customHeight="1" x14ac:dyDescent="0.3">
      <c r="B237" s="35"/>
      <c r="C237" s="36"/>
      <c r="D237" s="36"/>
      <c r="E237" s="36"/>
      <c r="F237" s="499" t="s">
        <v>300</v>
      </c>
      <c r="G237" s="500"/>
      <c r="H237" s="500"/>
      <c r="I237" s="500"/>
      <c r="J237" s="36"/>
      <c r="K237" s="36"/>
      <c r="L237" s="36"/>
      <c r="M237" s="36"/>
      <c r="N237" s="36"/>
      <c r="O237" s="36"/>
      <c r="P237" s="36"/>
      <c r="Q237" s="36"/>
      <c r="R237" s="37"/>
      <c r="T237" s="150"/>
      <c r="U237" s="36"/>
      <c r="V237" s="36"/>
      <c r="W237" s="36"/>
      <c r="X237" s="36"/>
      <c r="Y237" s="36"/>
      <c r="Z237" s="36"/>
      <c r="AA237" s="74"/>
      <c r="AT237" s="21" t="s">
        <v>180</v>
      </c>
      <c r="AU237" s="21" t="s">
        <v>131</v>
      </c>
    </row>
    <row r="238" spans="2:65" s="10" customFormat="1" ht="22.5" customHeight="1" x14ac:dyDescent="0.3">
      <c r="B238" s="151"/>
      <c r="C238" s="152"/>
      <c r="D238" s="152"/>
      <c r="E238" s="153" t="s">
        <v>5</v>
      </c>
      <c r="F238" s="494" t="s">
        <v>181</v>
      </c>
      <c r="G238" s="495"/>
      <c r="H238" s="495"/>
      <c r="I238" s="495"/>
      <c r="J238" s="152"/>
      <c r="K238" s="154" t="s">
        <v>5</v>
      </c>
      <c r="L238" s="152"/>
      <c r="M238" s="152"/>
      <c r="N238" s="152"/>
      <c r="O238" s="152"/>
      <c r="P238" s="152"/>
      <c r="Q238" s="152"/>
      <c r="R238" s="155"/>
      <c r="T238" s="156"/>
      <c r="U238" s="152"/>
      <c r="V238" s="152"/>
      <c r="W238" s="152"/>
      <c r="X238" s="152"/>
      <c r="Y238" s="152"/>
      <c r="Z238" s="152"/>
      <c r="AA238" s="157"/>
      <c r="AT238" s="158" t="s">
        <v>182</v>
      </c>
      <c r="AU238" s="158" t="s">
        <v>131</v>
      </c>
      <c r="AV238" s="10" t="s">
        <v>87</v>
      </c>
      <c r="AW238" s="10" t="s">
        <v>37</v>
      </c>
      <c r="AX238" s="10" t="s">
        <v>79</v>
      </c>
      <c r="AY238" s="158" t="s">
        <v>172</v>
      </c>
    </row>
    <row r="239" spans="2:65" s="10" customFormat="1" ht="22.5" customHeight="1" x14ac:dyDescent="0.3">
      <c r="B239" s="151"/>
      <c r="C239" s="152"/>
      <c r="D239" s="152"/>
      <c r="E239" s="153" t="s">
        <v>5</v>
      </c>
      <c r="F239" s="494" t="s">
        <v>183</v>
      </c>
      <c r="G239" s="495"/>
      <c r="H239" s="495"/>
      <c r="I239" s="495"/>
      <c r="J239" s="152"/>
      <c r="K239" s="154" t="s">
        <v>5</v>
      </c>
      <c r="L239" s="152"/>
      <c r="M239" s="152"/>
      <c r="N239" s="152"/>
      <c r="O239" s="152"/>
      <c r="P239" s="152"/>
      <c r="Q239" s="152"/>
      <c r="R239" s="155"/>
      <c r="T239" s="156"/>
      <c r="U239" s="152"/>
      <c r="V239" s="152"/>
      <c r="W239" s="152"/>
      <c r="X239" s="152"/>
      <c r="Y239" s="152"/>
      <c r="Z239" s="152"/>
      <c r="AA239" s="157"/>
      <c r="AT239" s="158" t="s">
        <v>182</v>
      </c>
      <c r="AU239" s="158" t="s">
        <v>131</v>
      </c>
      <c r="AV239" s="10" t="s">
        <v>87</v>
      </c>
      <c r="AW239" s="10" t="s">
        <v>37</v>
      </c>
      <c r="AX239" s="10" t="s">
        <v>79</v>
      </c>
      <c r="AY239" s="158" t="s">
        <v>172</v>
      </c>
    </row>
    <row r="240" spans="2:65" s="10" customFormat="1" ht="22.5" customHeight="1" x14ac:dyDescent="0.3">
      <c r="B240" s="151"/>
      <c r="C240" s="152"/>
      <c r="D240" s="152"/>
      <c r="E240" s="153" t="s">
        <v>5</v>
      </c>
      <c r="F240" s="494" t="s">
        <v>234</v>
      </c>
      <c r="G240" s="495"/>
      <c r="H240" s="495"/>
      <c r="I240" s="495"/>
      <c r="J240" s="152"/>
      <c r="K240" s="154" t="s">
        <v>5</v>
      </c>
      <c r="L240" s="152"/>
      <c r="M240" s="152"/>
      <c r="N240" s="152"/>
      <c r="O240" s="152"/>
      <c r="P240" s="152"/>
      <c r="Q240" s="152"/>
      <c r="R240" s="155"/>
      <c r="T240" s="156"/>
      <c r="U240" s="152"/>
      <c r="V240" s="152"/>
      <c r="W240" s="152"/>
      <c r="X240" s="152"/>
      <c r="Y240" s="152"/>
      <c r="Z240" s="152"/>
      <c r="AA240" s="157"/>
      <c r="AT240" s="158" t="s">
        <v>182</v>
      </c>
      <c r="AU240" s="158" t="s">
        <v>131</v>
      </c>
      <c r="AV240" s="10" t="s">
        <v>87</v>
      </c>
      <c r="AW240" s="10" t="s">
        <v>37</v>
      </c>
      <c r="AX240" s="10" t="s">
        <v>79</v>
      </c>
      <c r="AY240" s="158" t="s">
        <v>172</v>
      </c>
    </row>
    <row r="241" spans="2:65" s="11" customFormat="1" ht="22.5" customHeight="1" x14ac:dyDescent="0.3">
      <c r="B241" s="159"/>
      <c r="C241" s="160"/>
      <c r="D241" s="160"/>
      <c r="E241" s="161" t="s">
        <v>5</v>
      </c>
      <c r="F241" s="478" t="s">
        <v>301</v>
      </c>
      <c r="G241" s="479"/>
      <c r="H241" s="479"/>
      <c r="I241" s="479"/>
      <c r="J241" s="160"/>
      <c r="K241" s="162">
        <v>8.2899999999999991</v>
      </c>
      <c r="L241" s="160"/>
      <c r="M241" s="160"/>
      <c r="N241" s="160"/>
      <c r="O241" s="160"/>
      <c r="P241" s="160"/>
      <c r="Q241" s="160"/>
      <c r="R241" s="163"/>
      <c r="T241" s="164"/>
      <c r="U241" s="160"/>
      <c r="V241" s="160"/>
      <c r="W241" s="160"/>
      <c r="X241" s="160"/>
      <c r="Y241" s="160"/>
      <c r="Z241" s="160"/>
      <c r="AA241" s="165"/>
      <c r="AT241" s="166" t="s">
        <v>182</v>
      </c>
      <c r="AU241" s="166" t="s">
        <v>131</v>
      </c>
      <c r="AV241" s="11" t="s">
        <v>131</v>
      </c>
      <c r="AW241" s="11" t="s">
        <v>37</v>
      </c>
      <c r="AX241" s="11" t="s">
        <v>79</v>
      </c>
      <c r="AY241" s="166" t="s">
        <v>172</v>
      </c>
    </row>
    <row r="242" spans="2:65" s="12" customFormat="1" ht="22.5" customHeight="1" x14ac:dyDescent="0.3">
      <c r="B242" s="167"/>
      <c r="C242" s="168"/>
      <c r="D242" s="168"/>
      <c r="E242" s="169" t="s">
        <v>5</v>
      </c>
      <c r="F242" s="480" t="s">
        <v>186</v>
      </c>
      <c r="G242" s="481"/>
      <c r="H242" s="481"/>
      <c r="I242" s="481"/>
      <c r="J242" s="168"/>
      <c r="K242" s="170">
        <v>8.2899999999999991</v>
      </c>
      <c r="L242" s="168"/>
      <c r="M242" s="168"/>
      <c r="N242" s="168"/>
      <c r="O242" s="168"/>
      <c r="P242" s="168"/>
      <c r="Q242" s="168"/>
      <c r="R242" s="171"/>
      <c r="T242" s="172"/>
      <c r="U242" s="168"/>
      <c r="V242" s="168"/>
      <c r="W242" s="168"/>
      <c r="X242" s="168"/>
      <c r="Y242" s="168"/>
      <c r="Z242" s="168"/>
      <c r="AA242" s="173"/>
      <c r="AT242" s="174" t="s">
        <v>182</v>
      </c>
      <c r="AU242" s="174" t="s">
        <v>131</v>
      </c>
      <c r="AV242" s="12" t="s">
        <v>177</v>
      </c>
      <c r="AW242" s="12" t="s">
        <v>37</v>
      </c>
      <c r="AX242" s="12" t="s">
        <v>87</v>
      </c>
      <c r="AY242" s="174" t="s">
        <v>172</v>
      </c>
    </row>
    <row r="243" spans="2:65" s="9" customFormat="1" ht="29.85" customHeight="1" x14ac:dyDescent="0.3">
      <c r="B243" s="130"/>
      <c r="C243" s="131"/>
      <c r="D243" s="140" t="s">
        <v>150</v>
      </c>
      <c r="E243" s="140"/>
      <c r="F243" s="140"/>
      <c r="G243" s="140"/>
      <c r="H243" s="140"/>
      <c r="I243" s="140"/>
      <c r="J243" s="140"/>
      <c r="K243" s="140"/>
      <c r="L243" s="140"/>
      <c r="M243" s="140"/>
      <c r="N243" s="486">
        <f>BK243</f>
        <v>511</v>
      </c>
      <c r="O243" s="487"/>
      <c r="P243" s="487"/>
      <c r="Q243" s="487"/>
      <c r="R243" s="133"/>
      <c r="T243" s="134"/>
      <c r="U243" s="131"/>
      <c r="V243" s="131"/>
      <c r="W243" s="135">
        <f>SUM(W244:W255)</f>
        <v>0.434</v>
      </c>
      <c r="X243" s="131"/>
      <c r="Y243" s="135">
        <f>SUM(Y244:Y255)</f>
        <v>0</v>
      </c>
      <c r="Z243" s="131"/>
      <c r="AA243" s="136">
        <f>SUM(AA244:AA255)</f>
        <v>0.10312</v>
      </c>
      <c r="AR243" s="137" t="s">
        <v>131</v>
      </c>
      <c r="AT243" s="138" t="s">
        <v>78</v>
      </c>
      <c r="AU243" s="138" t="s">
        <v>87</v>
      </c>
      <c r="AY243" s="137" t="s">
        <v>172</v>
      </c>
      <c r="BK243" s="139">
        <f>SUM(BK244:BK255)</f>
        <v>511</v>
      </c>
    </row>
    <row r="244" spans="2:65" s="1" customFormat="1" ht="31.5" customHeight="1" x14ac:dyDescent="0.3">
      <c r="B244" s="141"/>
      <c r="C244" s="142" t="s">
        <v>10</v>
      </c>
      <c r="D244" s="142" t="s">
        <v>173</v>
      </c>
      <c r="E244" s="143" t="s">
        <v>302</v>
      </c>
      <c r="F244" s="496" t="s">
        <v>303</v>
      </c>
      <c r="G244" s="496"/>
      <c r="H244" s="496"/>
      <c r="I244" s="496"/>
      <c r="J244" s="144" t="s">
        <v>304</v>
      </c>
      <c r="K244" s="300">
        <v>2</v>
      </c>
      <c r="L244" s="497">
        <v>60</v>
      </c>
      <c r="M244" s="497"/>
      <c r="N244" s="498">
        <f>ROUND(L244*K244,2)</f>
        <v>120</v>
      </c>
      <c r="O244" s="498"/>
      <c r="P244" s="498"/>
      <c r="Q244" s="498"/>
      <c r="R244" s="145"/>
      <c r="T244" s="146" t="s">
        <v>5</v>
      </c>
      <c r="U244" s="44" t="s">
        <v>44</v>
      </c>
      <c r="V244" s="147">
        <v>0.217</v>
      </c>
      <c r="W244" s="147">
        <f>V244*K244</f>
        <v>0.434</v>
      </c>
      <c r="X244" s="147">
        <v>0</v>
      </c>
      <c r="Y244" s="147">
        <f>X244*K244</f>
        <v>0</v>
      </c>
      <c r="Z244" s="147">
        <v>1.56E-3</v>
      </c>
      <c r="AA244" s="148">
        <f>Z244*K244</f>
        <v>3.1199999999999999E-3</v>
      </c>
      <c r="AR244" s="21" t="s">
        <v>277</v>
      </c>
      <c r="AT244" s="21" t="s">
        <v>173</v>
      </c>
      <c r="AU244" s="21" t="s">
        <v>131</v>
      </c>
      <c r="AY244" s="21" t="s">
        <v>172</v>
      </c>
      <c r="BE244" s="149">
        <f>IF(U244="základní",N244,0)</f>
        <v>120</v>
      </c>
      <c r="BF244" s="149">
        <f>IF(U244="snížená",N244,0)</f>
        <v>0</v>
      </c>
      <c r="BG244" s="149">
        <f>IF(U244="zákl. přenesená",N244,0)</f>
        <v>0</v>
      </c>
      <c r="BH244" s="149">
        <f>IF(U244="sníž. přenesená",N244,0)</f>
        <v>0</v>
      </c>
      <c r="BI244" s="149">
        <f>IF(U244="nulová",N244,0)</f>
        <v>0</v>
      </c>
      <c r="BJ244" s="21" t="s">
        <v>87</v>
      </c>
      <c r="BK244" s="149">
        <f>ROUND(L244*K244,2)</f>
        <v>120</v>
      </c>
      <c r="BL244" s="21" t="s">
        <v>277</v>
      </c>
      <c r="BM244" s="21" t="s">
        <v>305</v>
      </c>
    </row>
    <row r="245" spans="2:65" s="1" customFormat="1" ht="22.5" customHeight="1" x14ac:dyDescent="0.3">
      <c r="B245" s="35"/>
      <c r="C245" s="36"/>
      <c r="D245" s="36"/>
      <c r="E245" s="36"/>
      <c r="F245" s="499" t="s">
        <v>306</v>
      </c>
      <c r="G245" s="500"/>
      <c r="H245" s="500"/>
      <c r="I245" s="500"/>
      <c r="J245" s="36"/>
      <c r="K245" s="36"/>
      <c r="L245" s="36"/>
      <c r="M245" s="36"/>
      <c r="N245" s="36"/>
      <c r="O245" s="36"/>
      <c r="P245" s="36"/>
      <c r="Q245" s="36"/>
      <c r="R245" s="37"/>
      <c r="T245" s="150"/>
      <c r="U245" s="36"/>
      <c r="V245" s="36"/>
      <c r="W245" s="36"/>
      <c r="X245" s="36"/>
      <c r="Y245" s="36"/>
      <c r="Z245" s="36"/>
      <c r="AA245" s="74"/>
      <c r="AT245" s="21" t="s">
        <v>180</v>
      </c>
      <c r="AU245" s="21" t="s">
        <v>131</v>
      </c>
    </row>
    <row r="246" spans="2:65" s="10" customFormat="1" ht="22.5" customHeight="1" x14ac:dyDescent="0.3">
      <c r="B246" s="151"/>
      <c r="C246" s="152"/>
      <c r="D246" s="152"/>
      <c r="E246" s="153" t="s">
        <v>5</v>
      </c>
      <c r="F246" s="494" t="s">
        <v>181</v>
      </c>
      <c r="G246" s="495"/>
      <c r="H246" s="495"/>
      <c r="I246" s="495"/>
      <c r="J246" s="152"/>
      <c r="K246" s="154" t="s">
        <v>5</v>
      </c>
      <c r="L246" s="152"/>
      <c r="M246" s="152"/>
      <c r="N246" s="152"/>
      <c r="O246" s="152"/>
      <c r="P246" s="152"/>
      <c r="Q246" s="152"/>
      <c r="R246" s="155"/>
      <c r="T246" s="156"/>
      <c r="U246" s="152"/>
      <c r="V246" s="152"/>
      <c r="W246" s="152"/>
      <c r="X246" s="152"/>
      <c r="Y246" s="152"/>
      <c r="Z246" s="152"/>
      <c r="AA246" s="157"/>
      <c r="AT246" s="158" t="s">
        <v>182</v>
      </c>
      <c r="AU246" s="158" t="s">
        <v>131</v>
      </c>
      <c r="AV246" s="10" t="s">
        <v>87</v>
      </c>
      <c r="AW246" s="10" t="s">
        <v>37</v>
      </c>
      <c r="AX246" s="10" t="s">
        <v>79</v>
      </c>
      <c r="AY246" s="158" t="s">
        <v>172</v>
      </c>
    </row>
    <row r="247" spans="2:65" s="10" customFormat="1" ht="22.5" customHeight="1" x14ac:dyDescent="0.3">
      <c r="B247" s="151"/>
      <c r="C247" s="152"/>
      <c r="D247" s="152"/>
      <c r="E247" s="153" t="s">
        <v>5</v>
      </c>
      <c r="F247" s="494" t="s">
        <v>183</v>
      </c>
      <c r="G247" s="495"/>
      <c r="H247" s="495"/>
      <c r="I247" s="495"/>
      <c r="J247" s="152"/>
      <c r="K247" s="154" t="s">
        <v>5</v>
      </c>
      <c r="L247" s="152"/>
      <c r="M247" s="152"/>
      <c r="N247" s="152"/>
      <c r="O247" s="152"/>
      <c r="P247" s="152"/>
      <c r="Q247" s="152"/>
      <c r="R247" s="155"/>
      <c r="T247" s="156"/>
      <c r="U247" s="152"/>
      <c r="V247" s="152"/>
      <c r="W247" s="152"/>
      <c r="X247" s="152"/>
      <c r="Y247" s="152"/>
      <c r="Z247" s="152"/>
      <c r="AA247" s="157"/>
      <c r="AT247" s="158" t="s">
        <v>182</v>
      </c>
      <c r="AU247" s="158" t="s">
        <v>131</v>
      </c>
      <c r="AV247" s="10" t="s">
        <v>87</v>
      </c>
      <c r="AW247" s="10" t="s">
        <v>37</v>
      </c>
      <c r="AX247" s="10" t="s">
        <v>79</v>
      </c>
      <c r="AY247" s="158" t="s">
        <v>172</v>
      </c>
    </row>
    <row r="248" spans="2:65" s="11" customFormat="1" ht="22.5" customHeight="1" x14ac:dyDescent="0.3">
      <c r="B248" s="159"/>
      <c r="C248" s="160"/>
      <c r="D248" s="160"/>
      <c r="E248" s="161" t="s">
        <v>5</v>
      </c>
      <c r="F248" s="478" t="s">
        <v>131</v>
      </c>
      <c r="G248" s="479"/>
      <c r="H248" s="479"/>
      <c r="I248" s="479"/>
      <c r="J248" s="160"/>
      <c r="K248" s="162">
        <v>2</v>
      </c>
      <c r="L248" s="160"/>
      <c r="M248" s="160"/>
      <c r="N248" s="160"/>
      <c r="O248" s="160"/>
      <c r="P248" s="160"/>
      <c r="Q248" s="160"/>
      <c r="R248" s="163"/>
      <c r="T248" s="164"/>
      <c r="U248" s="160"/>
      <c r="V248" s="160"/>
      <c r="W248" s="160"/>
      <c r="X248" s="160"/>
      <c r="Y248" s="160"/>
      <c r="Z248" s="160"/>
      <c r="AA248" s="165"/>
      <c r="AT248" s="166" t="s">
        <v>182</v>
      </c>
      <c r="AU248" s="166" t="s">
        <v>131</v>
      </c>
      <c r="AV248" s="11" t="s">
        <v>131</v>
      </c>
      <c r="AW248" s="11" t="s">
        <v>37</v>
      </c>
      <c r="AX248" s="11" t="s">
        <v>79</v>
      </c>
      <c r="AY248" s="166" t="s">
        <v>172</v>
      </c>
    </row>
    <row r="249" spans="2:65" s="12" customFormat="1" ht="22.5" customHeight="1" x14ac:dyDescent="0.3">
      <c r="B249" s="167"/>
      <c r="C249" s="168"/>
      <c r="D249" s="168"/>
      <c r="E249" s="169" t="s">
        <v>5</v>
      </c>
      <c r="F249" s="480" t="s">
        <v>186</v>
      </c>
      <c r="G249" s="481"/>
      <c r="H249" s="481"/>
      <c r="I249" s="481"/>
      <c r="J249" s="168"/>
      <c r="K249" s="170">
        <v>2</v>
      </c>
      <c r="L249" s="168"/>
      <c r="M249" s="168"/>
      <c r="N249" s="168"/>
      <c r="O249" s="168"/>
      <c r="P249" s="168"/>
      <c r="Q249" s="168"/>
      <c r="R249" s="171"/>
      <c r="T249" s="172"/>
      <c r="U249" s="168"/>
      <c r="V249" s="168"/>
      <c r="W249" s="168"/>
      <c r="X249" s="168"/>
      <c r="Y249" s="168"/>
      <c r="Z249" s="168"/>
      <c r="AA249" s="173"/>
      <c r="AT249" s="174" t="s">
        <v>182</v>
      </c>
      <c r="AU249" s="174" t="s">
        <v>131</v>
      </c>
      <c r="AV249" s="12" t="s">
        <v>177</v>
      </c>
      <c r="AW249" s="12" t="s">
        <v>37</v>
      </c>
      <c r="AX249" s="12" t="s">
        <v>87</v>
      </c>
      <c r="AY249" s="174" t="s">
        <v>172</v>
      </c>
    </row>
    <row r="250" spans="2:65" s="1" customFormat="1" ht="31.5" customHeight="1" x14ac:dyDescent="0.3">
      <c r="B250" s="141"/>
      <c r="C250" s="142" t="s">
        <v>307</v>
      </c>
      <c r="D250" s="142" t="s">
        <v>173</v>
      </c>
      <c r="E250" s="143" t="s">
        <v>308</v>
      </c>
      <c r="F250" s="496" t="s">
        <v>309</v>
      </c>
      <c r="G250" s="496"/>
      <c r="H250" s="496"/>
      <c r="I250" s="496"/>
      <c r="J250" s="144" t="s">
        <v>189</v>
      </c>
      <c r="K250" s="300">
        <v>1</v>
      </c>
      <c r="L250" s="497">
        <v>391</v>
      </c>
      <c r="M250" s="497"/>
      <c r="N250" s="498">
        <f>ROUND(L250*K250,2)</f>
        <v>391</v>
      </c>
      <c r="O250" s="498"/>
      <c r="P250" s="498"/>
      <c r="Q250" s="498"/>
      <c r="R250" s="145"/>
      <c r="T250" s="146" t="s">
        <v>5</v>
      </c>
      <c r="U250" s="44" t="s">
        <v>44</v>
      </c>
      <c r="V250" s="147">
        <v>0</v>
      </c>
      <c r="W250" s="147">
        <f>V250*K250</f>
        <v>0</v>
      </c>
      <c r="X250" s="147">
        <v>0</v>
      </c>
      <c r="Y250" s="147">
        <f>X250*K250</f>
        <v>0</v>
      </c>
      <c r="Z250" s="147">
        <v>0.1</v>
      </c>
      <c r="AA250" s="148">
        <f>Z250*K250</f>
        <v>0.1</v>
      </c>
      <c r="AR250" s="21" t="s">
        <v>277</v>
      </c>
      <c r="AT250" s="21" t="s">
        <v>173</v>
      </c>
      <c r="AU250" s="21" t="s">
        <v>131</v>
      </c>
      <c r="AY250" s="21" t="s">
        <v>172</v>
      </c>
      <c r="BE250" s="149">
        <f>IF(U250="základní",N250,0)</f>
        <v>391</v>
      </c>
      <c r="BF250" s="149">
        <f>IF(U250="snížená",N250,0)</f>
        <v>0</v>
      </c>
      <c r="BG250" s="149">
        <f>IF(U250="zákl. přenesená",N250,0)</f>
        <v>0</v>
      </c>
      <c r="BH250" s="149">
        <f>IF(U250="sníž. přenesená",N250,0)</f>
        <v>0</v>
      </c>
      <c r="BI250" s="149">
        <f>IF(U250="nulová",N250,0)</f>
        <v>0</v>
      </c>
      <c r="BJ250" s="21" t="s">
        <v>87</v>
      </c>
      <c r="BK250" s="149">
        <f>ROUND(L250*K250,2)</f>
        <v>391</v>
      </c>
      <c r="BL250" s="21" t="s">
        <v>277</v>
      </c>
      <c r="BM250" s="21" t="s">
        <v>310</v>
      </c>
    </row>
    <row r="251" spans="2:65" s="10" customFormat="1" ht="22.5" customHeight="1" x14ac:dyDescent="0.3">
      <c r="B251" s="151"/>
      <c r="C251" s="152"/>
      <c r="D251" s="152"/>
      <c r="E251" s="153" t="s">
        <v>5</v>
      </c>
      <c r="F251" s="503" t="s">
        <v>181</v>
      </c>
      <c r="G251" s="504"/>
      <c r="H251" s="504"/>
      <c r="I251" s="504"/>
      <c r="J251" s="152"/>
      <c r="K251" s="154" t="s">
        <v>5</v>
      </c>
      <c r="L251" s="152"/>
      <c r="M251" s="152"/>
      <c r="N251" s="152"/>
      <c r="O251" s="152"/>
      <c r="P251" s="152"/>
      <c r="Q251" s="152"/>
      <c r="R251" s="155"/>
      <c r="T251" s="156"/>
      <c r="U251" s="152"/>
      <c r="V251" s="152"/>
      <c r="W251" s="152"/>
      <c r="X251" s="152"/>
      <c r="Y251" s="152"/>
      <c r="Z251" s="152"/>
      <c r="AA251" s="157"/>
      <c r="AT251" s="158" t="s">
        <v>182</v>
      </c>
      <c r="AU251" s="158" t="s">
        <v>131</v>
      </c>
      <c r="AV251" s="10" t="s">
        <v>87</v>
      </c>
      <c r="AW251" s="10" t="s">
        <v>37</v>
      </c>
      <c r="AX251" s="10" t="s">
        <v>79</v>
      </c>
      <c r="AY251" s="158" t="s">
        <v>172</v>
      </c>
    </row>
    <row r="252" spans="2:65" s="10" customFormat="1" ht="22.5" customHeight="1" x14ac:dyDescent="0.3">
      <c r="B252" s="151"/>
      <c r="C252" s="152"/>
      <c r="D252" s="152"/>
      <c r="E252" s="153" t="s">
        <v>5</v>
      </c>
      <c r="F252" s="494" t="s">
        <v>183</v>
      </c>
      <c r="G252" s="495"/>
      <c r="H252" s="495"/>
      <c r="I252" s="495"/>
      <c r="J252" s="152"/>
      <c r="K252" s="154" t="s">
        <v>5</v>
      </c>
      <c r="L252" s="152"/>
      <c r="M252" s="152"/>
      <c r="N252" s="152"/>
      <c r="O252" s="152"/>
      <c r="P252" s="152"/>
      <c r="Q252" s="152"/>
      <c r="R252" s="155"/>
      <c r="T252" s="156"/>
      <c r="U252" s="152"/>
      <c r="V252" s="152"/>
      <c r="W252" s="152"/>
      <c r="X252" s="152"/>
      <c r="Y252" s="152"/>
      <c r="Z252" s="152"/>
      <c r="AA252" s="157"/>
      <c r="AT252" s="158" t="s">
        <v>182</v>
      </c>
      <c r="AU252" s="158" t="s">
        <v>131</v>
      </c>
      <c r="AV252" s="10" t="s">
        <v>87</v>
      </c>
      <c r="AW252" s="10" t="s">
        <v>37</v>
      </c>
      <c r="AX252" s="10" t="s">
        <v>79</v>
      </c>
      <c r="AY252" s="158" t="s">
        <v>172</v>
      </c>
    </row>
    <row r="253" spans="2:65" s="10" customFormat="1" ht="22.5" customHeight="1" x14ac:dyDescent="0.3">
      <c r="B253" s="151"/>
      <c r="C253" s="152"/>
      <c r="D253" s="152"/>
      <c r="E253" s="153" t="s">
        <v>5</v>
      </c>
      <c r="F253" s="494" t="s">
        <v>311</v>
      </c>
      <c r="G253" s="495"/>
      <c r="H253" s="495"/>
      <c r="I253" s="495"/>
      <c r="J253" s="152"/>
      <c r="K253" s="154" t="s">
        <v>5</v>
      </c>
      <c r="L253" s="152"/>
      <c r="M253" s="152"/>
      <c r="N253" s="152"/>
      <c r="O253" s="152"/>
      <c r="P253" s="152"/>
      <c r="Q253" s="152"/>
      <c r="R253" s="155"/>
      <c r="T253" s="156"/>
      <c r="U253" s="152"/>
      <c r="V253" s="152"/>
      <c r="W253" s="152"/>
      <c r="X253" s="152"/>
      <c r="Y253" s="152"/>
      <c r="Z253" s="152"/>
      <c r="AA253" s="157"/>
      <c r="AT253" s="158" t="s">
        <v>182</v>
      </c>
      <c r="AU253" s="158" t="s">
        <v>131</v>
      </c>
      <c r="AV253" s="10" t="s">
        <v>87</v>
      </c>
      <c r="AW253" s="10" t="s">
        <v>37</v>
      </c>
      <c r="AX253" s="10" t="s">
        <v>79</v>
      </c>
      <c r="AY253" s="158" t="s">
        <v>172</v>
      </c>
    </row>
    <row r="254" spans="2:65" s="11" customFormat="1" ht="22.5" customHeight="1" x14ac:dyDescent="0.3">
      <c r="B254" s="159"/>
      <c r="C254" s="160"/>
      <c r="D254" s="160"/>
      <c r="E254" s="161" t="s">
        <v>5</v>
      </c>
      <c r="F254" s="478" t="s">
        <v>87</v>
      </c>
      <c r="G254" s="479"/>
      <c r="H254" s="479"/>
      <c r="I254" s="479"/>
      <c r="J254" s="160"/>
      <c r="K254" s="162">
        <v>1</v>
      </c>
      <c r="L254" s="160"/>
      <c r="M254" s="160"/>
      <c r="N254" s="160"/>
      <c r="O254" s="160"/>
      <c r="P254" s="160"/>
      <c r="Q254" s="160"/>
      <c r="R254" s="163"/>
      <c r="T254" s="164"/>
      <c r="U254" s="160"/>
      <c r="V254" s="160"/>
      <c r="W254" s="160"/>
      <c r="X254" s="160"/>
      <c r="Y254" s="160"/>
      <c r="Z254" s="160"/>
      <c r="AA254" s="165"/>
      <c r="AT254" s="166" t="s">
        <v>182</v>
      </c>
      <c r="AU254" s="166" t="s">
        <v>131</v>
      </c>
      <c r="AV254" s="11" t="s">
        <v>131</v>
      </c>
      <c r="AW254" s="11" t="s">
        <v>37</v>
      </c>
      <c r="AX254" s="11" t="s">
        <v>79</v>
      </c>
      <c r="AY254" s="166" t="s">
        <v>172</v>
      </c>
    </row>
    <row r="255" spans="2:65" s="12" customFormat="1" ht="22.5" customHeight="1" x14ac:dyDescent="0.3">
      <c r="B255" s="167"/>
      <c r="C255" s="168"/>
      <c r="D255" s="168"/>
      <c r="E255" s="169" t="s">
        <v>5</v>
      </c>
      <c r="F255" s="480" t="s">
        <v>186</v>
      </c>
      <c r="G255" s="481"/>
      <c r="H255" s="481"/>
      <c r="I255" s="481"/>
      <c r="J255" s="168"/>
      <c r="K255" s="170">
        <v>1</v>
      </c>
      <c r="L255" s="168"/>
      <c r="M255" s="168"/>
      <c r="N255" s="168"/>
      <c r="O255" s="168"/>
      <c r="P255" s="168"/>
      <c r="Q255" s="168"/>
      <c r="R255" s="171"/>
      <c r="T255" s="172"/>
      <c r="U255" s="168"/>
      <c r="V255" s="168"/>
      <c r="W255" s="168"/>
      <c r="X255" s="168"/>
      <c r="Y255" s="168"/>
      <c r="Z255" s="168"/>
      <c r="AA255" s="173"/>
      <c r="AT255" s="174" t="s">
        <v>182</v>
      </c>
      <c r="AU255" s="174" t="s">
        <v>131</v>
      </c>
      <c r="AV255" s="12" t="s">
        <v>177</v>
      </c>
      <c r="AW255" s="12" t="s">
        <v>37</v>
      </c>
      <c r="AX255" s="12" t="s">
        <v>87</v>
      </c>
      <c r="AY255" s="174" t="s">
        <v>172</v>
      </c>
    </row>
    <row r="256" spans="2:65" s="9" customFormat="1" ht="29.85" customHeight="1" x14ac:dyDescent="0.3">
      <c r="B256" s="130"/>
      <c r="C256" s="131"/>
      <c r="D256" s="140" t="s">
        <v>151</v>
      </c>
      <c r="E256" s="140"/>
      <c r="F256" s="140"/>
      <c r="G256" s="140"/>
      <c r="H256" s="140"/>
      <c r="I256" s="140"/>
      <c r="J256" s="140"/>
      <c r="K256" s="140"/>
      <c r="L256" s="140"/>
      <c r="M256" s="140"/>
      <c r="N256" s="486">
        <f>BK256</f>
        <v>83.16</v>
      </c>
      <c r="O256" s="487"/>
      <c r="P256" s="487"/>
      <c r="Q256" s="487"/>
      <c r="R256" s="133"/>
      <c r="T256" s="134"/>
      <c r="U256" s="131"/>
      <c r="V256" s="131"/>
      <c r="W256" s="135">
        <f>SUM(W257:W261)</f>
        <v>0.30030000000000001</v>
      </c>
      <c r="X256" s="131"/>
      <c r="Y256" s="135">
        <f>SUM(Y257:Y261)</f>
        <v>0</v>
      </c>
      <c r="Z256" s="131"/>
      <c r="AA256" s="136">
        <f>SUM(AA257:AA261)</f>
        <v>2.5718E-3</v>
      </c>
      <c r="AR256" s="137" t="s">
        <v>131</v>
      </c>
      <c r="AT256" s="138" t="s">
        <v>78</v>
      </c>
      <c r="AU256" s="138" t="s">
        <v>87</v>
      </c>
      <c r="AY256" s="137" t="s">
        <v>172</v>
      </c>
      <c r="BK256" s="139">
        <f>SUM(BK257:BK261)</f>
        <v>83.16</v>
      </c>
    </row>
    <row r="257" spans="2:65" s="1" customFormat="1" ht="22.5" customHeight="1" x14ac:dyDescent="0.3">
      <c r="B257" s="141"/>
      <c r="C257" s="142" t="s">
        <v>312</v>
      </c>
      <c r="D257" s="142" t="s">
        <v>173</v>
      </c>
      <c r="E257" s="143" t="s">
        <v>313</v>
      </c>
      <c r="F257" s="496" t="s">
        <v>314</v>
      </c>
      <c r="G257" s="496"/>
      <c r="H257" s="496"/>
      <c r="I257" s="496"/>
      <c r="J257" s="144" t="s">
        <v>229</v>
      </c>
      <c r="K257" s="300">
        <v>1.54</v>
      </c>
      <c r="L257" s="497">
        <v>54</v>
      </c>
      <c r="M257" s="497"/>
      <c r="N257" s="498">
        <f>ROUND(L257*K257,2)</f>
        <v>83.16</v>
      </c>
      <c r="O257" s="498"/>
      <c r="P257" s="498"/>
      <c r="Q257" s="498"/>
      <c r="R257" s="145"/>
      <c r="T257" s="146" t="s">
        <v>5</v>
      </c>
      <c r="U257" s="44" t="s">
        <v>44</v>
      </c>
      <c r="V257" s="147">
        <v>0.19500000000000001</v>
      </c>
      <c r="W257" s="147">
        <f>V257*K257</f>
        <v>0.30030000000000001</v>
      </c>
      <c r="X257" s="147">
        <v>0</v>
      </c>
      <c r="Y257" s="147">
        <f>X257*K257</f>
        <v>0</v>
      </c>
      <c r="Z257" s="147">
        <v>1.67E-3</v>
      </c>
      <c r="AA257" s="148">
        <f>Z257*K257</f>
        <v>2.5718E-3</v>
      </c>
      <c r="AR257" s="21" t="s">
        <v>277</v>
      </c>
      <c r="AT257" s="21" t="s">
        <v>173</v>
      </c>
      <c r="AU257" s="21" t="s">
        <v>131</v>
      </c>
      <c r="AY257" s="21" t="s">
        <v>172</v>
      </c>
      <c r="BE257" s="149">
        <f>IF(U257="základní",N257,0)</f>
        <v>83.16</v>
      </c>
      <c r="BF257" s="149">
        <f>IF(U257="snížená",N257,0)</f>
        <v>0</v>
      </c>
      <c r="BG257" s="149">
        <f>IF(U257="zákl. přenesená",N257,0)</f>
        <v>0</v>
      </c>
      <c r="BH257" s="149">
        <f>IF(U257="sníž. přenesená",N257,0)</f>
        <v>0</v>
      </c>
      <c r="BI257" s="149">
        <f>IF(U257="nulová",N257,0)</f>
        <v>0</v>
      </c>
      <c r="BJ257" s="21" t="s">
        <v>87</v>
      </c>
      <c r="BK257" s="149">
        <f>ROUND(L257*K257,2)</f>
        <v>83.16</v>
      </c>
      <c r="BL257" s="21" t="s">
        <v>277</v>
      </c>
      <c r="BM257" s="21" t="s">
        <v>315</v>
      </c>
    </row>
    <row r="258" spans="2:65" s="10" customFormat="1" ht="22.5" customHeight="1" x14ac:dyDescent="0.3">
      <c r="B258" s="151"/>
      <c r="C258" s="152"/>
      <c r="D258" s="152"/>
      <c r="E258" s="153" t="s">
        <v>5</v>
      </c>
      <c r="F258" s="503" t="s">
        <v>181</v>
      </c>
      <c r="G258" s="504"/>
      <c r="H258" s="504"/>
      <c r="I258" s="504"/>
      <c r="J258" s="152"/>
      <c r="K258" s="154" t="s">
        <v>5</v>
      </c>
      <c r="L258" s="152"/>
      <c r="M258" s="152"/>
      <c r="N258" s="152"/>
      <c r="O258" s="152"/>
      <c r="P258" s="152"/>
      <c r="Q258" s="152"/>
      <c r="R258" s="155"/>
      <c r="T258" s="156"/>
      <c r="U258" s="152"/>
      <c r="V258" s="152"/>
      <c r="W258" s="152"/>
      <c r="X258" s="152"/>
      <c r="Y258" s="152"/>
      <c r="Z258" s="152"/>
      <c r="AA258" s="157"/>
      <c r="AT258" s="158" t="s">
        <v>182</v>
      </c>
      <c r="AU258" s="158" t="s">
        <v>131</v>
      </c>
      <c r="AV258" s="10" t="s">
        <v>87</v>
      </c>
      <c r="AW258" s="10" t="s">
        <v>37</v>
      </c>
      <c r="AX258" s="10" t="s">
        <v>79</v>
      </c>
      <c r="AY258" s="158" t="s">
        <v>172</v>
      </c>
    </row>
    <row r="259" spans="2:65" s="10" customFormat="1" ht="22.5" customHeight="1" x14ac:dyDescent="0.3">
      <c r="B259" s="151"/>
      <c r="C259" s="152"/>
      <c r="D259" s="152"/>
      <c r="E259" s="153" t="s">
        <v>5</v>
      </c>
      <c r="F259" s="494" t="s">
        <v>183</v>
      </c>
      <c r="G259" s="495"/>
      <c r="H259" s="495"/>
      <c r="I259" s="495"/>
      <c r="J259" s="152"/>
      <c r="K259" s="154" t="s">
        <v>5</v>
      </c>
      <c r="L259" s="152"/>
      <c r="M259" s="152"/>
      <c r="N259" s="152"/>
      <c r="O259" s="152"/>
      <c r="P259" s="152"/>
      <c r="Q259" s="152"/>
      <c r="R259" s="155"/>
      <c r="T259" s="156"/>
      <c r="U259" s="152"/>
      <c r="V259" s="152"/>
      <c r="W259" s="152"/>
      <c r="X259" s="152"/>
      <c r="Y259" s="152"/>
      <c r="Z259" s="152"/>
      <c r="AA259" s="157"/>
      <c r="AT259" s="158" t="s">
        <v>182</v>
      </c>
      <c r="AU259" s="158" t="s">
        <v>131</v>
      </c>
      <c r="AV259" s="10" t="s">
        <v>87</v>
      </c>
      <c r="AW259" s="10" t="s">
        <v>37</v>
      </c>
      <c r="AX259" s="10" t="s">
        <v>79</v>
      </c>
      <c r="AY259" s="158" t="s">
        <v>172</v>
      </c>
    </row>
    <row r="260" spans="2:65" s="11" customFormat="1" ht="22.5" customHeight="1" x14ac:dyDescent="0.3">
      <c r="B260" s="159"/>
      <c r="C260" s="160"/>
      <c r="D260" s="160"/>
      <c r="E260" s="161" t="s">
        <v>5</v>
      </c>
      <c r="F260" s="478" t="s">
        <v>316</v>
      </c>
      <c r="G260" s="479"/>
      <c r="H260" s="479"/>
      <c r="I260" s="479"/>
      <c r="J260" s="160"/>
      <c r="K260" s="162">
        <v>1.54</v>
      </c>
      <c r="L260" s="160"/>
      <c r="M260" s="160"/>
      <c r="N260" s="160"/>
      <c r="O260" s="160"/>
      <c r="P260" s="160"/>
      <c r="Q260" s="160"/>
      <c r="R260" s="163"/>
      <c r="T260" s="164"/>
      <c r="U260" s="160"/>
      <c r="V260" s="160"/>
      <c r="W260" s="160"/>
      <c r="X260" s="160"/>
      <c r="Y260" s="160"/>
      <c r="Z260" s="160"/>
      <c r="AA260" s="165"/>
      <c r="AT260" s="166" t="s">
        <v>182</v>
      </c>
      <c r="AU260" s="166" t="s">
        <v>131</v>
      </c>
      <c r="AV260" s="11" t="s">
        <v>131</v>
      </c>
      <c r="AW260" s="11" t="s">
        <v>37</v>
      </c>
      <c r="AX260" s="11" t="s">
        <v>79</v>
      </c>
      <c r="AY260" s="166" t="s">
        <v>172</v>
      </c>
    </row>
    <row r="261" spans="2:65" s="12" customFormat="1" ht="22.5" customHeight="1" x14ac:dyDescent="0.3">
      <c r="B261" s="167"/>
      <c r="C261" s="168"/>
      <c r="D261" s="168"/>
      <c r="E261" s="169" t="s">
        <v>5</v>
      </c>
      <c r="F261" s="480" t="s">
        <v>186</v>
      </c>
      <c r="G261" s="481"/>
      <c r="H261" s="481"/>
      <c r="I261" s="481"/>
      <c r="J261" s="168"/>
      <c r="K261" s="170">
        <v>1.54</v>
      </c>
      <c r="L261" s="168"/>
      <c r="M261" s="168"/>
      <c r="N261" s="168"/>
      <c r="O261" s="168"/>
      <c r="P261" s="168"/>
      <c r="Q261" s="168"/>
      <c r="R261" s="171"/>
      <c r="T261" s="172"/>
      <c r="U261" s="168"/>
      <c r="V261" s="168"/>
      <c r="W261" s="168"/>
      <c r="X261" s="168"/>
      <c r="Y261" s="168"/>
      <c r="Z261" s="168"/>
      <c r="AA261" s="173"/>
      <c r="AT261" s="174" t="s">
        <v>182</v>
      </c>
      <c r="AU261" s="174" t="s">
        <v>131</v>
      </c>
      <c r="AV261" s="12" t="s">
        <v>177</v>
      </c>
      <c r="AW261" s="12" t="s">
        <v>37</v>
      </c>
      <c r="AX261" s="12" t="s">
        <v>87</v>
      </c>
      <c r="AY261" s="174" t="s">
        <v>172</v>
      </c>
    </row>
    <row r="262" spans="2:65" s="9" customFormat="1" ht="29.85" customHeight="1" x14ac:dyDescent="0.3">
      <c r="B262" s="130"/>
      <c r="C262" s="131"/>
      <c r="D262" s="140" t="s">
        <v>152</v>
      </c>
      <c r="E262" s="140"/>
      <c r="F262" s="140"/>
      <c r="G262" s="140"/>
      <c r="H262" s="140"/>
      <c r="I262" s="140"/>
      <c r="J262" s="140"/>
      <c r="K262" s="140"/>
      <c r="L262" s="140"/>
      <c r="M262" s="140"/>
      <c r="N262" s="486">
        <f>BK262</f>
        <v>1250</v>
      </c>
      <c r="O262" s="487"/>
      <c r="P262" s="487"/>
      <c r="Q262" s="487"/>
      <c r="R262" s="133"/>
      <c r="T262" s="134"/>
      <c r="U262" s="131"/>
      <c r="V262" s="131"/>
      <c r="W262" s="135">
        <f>SUM(W263:W278)</f>
        <v>0.53</v>
      </c>
      <c r="X262" s="131"/>
      <c r="Y262" s="135">
        <f>SUM(Y263:Y278)</f>
        <v>0</v>
      </c>
      <c r="Z262" s="131"/>
      <c r="AA262" s="136">
        <f>SUM(AA263:AA278)</f>
        <v>8.1600000000000006E-2</v>
      </c>
      <c r="AR262" s="137" t="s">
        <v>131</v>
      </c>
      <c r="AT262" s="138" t="s">
        <v>78</v>
      </c>
      <c r="AU262" s="138" t="s">
        <v>87</v>
      </c>
      <c r="AY262" s="137" t="s">
        <v>172</v>
      </c>
      <c r="BK262" s="139">
        <f>SUM(BK263:BK278)</f>
        <v>1250</v>
      </c>
    </row>
    <row r="263" spans="2:65" s="1" customFormat="1" ht="31.5" customHeight="1" x14ac:dyDescent="0.3">
      <c r="B263" s="141"/>
      <c r="C263" s="142" t="s">
        <v>317</v>
      </c>
      <c r="D263" s="142" t="s">
        <v>173</v>
      </c>
      <c r="E263" s="143" t="s">
        <v>318</v>
      </c>
      <c r="F263" s="496" t="s">
        <v>319</v>
      </c>
      <c r="G263" s="496"/>
      <c r="H263" s="496"/>
      <c r="I263" s="496"/>
      <c r="J263" s="144" t="s">
        <v>189</v>
      </c>
      <c r="K263" s="300">
        <v>1</v>
      </c>
      <c r="L263" s="497">
        <v>879</v>
      </c>
      <c r="M263" s="497"/>
      <c r="N263" s="498">
        <f>ROUND(L263*K263,2)</f>
        <v>879</v>
      </c>
      <c r="O263" s="498"/>
      <c r="P263" s="498"/>
      <c r="Q263" s="498"/>
      <c r="R263" s="145"/>
      <c r="T263" s="146" t="s">
        <v>5</v>
      </c>
      <c r="U263" s="44" t="s">
        <v>44</v>
      </c>
      <c r="V263" s="147">
        <v>0.16</v>
      </c>
      <c r="W263" s="147">
        <f>V263*K263</f>
        <v>0.16</v>
      </c>
      <c r="X263" s="147">
        <v>0</v>
      </c>
      <c r="Y263" s="147">
        <f>X263*K263</f>
        <v>0</v>
      </c>
      <c r="Z263" s="147">
        <v>6.0000000000000001E-3</v>
      </c>
      <c r="AA263" s="148">
        <f>Z263*K263</f>
        <v>6.0000000000000001E-3</v>
      </c>
      <c r="AR263" s="21" t="s">
        <v>277</v>
      </c>
      <c r="AT263" s="21" t="s">
        <v>173</v>
      </c>
      <c r="AU263" s="21" t="s">
        <v>131</v>
      </c>
      <c r="AY263" s="21" t="s">
        <v>172</v>
      </c>
      <c r="BE263" s="149">
        <f>IF(U263="základní",N263,0)</f>
        <v>879</v>
      </c>
      <c r="BF263" s="149">
        <f>IF(U263="snížená",N263,0)</f>
        <v>0</v>
      </c>
      <c r="BG263" s="149">
        <f>IF(U263="zákl. přenesená",N263,0)</f>
        <v>0</v>
      </c>
      <c r="BH263" s="149">
        <f>IF(U263="sníž. přenesená",N263,0)</f>
        <v>0</v>
      </c>
      <c r="BI263" s="149">
        <f>IF(U263="nulová",N263,0)</f>
        <v>0</v>
      </c>
      <c r="BJ263" s="21" t="s">
        <v>87</v>
      </c>
      <c r="BK263" s="149">
        <f>ROUND(L263*K263,2)</f>
        <v>879</v>
      </c>
      <c r="BL263" s="21" t="s">
        <v>277</v>
      </c>
      <c r="BM263" s="21" t="s">
        <v>320</v>
      </c>
    </row>
    <row r="264" spans="2:65" s="10" customFormat="1" ht="22.5" customHeight="1" x14ac:dyDescent="0.3">
      <c r="B264" s="151"/>
      <c r="C264" s="152"/>
      <c r="D264" s="152"/>
      <c r="E264" s="153" t="s">
        <v>5</v>
      </c>
      <c r="F264" s="503" t="s">
        <v>181</v>
      </c>
      <c r="G264" s="504"/>
      <c r="H264" s="504"/>
      <c r="I264" s="504"/>
      <c r="J264" s="152"/>
      <c r="K264" s="154" t="s">
        <v>5</v>
      </c>
      <c r="L264" s="152"/>
      <c r="M264" s="152"/>
      <c r="N264" s="152"/>
      <c r="O264" s="152"/>
      <c r="P264" s="152"/>
      <c r="Q264" s="152"/>
      <c r="R264" s="155"/>
      <c r="T264" s="156"/>
      <c r="U264" s="152"/>
      <c r="V264" s="152"/>
      <c r="W264" s="152"/>
      <c r="X264" s="152"/>
      <c r="Y264" s="152"/>
      <c r="Z264" s="152"/>
      <c r="AA264" s="157"/>
      <c r="AT264" s="158" t="s">
        <v>182</v>
      </c>
      <c r="AU264" s="158" t="s">
        <v>131</v>
      </c>
      <c r="AV264" s="10" t="s">
        <v>87</v>
      </c>
      <c r="AW264" s="10" t="s">
        <v>37</v>
      </c>
      <c r="AX264" s="10" t="s">
        <v>79</v>
      </c>
      <c r="AY264" s="158" t="s">
        <v>172</v>
      </c>
    </row>
    <row r="265" spans="2:65" s="10" customFormat="1" ht="22.5" customHeight="1" x14ac:dyDescent="0.3">
      <c r="B265" s="151"/>
      <c r="C265" s="152"/>
      <c r="D265" s="152"/>
      <c r="E265" s="153" t="s">
        <v>5</v>
      </c>
      <c r="F265" s="494" t="s">
        <v>183</v>
      </c>
      <c r="G265" s="495"/>
      <c r="H265" s="495"/>
      <c r="I265" s="495"/>
      <c r="J265" s="152"/>
      <c r="K265" s="154" t="s">
        <v>5</v>
      </c>
      <c r="L265" s="152"/>
      <c r="M265" s="152"/>
      <c r="N265" s="152"/>
      <c r="O265" s="152"/>
      <c r="P265" s="152"/>
      <c r="Q265" s="152"/>
      <c r="R265" s="155"/>
      <c r="T265" s="156"/>
      <c r="U265" s="152"/>
      <c r="V265" s="152"/>
      <c r="W265" s="152"/>
      <c r="X265" s="152"/>
      <c r="Y265" s="152"/>
      <c r="Z265" s="152"/>
      <c r="AA265" s="157"/>
      <c r="AT265" s="158" t="s">
        <v>182</v>
      </c>
      <c r="AU265" s="158" t="s">
        <v>131</v>
      </c>
      <c r="AV265" s="10" t="s">
        <v>87</v>
      </c>
      <c r="AW265" s="10" t="s">
        <v>37</v>
      </c>
      <c r="AX265" s="10" t="s">
        <v>79</v>
      </c>
      <c r="AY265" s="158" t="s">
        <v>172</v>
      </c>
    </row>
    <row r="266" spans="2:65" s="11" customFormat="1" ht="22.5" customHeight="1" x14ac:dyDescent="0.3">
      <c r="B266" s="159"/>
      <c r="C266" s="160"/>
      <c r="D266" s="160"/>
      <c r="E266" s="161" t="s">
        <v>5</v>
      </c>
      <c r="F266" s="478" t="s">
        <v>87</v>
      </c>
      <c r="G266" s="479"/>
      <c r="H266" s="479"/>
      <c r="I266" s="479"/>
      <c r="J266" s="160"/>
      <c r="K266" s="162">
        <v>1</v>
      </c>
      <c r="L266" s="160"/>
      <c r="M266" s="160"/>
      <c r="N266" s="160"/>
      <c r="O266" s="160"/>
      <c r="P266" s="160"/>
      <c r="Q266" s="160"/>
      <c r="R266" s="163"/>
      <c r="T266" s="164"/>
      <c r="U266" s="160"/>
      <c r="V266" s="160"/>
      <c r="W266" s="160"/>
      <c r="X266" s="160"/>
      <c r="Y266" s="160"/>
      <c r="Z266" s="160"/>
      <c r="AA266" s="165"/>
      <c r="AT266" s="166" t="s">
        <v>182</v>
      </c>
      <c r="AU266" s="166" t="s">
        <v>131</v>
      </c>
      <c r="AV266" s="11" t="s">
        <v>131</v>
      </c>
      <c r="AW266" s="11" t="s">
        <v>37</v>
      </c>
      <c r="AX266" s="11" t="s">
        <v>79</v>
      </c>
      <c r="AY266" s="166" t="s">
        <v>172</v>
      </c>
    </row>
    <row r="267" spans="2:65" s="12" customFormat="1" ht="22.5" customHeight="1" x14ac:dyDescent="0.3">
      <c r="B267" s="167"/>
      <c r="C267" s="168"/>
      <c r="D267" s="168"/>
      <c r="E267" s="169" t="s">
        <v>5</v>
      </c>
      <c r="F267" s="480" t="s">
        <v>186</v>
      </c>
      <c r="G267" s="481"/>
      <c r="H267" s="481"/>
      <c r="I267" s="481"/>
      <c r="J267" s="168"/>
      <c r="K267" s="170">
        <v>1</v>
      </c>
      <c r="L267" s="168"/>
      <c r="M267" s="168"/>
      <c r="N267" s="168"/>
      <c r="O267" s="168"/>
      <c r="P267" s="168"/>
      <c r="Q267" s="168"/>
      <c r="R267" s="171"/>
      <c r="T267" s="172"/>
      <c r="U267" s="168"/>
      <c r="V267" s="168"/>
      <c r="W267" s="168"/>
      <c r="X267" s="168"/>
      <c r="Y267" s="168"/>
      <c r="Z267" s="168"/>
      <c r="AA267" s="173"/>
      <c r="AT267" s="174" t="s">
        <v>182</v>
      </c>
      <c r="AU267" s="174" t="s">
        <v>131</v>
      </c>
      <c r="AV267" s="12" t="s">
        <v>177</v>
      </c>
      <c r="AW267" s="12" t="s">
        <v>37</v>
      </c>
      <c r="AX267" s="12" t="s">
        <v>87</v>
      </c>
      <c r="AY267" s="174" t="s">
        <v>172</v>
      </c>
    </row>
    <row r="268" spans="2:65" s="1" customFormat="1" ht="31.5" customHeight="1" x14ac:dyDescent="0.3">
      <c r="B268" s="141"/>
      <c r="C268" s="142" t="s">
        <v>321</v>
      </c>
      <c r="D268" s="142" t="s">
        <v>173</v>
      </c>
      <c r="E268" s="143" t="s">
        <v>322</v>
      </c>
      <c r="F268" s="496" t="s">
        <v>323</v>
      </c>
      <c r="G268" s="496"/>
      <c r="H268" s="496"/>
      <c r="I268" s="496"/>
      <c r="J268" s="144" t="s">
        <v>189</v>
      </c>
      <c r="K268" s="300">
        <v>2</v>
      </c>
      <c r="L268" s="497">
        <v>64</v>
      </c>
      <c r="M268" s="497"/>
      <c r="N268" s="498">
        <f>ROUND(L268*K268,2)</f>
        <v>128</v>
      </c>
      <c r="O268" s="498"/>
      <c r="P268" s="498"/>
      <c r="Q268" s="498"/>
      <c r="R268" s="145"/>
      <c r="T268" s="146" t="s">
        <v>5</v>
      </c>
      <c r="U268" s="44" t="s">
        <v>44</v>
      </c>
      <c r="V268" s="147">
        <v>0.11</v>
      </c>
      <c r="W268" s="147">
        <f>V268*K268</f>
        <v>0.22</v>
      </c>
      <c r="X268" s="147">
        <v>0</v>
      </c>
      <c r="Y268" s="147">
        <f>X268*K268</f>
        <v>0</v>
      </c>
      <c r="Z268" s="147">
        <v>1.8E-3</v>
      </c>
      <c r="AA268" s="148">
        <f>Z268*K268</f>
        <v>3.5999999999999999E-3</v>
      </c>
      <c r="AR268" s="21" t="s">
        <v>277</v>
      </c>
      <c r="AT268" s="21" t="s">
        <v>173</v>
      </c>
      <c r="AU268" s="21" t="s">
        <v>131</v>
      </c>
      <c r="AY268" s="21" t="s">
        <v>172</v>
      </c>
      <c r="BE268" s="149">
        <f>IF(U268="základní",N268,0)</f>
        <v>128</v>
      </c>
      <c r="BF268" s="149">
        <f>IF(U268="snížená",N268,0)</f>
        <v>0</v>
      </c>
      <c r="BG268" s="149">
        <f>IF(U268="zákl. přenesená",N268,0)</f>
        <v>0</v>
      </c>
      <c r="BH268" s="149">
        <f>IF(U268="sníž. přenesená",N268,0)</f>
        <v>0</v>
      </c>
      <c r="BI268" s="149">
        <f>IF(U268="nulová",N268,0)</f>
        <v>0</v>
      </c>
      <c r="BJ268" s="21" t="s">
        <v>87</v>
      </c>
      <c r="BK268" s="149">
        <f>ROUND(L268*K268,2)</f>
        <v>128</v>
      </c>
      <c r="BL268" s="21" t="s">
        <v>277</v>
      </c>
      <c r="BM268" s="21" t="s">
        <v>324</v>
      </c>
    </row>
    <row r="269" spans="2:65" s="10" customFormat="1" ht="22.5" customHeight="1" x14ac:dyDescent="0.3">
      <c r="B269" s="151"/>
      <c r="C269" s="152"/>
      <c r="D269" s="152"/>
      <c r="E269" s="153" t="s">
        <v>5</v>
      </c>
      <c r="F269" s="503" t="s">
        <v>181</v>
      </c>
      <c r="G269" s="504"/>
      <c r="H269" s="504"/>
      <c r="I269" s="504"/>
      <c r="J269" s="152"/>
      <c r="K269" s="154" t="s">
        <v>5</v>
      </c>
      <c r="L269" s="152"/>
      <c r="M269" s="152"/>
      <c r="N269" s="152"/>
      <c r="O269" s="152"/>
      <c r="P269" s="152"/>
      <c r="Q269" s="152"/>
      <c r="R269" s="155"/>
      <c r="T269" s="156"/>
      <c r="U269" s="152"/>
      <c r="V269" s="152"/>
      <c r="W269" s="152"/>
      <c r="X269" s="152"/>
      <c r="Y269" s="152"/>
      <c r="Z269" s="152"/>
      <c r="AA269" s="157"/>
      <c r="AT269" s="158" t="s">
        <v>182</v>
      </c>
      <c r="AU269" s="158" t="s">
        <v>131</v>
      </c>
      <c r="AV269" s="10" t="s">
        <v>87</v>
      </c>
      <c r="AW269" s="10" t="s">
        <v>37</v>
      </c>
      <c r="AX269" s="10" t="s">
        <v>79</v>
      </c>
      <c r="AY269" s="158" t="s">
        <v>172</v>
      </c>
    </row>
    <row r="270" spans="2:65" s="10" customFormat="1" ht="22.5" customHeight="1" x14ac:dyDescent="0.3">
      <c r="B270" s="151"/>
      <c r="C270" s="152"/>
      <c r="D270" s="152"/>
      <c r="E270" s="153" t="s">
        <v>5</v>
      </c>
      <c r="F270" s="494" t="s">
        <v>183</v>
      </c>
      <c r="G270" s="495"/>
      <c r="H270" s="495"/>
      <c r="I270" s="495"/>
      <c r="J270" s="152"/>
      <c r="K270" s="154" t="s">
        <v>5</v>
      </c>
      <c r="L270" s="152"/>
      <c r="M270" s="152"/>
      <c r="N270" s="152"/>
      <c r="O270" s="152"/>
      <c r="P270" s="152"/>
      <c r="Q270" s="152"/>
      <c r="R270" s="155"/>
      <c r="T270" s="156"/>
      <c r="U270" s="152"/>
      <c r="V270" s="152"/>
      <c r="W270" s="152"/>
      <c r="X270" s="152"/>
      <c r="Y270" s="152"/>
      <c r="Z270" s="152"/>
      <c r="AA270" s="157"/>
      <c r="AT270" s="158" t="s">
        <v>182</v>
      </c>
      <c r="AU270" s="158" t="s">
        <v>131</v>
      </c>
      <c r="AV270" s="10" t="s">
        <v>87</v>
      </c>
      <c r="AW270" s="10" t="s">
        <v>37</v>
      </c>
      <c r="AX270" s="10" t="s">
        <v>79</v>
      </c>
      <c r="AY270" s="158" t="s">
        <v>172</v>
      </c>
    </row>
    <row r="271" spans="2:65" s="11" customFormat="1" ht="22.5" customHeight="1" x14ac:dyDescent="0.3">
      <c r="B271" s="159"/>
      <c r="C271" s="160"/>
      <c r="D271" s="160"/>
      <c r="E271" s="161" t="s">
        <v>5</v>
      </c>
      <c r="F271" s="478" t="s">
        <v>131</v>
      </c>
      <c r="G271" s="479"/>
      <c r="H271" s="479"/>
      <c r="I271" s="479"/>
      <c r="J271" s="160"/>
      <c r="K271" s="162">
        <v>2</v>
      </c>
      <c r="L271" s="160"/>
      <c r="M271" s="160"/>
      <c r="N271" s="160"/>
      <c r="O271" s="160"/>
      <c r="P271" s="160"/>
      <c r="Q271" s="160"/>
      <c r="R271" s="163"/>
      <c r="T271" s="164"/>
      <c r="U271" s="160"/>
      <c r="V271" s="160"/>
      <c r="W271" s="160"/>
      <c r="X271" s="160"/>
      <c r="Y271" s="160"/>
      <c r="Z271" s="160"/>
      <c r="AA271" s="165"/>
      <c r="AT271" s="166" t="s">
        <v>182</v>
      </c>
      <c r="AU271" s="166" t="s">
        <v>131</v>
      </c>
      <c r="AV271" s="11" t="s">
        <v>131</v>
      </c>
      <c r="AW271" s="11" t="s">
        <v>37</v>
      </c>
      <c r="AX271" s="11" t="s">
        <v>79</v>
      </c>
      <c r="AY271" s="166" t="s">
        <v>172</v>
      </c>
    </row>
    <row r="272" spans="2:65" s="12" customFormat="1" ht="22.5" customHeight="1" x14ac:dyDescent="0.3">
      <c r="B272" s="167"/>
      <c r="C272" s="168"/>
      <c r="D272" s="168"/>
      <c r="E272" s="169" t="s">
        <v>5</v>
      </c>
      <c r="F272" s="480" t="s">
        <v>186</v>
      </c>
      <c r="G272" s="481"/>
      <c r="H272" s="481"/>
      <c r="I272" s="481"/>
      <c r="J272" s="168"/>
      <c r="K272" s="170">
        <v>2</v>
      </c>
      <c r="L272" s="168"/>
      <c r="M272" s="168"/>
      <c r="N272" s="168"/>
      <c r="O272" s="168"/>
      <c r="P272" s="168"/>
      <c r="Q272" s="168"/>
      <c r="R272" s="171"/>
      <c r="T272" s="172"/>
      <c r="U272" s="168"/>
      <c r="V272" s="168"/>
      <c r="W272" s="168"/>
      <c r="X272" s="168"/>
      <c r="Y272" s="168"/>
      <c r="Z272" s="168"/>
      <c r="AA272" s="173"/>
      <c r="AT272" s="174" t="s">
        <v>182</v>
      </c>
      <c r="AU272" s="174" t="s">
        <v>131</v>
      </c>
      <c r="AV272" s="12" t="s">
        <v>177</v>
      </c>
      <c r="AW272" s="12" t="s">
        <v>37</v>
      </c>
      <c r="AX272" s="12" t="s">
        <v>87</v>
      </c>
      <c r="AY272" s="174" t="s">
        <v>172</v>
      </c>
    </row>
    <row r="273" spans="2:65" s="1" customFormat="1" ht="31.5" customHeight="1" x14ac:dyDescent="0.3">
      <c r="B273" s="141"/>
      <c r="C273" s="142" t="s">
        <v>325</v>
      </c>
      <c r="D273" s="142" t="s">
        <v>173</v>
      </c>
      <c r="E273" s="143" t="s">
        <v>326</v>
      </c>
      <c r="F273" s="496" t="s">
        <v>327</v>
      </c>
      <c r="G273" s="496"/>
      <c r="H273" s="496"/>
      <c r="I273" s="496"/>
      <c r="J273" s="144" t="s">
        <v>189</v>
      </c>
      <c r="K273" s="300">
        <v>3</v>
      </c>
      <c r="L273" s="497">
        <v>81</v>
      </c>
      <c r="M273" s="497"/>
      <c r="N273" s="498">
        <f>ROUND(L273*K273,2)</f>
        <v>243</v>
      </c>
      <c r="O273" s="498"/>
      <c r="P273" s="498"/>
      <c r="Q273" s="498"/>
      <c r="R273" s="145"/>
      <c r="T273" s="146" t="s">
        <v>5</v>
      </c>
      <c r="U273" s="44" t="s">
        <v>44</v>
      </c>
      <c r="V273" s="147">
        <v>0.05</v>
      </c>
      <c r="W273" s="147">
        <f>V273*K273</f>
        <v>0.15000000000000002</v>
      </c>
      <c r="X273" s="147">
        <v>0</v>
      </c>
      <c r="Y273" s="147">
        <f>X273*K273</f>
        <v>0</v>
      </c>
      <c r="Z273" s="147">
        <v>2.4E-2</v>
      </c>
      <c r="AA273" s="148">
        <f>Z273*K273</f>
        <v>7.2000000000000008E-2</v>
      </c>
      <c r="AR273" s="21" t="s">
        <v>277</v>
      </c>
      <c r="AT273" s="21" t="s">
        <v>173</v>
      </c>
      <c r="AU273" s="21" t="s">
        <v>131</v>
      </c>
      <c r="AY273" s="21" t="s">
        <v>172</v>
      </c>
      <c r="BE273" s="149">
        <f>IF(U273="základní",N273,0)</f>
        <v>243</v>
      </c>
      <c r="BF273" s="149">
        <f>IF(U273="snížená",N273,0)</f>
        <v>0</v>
      </c>
      <c r="BG273" s="149">
        <f>IF(U273="zákl. přenesená",N273,0)</f>
        <v>0</v>
      </c>
      <c r="BH273" s="149">
        <f>IF(U273="sníž. přenesená",N273,0)</f>
        <v>0</v>
      </c>
      <c r="BI273" s="149">
        <f>IF(U273="nulová",N273,0)</f>
        <v>0</v>
      </c>
      <c r="BJ273" s="21" t="s">
        <v>87</v>
      </c>
      <c r="BK273" s="149">
        <f>ROUND(L273*K273,2)</f>
        <v>243</v>
      </c>
      <c r="BL273" s="21" t="s">
        <v>277</v>
      </c>
      <c r="BM273" s="21" t="s">
        <v>328</v>
      </c>
    </row>
    <row r="274" spans="2:65" s="1" customFormat="1" ht="22.5" customHeight="1" x14ac:dyDescent="0.3">
      <c r="B274" s="35"/>
      <c r="C274" s="36"/>
      <c r="D274" s="36"/>
      <c r="E274" s="36"/>
      <c r="F274" s="499" t="s">
        <v>329</v>
      </c>
      <c r="G274" s="500"/>
      <c r="H274" s="500"/>
      <c r="I274" s="500"/>
      <c r="J274" s="36"/>
      <c r="K274" s="36"/>
      <c r="L274" s="36"/>
      <c r="M274" s="36"/>
      <c r="N274" s="36"/>
      <c r="O274" s="36"/>
      <c r="P274" s="36"/>
      <c r="Q274" s="36"/>
      <c r="R274" s="37"/>
      <c r="T274" s="150"/>
      <c r="U274" s="36"/>
      <c r="V274" s="36"/>
      <c r="W274" s="36"/>
      <c r="X274" s="36"/>
      <c r="Y274" s="36"/>
      <c r="Z274" s="36"/>
      <c r="AA274" s="74"/>
      <c r="AT274" s="21" t="s">
        <v>180</v>
      </c>
      <c r="AU274" s="21" t="s">
        <v>131</v>
      </c>
    </row>
    <row r="275" spans="2:65" s="10" customFormat="1" ht="22.5" customHeight="1" x14ac:dyDescent="0.3">
      <c r="B275" s="151"/>
      <c r="C275" s="152"/>
      <c r="D275" s="152"/>
      <c r="E275" s="153" t="s">
        <v>5</v>
      </c>
      <c r="F275" s="494" t="s">
        <v>181</v>
      </c>
      <c r="G275" s="495"/>
      <c r="H275" s="495"/>
      <c r="I275" s="495"/>
      <c r="J275" s="152"/>
      <c r="K275" s="154" t="s">
        <v>5</v>
      </c>
      <c r="L275" s="152"/>
      <c r="M275" s="152"/>
      <c r="N275" s="152"/>
      <c r="O275" s="152"/>
      <c r="P275" s="152"/>
      <c r="Q275" s="152"/>
      <c r="R275" s="155"/>
      <c r="T275" s="156"/>
      <c r="U275" s="152"/>
      <c r="V275" s="152"/>
      <c r="W275" s="152"/>
      <c r="X275" s="152"/>
      <c r="Y275" s="152"/>
      <c r="Z275" s="152"/>
      <c r="AA275" s="157"/>
      <c r="AT275" s="158" t="s">
        <v>182</v>
      </c>
      <c r="AU275" s="158" t="s">
        <v>131</v>
      </c>
      <c r="AV275" s="10" t="s">
        <v>87</v>
      </c>
      <c r="AW275" s="10" t="s">
        <v>37</v>
      </c>
      <c r="AX275" s="10" t="s">
        <v>79</v>
      </c>
      <c r="AY275" s="158" t="s">
        <v>172</v>
      </c>
    </row>
    <row r="276" spans="2:65" s="10" customFormat="1" ht="22.5" customHeight="1" x14ac:dyDescent="0.3">
      <c r="B276" s="151"/>
      <c r="C276" s="152"/>
      <c r="D276" s="152"/>
      <c r="E276" s="153" t="s">
        <v>5</v>
      </c>
      <c r="F276" s="494" t="s">
        <v>183</v>
      </c>
      <c r="G276" s="495"/>
      <c r="H276" s="495"/>
      <c r="I276" s="495"/>
      <c r="J276" s="152"/>
      <c r="K276" s="154" t="s">
        <v>5</v>
      </c>
      <c r="L276" s="152"/>
      <c r="M276" s="152"/>
      <c r="N276" s="152"/>
      <c r="O276" s="152"/>
      <c r="P276" s="152"/>
      <c r="Q276" s="152"/>
      <c r="R276" s="155"/>
      <c r="T276" s="156"/>
      <c r="U276" s="152"/>
      <c r="V276" s="152"/>
      <c r="W276" s="152"/>
      <c r="X276" s="152"/>
      <c r="Y276" s="152"/>
      <c r="Z276" s="152"/>
      <c r="AA276" s="157"/>
      <c r="AT276" s="158" t="s">
        <v>182</v>
      </c>
      <c r="AU276" s="158" t="s">
        <v>131</v>
      </c>
      <c r="AV276" s="10" t="s">
        <v>87</v>
      </c>
      <c r="AW276" s="10" t="s">
        <v>37</v>
      </c>
      <c r="AX276" s="10" t="s">
        <v>79</v>
      </c>
      <c r="AY276" s="158" t="s">
        <v>172</v>
      </c>
    </row>
    <row r="277" spans="2:65" s="11" customFormat="1" ht="22.5" customHeight="1" x14ac:dyDescent="0.3">
      <c r="B277" s="159"/>
      <c r="C277" s="160"/>
      <c r="D277" s="160"/>
      <c r="E277" s="161" t="s">
        <v>5</v>
      </c>
      <c r="F277" s="478" t="s">
        <v>191</v>
      </c>
      <c r="G277" s="479"/>
      <c r="H277" s="479"/>
      <c r="I277" s="479"/>
      <c r="J277" s="160"/>
      <c r="K277" s="162">
        <v>3</v>
      </c>
      <c r="L277" s="160"/>
      <c r="M277" s="160"/>
      <c r="N277" s="160"/>
      <c r="O277" s="160"/>
      <c r="P277" s="160"/>
      <c r="Q277" s="160"/>
      <c r="R277" s="163"/>
      <c r="T277" s="164"/>
      <c r="U277" s="160"/>
      <c r="V277" s="160"/>
      <c r="W277" s="160"/>
      <c r="X277" s="160"/>
      <c r="Y277" s="160"/>
      <c r="Z277" s="160"/>
      <c r="AA277" s="165"/>
      <c r="AT277" s="166" t="s">
        <v>182</v>
      </c>
      <c r="AU277" s="166" t="s">
        <v>131</v>
      </c>
      <c r="AV277" s="11" t="s">
        <v>131</v>
      </c>
      <c r="AW277" s="11" t="s">
        <v>37</v>
      </c>
      <c r="AX277" s="11" t="s">
        <v>79</v>
      </c>
      <c r="AY277" s="166" t="s">
        <v>172</v>
      </c>
    </row>
    <row r="278" spans="2:65" s="12" customFormat="1" ht="22.5" customHeight="1" x14ac:dyDescent="0.3">
      <c r="B278" s="167"/>
      <c r="C278" s="168"/>
      <c r="D278" s="168"/>
      <c r="E278" s="169" t="s">
        <v>5</v>
      </c>
      <c r="F278" s="480" t="s">
        <v>186</v>
      </c>
      <c r="G278" s="481"/>
      <c r="H278" s="481"/>
      <c r="I278" s="481"/>
      <c r="J278" s="168"/>
      <c r="K278" s="170">
        <v>3</v>
      </c>
      <c r="L278" s="168"/>
      <c r="M278" s="168"/>
      <c r="N278" s="168"/>
      <c r="O278" s="168"/>
      <c r="P278" s="168"/>
      <c r="Q278" s="168"/>
      <c r="R278" s="171"/>
      <c r="T278" s="172"/>
      <c r="U278" s="168"/>
      <c r="V278" s="168"/>
      <c r="W278" s="168"/>
      <c r="X278" s="168"/>
      <c r="Y278" s="168"/>
      <c r="Z278" s="168"/>
      <c r="AA278" s="173"/>
      <c r="AT278" s="174" t="s">
        <v>182</v>
      </c>
      <c r="AU278" s="174" t="s">
        <v>131</v>
      </c>
      <c r="AV278" s="12" t="s">
        <v>177</v>
      </c>
      <c r="AW278" s="12" t="s">
        <v>37</v>
      </c>
      <c r="AX278" s="12" t="s">
        <v>87</v>
      </c>
      <c r="AY278" s="174" t="s">
        <v>172</v>
      </c>
    </row>
    <row r="279" spans="2:65" s="9" customFormat="1" ht="29.85" customHeight="1" x14ac:dyDescent="0.3">
      <c r="B279" s="130"/>
      <c r="C279" s="131"/>
      <c r="D279" s="140" t="s">
        <v>153</v>
      </c>
      <c r="E279" s="140"/>
      <c r="F279" s="140"/>
      <c r="G279" s="140"/>
      <c r="H279" s="140"/>
      <c r="I279" s="140"/>
      <c r="J279" s="140"/>
      <c r="K279" s="140"/>
      <c r="L279" s="140"/>
      <c r="M279" s="140"/>
      <c r="N279" s="486">
        <f>BK279</f>
        <v>5190.6000000000004</v>
      </c>
      <c r="O279" s="487"/>
      <c r="P279" s="487"/>
      <c r="Q279" s="487"/>
      <c r="R279" s="133"/>
      <c r="T279" s="134"/>
      <c r="U279" s="131"/>
      <c r="V279" s="131"/>
      <c r="W279" s="135">
        <f>SUM(W280:W285)</f>
        <v>7.7648000000000001</v>
      </c>
      <c r="X279" s="131"/>
      <c r="Y279" s="135">
        <f>SUM(Y280:Y285)</f>
        <v>0</v>
      </c>
      <c r="Z279" s="131"/>
      <c r="AA279" s="136">
        <f>SUM(AA280:AA285)</f>
        <v>1.7548870000000001</v>
      </c>
      <c r="AR279" s="137" t="s">
        <v>131</v>
      </c>
      <c r="AT279" s="138" t="s">
        <v>78</v>
      </c>
      <c r="AU279" s="138" t="s">
        <v>87</v>
      </c>
      <c r="AY279" s="137" t="s">
        <v>172</v>
      </c>
      <c r="BK279" s="139">
        <f>SUM(BK280:BK285)</f>
        <v>5190.6000000000004</v>
      </c>
    </row>
    <row r="280" spans="2:65" s="1" customFormat="1" ht="31.5" customHeight="1" x14ac:dyDescent="0.3">
      <c r="B280" s="141"/>
      <c r="C280" s="142" t="s">
        <v>330</v>
      </c>
      <c r="D280" s="142" t="s">
        <v>173</v>
      </c>
      <c r="E280" s="143" t="s">
        <v>331</v>
      </c>
      <c r="F280" s="496" t="s">
        <v>332</v>
      </c>
      <c r="G280" s="496"/>
      <c r="H280" s="496"/>
      <c r="I280" s="496"/>
      <c r="J280" s="144" t="s">
        <v>206</v>
      </c>
      <c r="K280" s="300">
        <v>21.1</v>
      </c>
      <c r="L280" s="497">
        <v>246</v>
      </c>
      <c r="M280" s="497"/>
      <c r="N280" s="498">
        <f>ROUND(L280*K280,2)</f>
        <v>5190.6000000000004</v>
      </c>
      <c r="O280" s="498"/>
      <c r="P280" s="498"/>
      <c r="Q280" s="498"/>
      <c r="R280" s="145"/>
      <c r="T280" s="146" t="s">
        <v>5</v>
      </c>
      <c r="U280" s="44" t="s">
        <v>44</v>
      </c>
      <c r="V280" s="147">
        <v>0.36799999999999999</v>
      </c>
      <c r="W280" s="147">
        <f>V280*K280</f>
        <v>7.7648000000000001</v>
      </c>
      <c r="X280" s="147">
        <v>0</v>
      </c>
      <c r="Y280" s="147">
        <f>X280*K280</f>
        <v>0</v>
      </c>
      <c r="Z280" s="147">
        <v>8.3169999999999994E-2</v>
      </c>
      <c r="AA280" s="148">
        <f>Z280*K280</f>
        <v>1.7548870000000001</v>
      </c>
      <c r="AR280" s="21" t="s">
        <v>277</v>
      </c>
      <c r="AT280" s="21" t="s">
        <v>173</v>
      </c>
      <c r="AU280" s="21" t="s">
        <v>131</v>
      </c>
      <c r="AY280" s="21" t="s">
        <v>172</v>
      </c>
      <c r="BE280" s="149">
        <f>IF(U280="základní",N280,0)</f>
        <v>5190.6000000000004</v>
      </c>
      <c r="BF280" s="149">
        <f>IF(U280="snížená",N280,0)</f>
        <v>0</v>
      </c>
      <c r="BG280" s="149">
        <f>IF(U280="zákl. přenesená",N280,0)</f>
        <v>0</v>
      </c>
      <c r="BH280" s="149">
        <f>IF(U280="sníž. přenesená",N280,0)</f>
        <v>0</v>
      </c>
      <c r="BI280" s="149">
        <f>IF(U280="nulová",N280,0)</f>
        <v>0</v>
      </c>
      <c r="BJ280" s="21" t="s">
        <v>87</v>
      </c>
      <c r="BK280" s="149">
        <f>ROUND(L280*K280,2)</f>
        <v>5190.6000000000004</v>
      </c>
      <c r="BL280" s="21" t="s">
        <v>277</v>
      </c>
      <c r="BM280" s="21" t="s">
        <v>333</v>
      </c>
    </row>
    <row r="281" spans="2:65" s="1" customFormat="1" ht="30" customHeight="1" x14ac:dyDescent="0.3">
      <c r="B281" s="35"/>
      <c r="C281" s="36"/>
      <c r="D281" s="36"/>
      <c r="E281" s="36"/>
      <c r="F281" s="499" t="s">
        <v>334</v>
      </c>
      <c r="G281" s="500"/>
      <c r="H281" s="500"/>
      <c r="I281" s="500"/>
      <c r="J281" s="36"/>
      <c r="K281" s="36"/>
      <c r="L281" s="36"/>
      <c r="M281" s="36"/>
      <c r="N281" s="36"/>
      <c r="O281" s="36"/>
      <c r="P281" s="36"/>
      <c r="Q281" s="36"/>
      <c r="R281" s="37"/>
      <c r="T281" s="150"/>
      <c r="U281" s="36"/>
      <c r="V281" s="36"/>
      <c r="W281" s="36"/>
      <c r="X281" s="36"/>
      <c r="Y281" s="36"/>
      <c r="Z281" s="36"/>
      <c r="AA281" s="74"/>
      <c r="AT281" s="21" t="s">
        <v>180</v>
      </c>
      <c r="AU281" s="21" t="s">
        <v>131</v>
      </c>
    </row>
    <row r="282" spans="2:65" s="10" customFormat="1" ht="22.5" customHeight="1" x14ac:dyDescent="0.3">
      <c r="B282" s="151"/>
      <c r="C282" s="152"/>
      <c r="D282" s="152"/>
      <c r="E282" s="153" t="s">
        <v>5</v>
      </c>
      <c r="F282" s="494" t="s">
        <v>181</v>
      </c>
      <c r="G282" s="495"/>
      <c r="H282" s="495"/>
      <c r="I282" s="495"/>
      <c r="J282" s="152"/>
      <c r="K282" s="154" t="s">
        <v>5</v>
      </c>
      <c r="L282" s="152"/>
      <c r="M282" s="152"/>
      <c r="N282" s="152"/>
      <c r="O282" s="152"/>
      <c r="P282" s="152"/>
      <c r="Q282" s="152"/>
      <c r="R282" s="155"/>
      <c r="T282" s="156"/>
      <c r="U282" s="152"/>
      <c r="V282" s="152"/>
      <c r="W282" s="152"/>
      <c r="X282" s="152"/>
      <c r="Y282" s="152"/>
      <c r="Z282" s="152"/>
      <c r="AA282" s="157"/>
      <c r="AT282" s="158" t="s">
        <v>182</v>
      </c>
      <c r="AU282" s="158" t="s">
        <v>131</v>
      </c>
      <c r="AV282" s="10" t="s">
        <v>87</v>
      </c>
      <c r="AW282" s="10" t="s">
        <v>37</v>
      </c>
      <c r="AX282" s="10" t="s">
        <v>79</v>
      </c>
      <c r="AY282" s="158" t="s">
        <v>172</v>
      </c>
    </row>
    <row r="283" spans="2:65" s="10" customFormat="1" ht="22.5" customHeight="1" x14ac:dyDescent="0.3">
      <c r="B283" s="151"/>
      <c r="C283" s="152"/>
      <c r="D283" s="152"/>
      <c r="E283" s="153" t="s">
        <v>5</v>
      </c>
      <c r="F283" s="494" t="s">
        <v>183</v>
      </c>
      <c r="G283" s="495"/>
      <c r="H283" s="495"/>
      <c r="I283" s="495"/>
      <c r="J283" s="152"/>
      <c r="K283" s="154" t="s">
        <v>5</v>
      </c>
      <c r="L283" s="152"/>
      <c r="M283" s="152"/>
      <c r="N283" s="152"/>
      <c r="O283" s="152"/>
      <c r="P283" s="152"/>
      <c r="Q283" s="152"/>
      <c r="R283" s="155"/>
      <c r="T283" s="156"/>
      <c r="U283" s="152"/>
      <c r="V283" s="152"/>
      <c r="W283" s="152"/>
      <c r="X283" s="152"/>
      <c r="Y283" s="152"/>
      <c r="Z283" s="152"/>
      <c r="AA283" s="157"/>
      <c r="AT283" s="158" t="s">
        <v>182</v>
      </c>
      <c r="AU283" s="158" t="s">
        <v>131</v>
      </c>
      <c r="AV283" s="10" t="s">
        <v>87</v>
      </c>
      <c r="AW283" s="10" t="s">
        <v>37</v>
      </c>
      <c r="AX283" s="10" t="s">
        <v>79</v>
      </c>
      <c r="AY283" s="158" t="s">
        <v>172</v>
      </c>
    </row>
    <row r="284" spans="2:65" s="11" customFormat="1" ht="22.5" customHeight="1" x14ac:dyDescent="0.3">
      <c r="B284" s="159"/>
      <c r="C284" s="160"/>
      <c r="D284" s="160"/>
      <c r="E284" s="161" t="s">
        <v>5</v>
      </c>
      <c r="F284" s="478" t="s">
        <v>335</v>
      </c>
      <c r="G284" s="479"/>
      <c r="H284" s="479"/>
      <c r="I284" s="479"/>
      <c r="J284" s="160"/>
      <c r="K284" s="162">
        <v>21.1</v>
      </c>
      <c r="L284" s="160"/>
      <c r="M284" s="160"/>
      <c r="N284" s="160"/>
      <c r="O284" s="160"/>
      <c r="P284" s="160"/>
      <c r="Q284" s="160"/>
      <c r="R284" s="163"/>
      <c r="T284" s="164"/>
      <c r="U284" s="160"/>
      <c r="V284" s="160"/>
      <c r="W284" s="160"/>
      <c r="X284" s="160"/>
      <c r="Y284" s="160"/>
      <c r="Z284" s="160"/>
      <c r="AA284" s="165"/>
      <c r="AT284" s="166" t="s">
        <v>182</v>
      </c>
      <c r="AU284" s="166" t="s">
        <v>131</v>
      </c>
      <c r="AV284" s="11" t="s">
        <v>131</v>
      </c>
      <c r="AW284" s="11" t="s">
        <v>37</v>
      </c>
      <c r="AX284" s="11" t="s">
        <v>79</v>
      </c>
      <c r="AY284" s="166" t="s">
        <v>172</v>
      </c>
    </row>
    <row r="285" spans="2:65" s="12" customFormat="1" ht="22.5" customHeight="1" x14ac:dyDescent="0.3">
      <c r="B285" s="167"/>
      <c r="C285" s="168"/>
      <c r="D285" s="168"/>
      <c r="E285" s="169" t="s">
        <v>5</v>
      </c>
      <c r="F285" s="480" t="s">
        <v>186</v>
      </c>
      <c r="G285" s="481"/>
      <c r="H285" s="481"/>
      <c r="I285" s="481"/>
      <c r="J285" s="168"/>
      <c r="K285" s="170">
        <v>21.1</v>
      </c>
      <c r="L285" s="168"/>
      <c r="M285" s="168"/>
      <c r="N285" s="168"/>
      <c r="O285" s="168"/>
      <c r="P285" s="168"/>
      <c r="Q285" s="168"/>
      <c r="R285" s="171"/>
      <c r="T285" s="172"/>
      <c r="U285" s="168"/>
      <c r="V285" s="168"/>
      <c r="W285" s="168"/>
      <c r="X285" s="168"/>
      <c r="Y285" s="168"/>
      <c r="Z285" s="168"/>
      <c r="AA285" s="173"/>
      <c r="AT285" s="174" t="s">
        <v>182</v>
      </c>
      <c r="AU285" s="174" t="s">
        <v>131</v>
      </c>
      <c r="AV285" s="12" t="s">
        <v>177</v>
      </c>
      <c r="AW285" s="12" t="s">
        <v>37</v>
      </c>
      <c r="AX285" s="12" t="s">
        <v>87</v>
      </c>
      <c r="AY285" s="174" t="s">
        <v>172</v>
      </c>
    </row>
    <row r="286" spans="2:65" s="9" customFormat="1" ht="37.35" customHeight="1" x14ac:dyDescent="0.35">
      <c r="B286" s="130"/>
      <c r="C286" s="131"/>
      <c r="D286" s="132" t="s">
        <v>154</v>
      </c>
      <c r="E286" s="132"/>
      <c r="F286" s="132"/>
      <c r="G286" s="132"/>
      <c r="H286" s="132"/>
      <c r="I286" s="132"/>
      <c r="J286" s="132"/>
      <c r="K286" s="132"/>
      <c r="L286" s="132"/>
      <c r="M286" s="132"/>
      <c r="N286" s="484">
        <f>BK286</f>
        <v>8160</v>
      </c>
      <c r="O286" s="485"/>
      <c r="P286" s="485"/>
      <c r="Q286" s="485"/>
      <c r="R286" s="133"/>
      <c r="T286" s="134"/>
      <c r="U286" s="131"/>
      <c r="V286" s="131"/>
      <c r="W286" s="135">
        <f>W287</f>
        <v>18.66</v>
      </c>
      <c r="X286" s="131"/>
      <c r="Y286" s="135">
        <f>Y287</f>
        <v>6.0000000000000001E-3</v>
      </c>
      <c r="Z286" s="131"/>
      <c r="AA286" s="136">
        <f>AA287</f>
        <v>0</v>
      </c>
      <c r="AR286" s="137" t="s">
        <v>191</v>
      </c>
      <c r="AT286" s="138" t="s">
        <v>78</v>
      </c>
      <c r="AU286" s="138" t="s">
        <v>79</v>
      </c>
      <c r="AY286" s="137" t="s">
        <v>172</v>
      </c>
      <c r="BK286" s="139">
        <f>BK287</f>
        <v>8160</v>
      </c>
    </row>
    <row r="287" spans="2:65" s="9" customFormat="1" ht="19.899999999999999" customHeight="1" x14ac:dyDescent="0.3">
      <c r="B287" s="130"/>
      <c r="C287" s="131"/>
      <c r="D287" s="140" t="s">
        <v>155</v>
      </c>
      <c r="E287" s="140"/>
      <c r="F287" s="140"/>
      <c r="G287" s="140"/>
      <c r="H287" s="140"/>
      <c r="I287" s="140"/>
      <c r="J287" s="140"/>
      <c r="K287" s="140"/>
      <c r="L287" s="140"/>
      <c r="M287" s="140"/>
      <c r="N287" s="486">
        <f>BK287</f>
        <v>8160</v>
      </c>
      <c r="O287" s="487"/>
      <c r="P287" s="487"/>
      <c r="Q287" s="487"/>
      <c r="R287" s="133"/>
      <c r="T287" s="134"/>
      <c r="U287" s="131"/>
      <c r="V287" s="131"/>
      <c r="W287" s="135">
        <f>SUM(W288:W290)</f>
        <v>18.66</v>
      </c>
      <c r="X287" s="131"/>
      <c r="Y287" s="135">
        <f>SUM(Y288:Y290)</f>
        <v>6.0000000000000001E-3</v>
      </c>
      <c r="Z287" s="131"/>
      <c r="AA287" s="136">
        <f>SUM(AA288:AA290)</f>
        <v>0</v>
      </c>
      <c r="AR287" s="137" t="s">
        <v>191</v>
      </c>
      <c r="AT287" s="138" t="s">
        <v>78</v>
      </c>
      <c r="AU287" s="138" t="s">
        <v>87</v>
      </c>
      <c r="AY287" s="137" t="s">
        <v>172</v>
      </c>
      <c r="BK287" s="139">
        <f>SUM(BK288:BK290)</f>
        <v>8160</v>
      </c>
    </row>
    <row r="288" spans="2:65" s="1" customFormat="1" ht="31.5" customHeight="1" x14ac:dyDescent="0.3">
      <c r="B288" s="141"/>
      <c r="C288" s="142" t="s">
        <v>336</v>
      </c>
      <c r="D288" s="142" t="s">
        <v>173</v>
      </c>
      <c r="E288" s="143" t="s">
        <v>337</v>
      </c>
      <c r="F288" s="496" t="s">
        <v>338</v>
      </c>
      <c r="G288" s="496"/>
      <c r="H288" s="496"/>
      <c r="I288" s="496"/>
      <c r="J288" s="144" t="s">
        <v>189</v>
      </c>
      <c r="K288" s="300">
        <v>60</v>
      </c>
      <c r="L288" s="497">
        <v>136</v>
      </c>
      <c r="M288" s="497"/>
      <c r="N288" s="498">
        <f>ROUND(L288*K288,2)</f>
        <v>8160</v>
      </c>
      <c r="O288" s="498"/>
      <c r="P288" s="498"/>
      <c r="Q288" s="498"/>
      <c r="R288" s="145"/>
      <c r="T288" s="146" t="s">
        <v>5</v>
      </c>
      <c r="U288" s="44" t="s">
        <v>44</v>
      </c>
      <c r="V288" s="147">
        <v>0.311</v>
      </c>
      <c r="W288" s="147">
        <f>V288*K288</f>
        <v>18.66</v>
      </c>
      <c r="X288" s="147">
        <v>1E-4</v>
      </c>
      <c r="Y288" s="147">
        <f>X288*K288</f>
        <v>6.0000000000000001E-3</v>
      </c>
      <c r="Z288" s="147">
        <v>0</v>
      </c>
      <c r="AA288" s="148">
        <f>Z288*K288</f>
        <v>0</v>
      </c>
      <c r="AR288" s="21" t="s">
        <v>339</v>
      </c>
      <c r="AT288" s="21" t="s">
        <v>173</v>
      </c>
      <c r="AU288" s="21" t="s">
        <v>131</v>
      </c>
      <c r="AY288" s="21" t="s">
        <v>172</v>
      </c>
      <c r="BE288" s="149">
        <f>IF(U288="základní",N288,0)</f>
        <v>8160</v>
      </c>
      <c r="BF288" s="149">
        <f>IF(U288="snížená",N288,0)</f>
        <v>0</v>
      </c>
      <c r="BG288" s="149">
        <f>IF(U288="zákl. přenesená",N288,0)</f>
        <v>0</v>
      </c>
      <c r="BH288" s="149">
        <f>IF(U288="sníž. přenesená",N288,0)</f>
        <v>0</v>
      </c>
      <c r="BI288" s="149">
        <f>IF(U288="nulová",N288,0)</f>
        <v>0</v>
      </c>
      <c r="BJ288" s="21" t="s">
        <v>87</v>
      </c>
      <c r="BK288" s="149">
        <f>ROUND(L288*K288,2)</f>
        <v>8160</v>
      </c>
      <c r="BL288" s="21" t="s">
        <v>339</v>
      </c>
      <c r="BM288" s="21" t="s">
        <v>340</v>
      </c>
    </row>
    <row r="289" spans="2:65" s="11" customFormat="1" ht="22.5" customHeight="1" x14ac:dyDescent="0.3">
      <c r="B289" s="159"/>
      <c r="C289" s="160"/>
      <c r="D289" s="160"/>
      <c r="E289" s="161" t="s">
        <v>5</v>
      </c>
      <c r="F289" s="501" t="s">
        <v>341</v>
      </c>
      <c r="G289" s="502"/>
      <c r="H289" s="502"/>
      <c r="I289" s="502"/>
      <c r="J289" s="160"/>
      <c r="K289" s="162">
        <v>60</v>
      </c>
      <c r="L289" s="160"/>
      <c r="M289" s="160"/>
      <c r="N289" s="160"/>
      <c r="O289" s="160"/>
      <c r="P289" s="160"/>
      <c r="Q289" s="160"/>
      <c r="R289" s="163"/>
      <c r="T289" s="164"/>
      <c r="U289" s="160"/>
      <c r="V289" s="160"/>
      <c r="W289" s="160"/>
      <c r="X289" s="160"/>
      <c r="Y289" s="160"/>
      <c r="Z289" s="160"/>
      <c r="AA289" s="165"/>
      <c r="AT289" s="166" t="s">
        <v>182</v>
      </c>
      <c r="AU289" s="166" t="s">
        <v>131</v>
      </c>
      <c r="AV289" s="11" t="s">
        <v>131</v>
      </c>
      <c r="AW289" s="11" t="s">
        <v>37</v>
      </c>
      <c r="AX289" s="11" t="s">
        <v>79</v>
      </c>
      <c r="AY289" s="166" t="s">
        <v>172</v>
      </c>
    </row>
    <row r="290" spans="2:65" s="12" customFormat="1" ht="22.5" customHeight="1" x14ac:dyDescent="0.3">
      <c r="B290" s="167"/>
      <c r="C290" s="168"/>
      <c r="D290" s="168"/>
      <c r="E290" s="169" t="s">
        <v>5</v>
      </c>
      <c r="F290" s="480" t="s">
        <v>186</v>
      </c>
      <c r="G290" s="481"/>
      <c r="H290" s="481"/>
      <c r="I290" s="481"/>
      <c r="J290" s="168"/>
      <c r="K290" s="170">
        <v>60</v>
      </c>
      <c r="L290" s="168"/>
      <c r="M290" s="168"/>
      <c r="N290" s="168"/>
      <c r="O290" s="168"/>
      <c r="P290" s="168"/>
      <c r="Q290" s="168"/>
      <c r="R290" s="171"/>
      <c r="T290" s="172"/>
      <c r="U290" s="168"/>
      <c r="V290" s="168"/>
      <c r="W290" s="168"/>
      <c r="X290" s="168"/>
      <c r="Y290" s="168"/>
      <c r="Z290" s="168"/>
      <c r="AA290" s="173"/>
      <c r="AT290" s="174" t="s">
        <v>182</v>
      </c>
      <c r="AU290" s="174" t="s">
        <v>131</v>
      </c>
      <c r="AV290" s="12" t="s">
        <v>177</v>
      </c>
      <c r="AW290" s="12" t="s">
        <v>37</v>
      </c>
      <c r="AX290" s="12" t="s">
        <v>87</v>
      </c>
      <c r="AY290" s="174" t="s">
        <v>172</v>
      </c>
    </row>
    <row r="291" spans="2:65" s="9" customFormat="1" ht="37.35" customHeight="1" x14ac:dyDescent="0.35">
      <c r="B291" s="130"/>
      <c r="C291" s="131"/>
      <c r="D291" s="132" t="s">
        <v>156</v>
      </c>
      <c r="E291" s="132"/>
      <c r="F291" s="132"/>
      <c r="G291" s="132"/>
      <c r="H291" s="132"/>
      <c r="I291" s="132"/>
      <c r="J291" s="132"/>
      <c r="K291" s="132"/>
      <c r="L291" s="132"/>
      <c r="M291" s="132"/>
      <c r="N291" s="492">
        <f>BK291</f>
        <v>4704</v>
      </c>
      <c r="O291" s="493"/>
      <c r="P291" s="493"/>
      <c r="Q291" s="493"/>
      <c r="R291" s="133"/>
      <c r="T291" s="134"/>
      <c r="U291" s="131"/>
      <c r="V291" s="131"/>
      <c r="W291" s="135">
        <f>SUM(W292:W302)</f>
        <v>12</v>
      </c>
      <c r="X291" s="131"/>
      <c r="Y291" s="135">
        <f>SUM(Y292:Y302)</f>
        <v>0</v>
      </c>
      <c r="Z291" s="131"/>
      <c r="AA291" s="136">
        <f>SUM(AA292:AA302)</f>
        <v>0</v>
      </c>
      <c r="AR291" s="137" t="s">
        <v>177</v>
      </c>
      <c r="AT291" s="138" t="s">
        <v>78</v>
      </c>
      <c r="AU291" s="138" t="s">
        <v>79</v>
      </c>
      <c r="AY291" s="137" t="s">
        <v>172</v>
      </c>
      <c r="BK291" s="139">
        <f>SUM(BK292:BK302)</f>
        <v>4704</v>
      </c>
    </row>
    <row r="292" spans="2:65" s="1" customFormat="1" ht="22.5" customHeight="1" x14ac:dyDescent="0.3">
      <c r="B292" s="141"/>
      <c r="C292" s="142" t="s">
        <v>342</v>
      </c>
      <c r="D292" s="142" t="s">
        <v>173</v>
      </c>
      <c r="E292" s="143" t="s">
        <v>343</v>
      </c>
      <c r="F292" s="496" t="s">
        <v>344</v>
      </c>
      <c r="G292" s="496"/>
      <c r="H292" s="496"/>
      <c r="I292" s="496"/>
      <c r="J292" s="144" t="s">
        <v>345</v>
      </c>
      <c r="K292" s="300">
        <v>8</v>
      </c>
      <c r="L292" s="497">
        <v>392</v>
      </c>
      <c r="M292" s="497"/>
      <c r="N292" s="498">
        <f>ROUND(L292*K292,2)</f>
        <v>3136</v>
      </c>
      <c r="O292" s="498"/>
      <c r="P292" s="498"/>
      <c r="Q292" s="498"/>
      <c r="R292" s="145"/>
      <c r="T292" s="146" t="s">
        <v>5</v>
      </c>
      <c r="U292" s="44" t="s">
        <v>44</v>
      </c>
      <c r="V292" s="147">
        <v>1</v>
      </c>
      <c r="W292" s="147">
        <f>V292*K292</f>
        <v>8</v>
      </c>
      <c r="X292" s="147">
        <v>0</v>
      </c>
      <c r="Y292" s="147">
        <f>X292*K292</f>
        <v>0</v>
      </c>
      <c r="Z292" s="147">
        <v>0</v>
      </c>
      <c r="AA292" s="148">
        <f>Z292*K292</f>
        <v>0</v>
      </c>
      <c r="AR292" s="21" t="s">
        <v>346</v>
      </c>
      <c r="AT292" s="21" t="s">
        <v>173</v>
      </c>
      <c r="AU292" s="21" t="s">
        <v>87</v>
      </c>
      <c r="AY292" s="21" t="s">
        <v>172</v>
      </c>
      <c r="BE292" s="149">
        <f>IF(U292="základní",N292,0)</f>
        <v>3136</v>
      </c>
      <c r="BF292" s="149">
        <f>IF(U292="snížená",N292,0)</f>
        <v>0</v>
      </c>
      <c r="BG292" s="149">
        <f>IF(U292="zákl. přenesená",N292,0)</f>
        <v>0</v>
      </c>
      <c r="BH292" s="149">
        <f>IF(U292="sníž. přenesená",N292,0)</f>
        <v>0</v>
      </c>
      <c r="BI292" s="149">
        <f>IF(U292="nulová",N292,0)</f>
        <v>0</v>
      </c>
      <c r="BJ292" s="21" t="s">
        <v>87</v>
      </c>
      <c r="BK292" s="149">
        <f>ROUND(L292*K292,2)</f>
        <v>3136</v>
      </c>
      <c r="BL292" s="21" t="s">
        <v>346</v>
      </c>
      <c r="BM292" s="21" t="s">
        <v>347</v>
      </c>
    </row>
    <row r="293" spans="2:65" s="1" customFormat="1" ht="30" customHeight="1" x14ac:dyDescent="0.3">
      <c r="B293" s="35"/>
      <c r="C293" s="36"/>
      <c r="D293" s="36"/>
      <c r="E293" s="36"/>
      <c r="F293" s="499" t="s">
        <v>348</v>
      </c>
      <c r="G293" s="500"/>
      <c r="H293" s="500"/>
      <c r="I293" s="500"/>
      <c r="J293" s="36"/>
      <c r="K293" s="36"/>
      <c r="L293" s="36"/>
      <c r="M293" s="36"/>
      <c r="N293" s="36"/>
      <c r="O293" s="36"/>
      <c r="P293" s="36"/>
      <c r="Q293" s="36"/>
      <c r="R293" s="37"/>
      <c r="T293" s="150"/>
      <c r="U293" s="36"/>
      <c r="V293" s="36"/>
      <c r="W293" s="36"/>
      <c r="X293" s="36"/>
      <c r="Y293" s="36"/>
      <c r="Z293" s="36"/>
      <c r="AA293" s="74"/>
      <c r="AT293" s="21" t="s">
        <v>180</v>
      </c>
      <c r="AU293" s="21" t="s">
        <v>87</v>
      </c>
    </row>
    <row r="294" spans="2:65" s="10" customFormat="1" ht="22.5" customHeight="1" x14ac:dyDescent="0.3">
      <c r="B294" s="151"/>
      <c r="C294" s="152"/>
      <c r="D294" s="152"/>
      <c r="E294" s="153" t="s">
        <v>5</v>
      </c>
      <c r="F294" s="494" t="s">
        <v>181</v>
      </c>
      <c r="G294" s="495"/>
      <c r="H294" s="495"/>
      <c r="I294" s="495"/>
      <c r="J294" s="152"/>
      <c r="K294" s="154" t="s">
        <v>5</v>
      </c>
      <c r="L294" s="152"/>
      <c r="M294" s="152"/>
      <c r="N294" s="152"/>
      <c r="O294" s="152"/>
      <c r="P294" s="152"/>
      <c r="Q294" s="152"/>
      <c r="R294" s="155"/>
      <c r="T294" s="156"/>
      <c r="U294" s="152"/>
      <c r="V294" s="152"/>
      <c r="W294" s="152"/>
      <c r="X294" s="152"/>
      <c r="Y294" s="152"/>
      <c r="Z294" s="152"/>
      <c r="AA294" s="157"/>
      <c r="AT294" s="158" t="s">
        <v>182</v>
      </c>
      <c r="AU294" s="158" t="s">
        <v>87</v>
      </c>
      <c r="AV294" s="10" t="s">
        <v>87</v>
      </c>
      <c r="AW294" s="10" t="s">
        <v>37</v>
      </c>
      <c r="AX294" s="10" t="s">
        <v>79</v>
      </c>
      <c r="AY294" s="158" t="s">
        <v>172</v>
      </c>
    </row>
    <row r="295" spans="2:65" s="10" customFormat="1" ht="22.5" customHeight="1" x14ac:dyDescent="0.3">
      <c r="B295" s="151"/>
      <c r="C295" s="152"/>
      <c r="D295" s="152"/>
      <c r="E295" s="153" t="s">
        <v>5</v>
      </c>
      <c r="F295" s="494" t="s">
        <v>349</v>
      </c>
      <c r="G295" s="495"/>
      <c r="H295" s="495"/>
      <c r="I295" s="495"/>
      <c r="J295" s="152"/>
      <c r="K295" s="154" t="s">
        <v>5</v>
      </c>
      <c r="L295" s="152"/>
      <c r="M295" s="152"/>
      <c r="N295" s="152"/>
      <c r="O295" s="152"/>
      <c r="P295" s="152"/>
      <c r="Q295" s="152"/>
      <c r="R295" s="155"/>
      <c r="T295" s="156"/>
      <c r="U295" s="152"/>
      <c r="V295" s="152"/>
      <c r="W295" s="152"/>
      <c r="X295" s="152"/>
      <c r="Y295" s="152"/>
      <c r="Z295" s="152"/>
      <c r="AA295" s="157"/>
      <c r="AT295" s="158" t="s">
        <v>182</v>
      </c>
      <c r="AU295" s="158" t="s">
        <v>87</v>
      </c>
      <c r="AV295" s="10" t="s">
        <v>87</v>
      </c>
      <c r="AW295" s="10" t="s">
        <v>37</v>
      </c>
      <c r="AX295" s="10" t="s">
        <v>79</v>
      </c>
      <c r="AY295" s="158" t="s">
        <v>172</v>
      </c>
    </row>
    <row r="296" spans="2:65" s="11" customFormat="1" ht="22.5" customHeight="1" x14ac:dyDescent="0.3">
      <c r="B296" s="159"/>
      <c r="C296" s="160"/>
      <c r="D296" s="160"/>
      <c r="E296" s="161" t="s">
        <v>5</v>
      </c>
      <c r="F296" s="478" t="s">
        <v>222</v>
      </c>
      <c r="G296" s="479"/>
      <c r="H296" s="479"/>
      <c r="I296" s="479"/>
      <c r="J296" s="160"/>
      <c r="K296" s="162">
        <v>8</v>
      </c>
      <c r="L296" s="160"/>
      <c r="M296" s="160"/>
      <c r="N296" s="160"/>
      <c r="O296" s="160"/>
      <c r="P296" s="160"/>
      <c r="Q296" s="160"/>
      <c r="R296" s="163"/>
      <c r="T296" s="164"/>
      <c r="U296" s="160"/>
      <c r="V296" s="160"/>
      <c r="W296" s="160"/>
      <c r="X296" s="160"/>
      <c r="Y296" s="160"/>
      <c r="Z296" s="160"/>
      <c r="AA296" s="165"/>
      <c r="AT296" s="166" t="s">
        <v>182</v>
      </c>
      <c r="AU296" s="166" t="s">
        <v>87</v>
      </c>
      <c r="AV296" s="11" t="s">
        <v>131</v>
      </c>
      <c r="AW296" s="11" t="s">
        <v>37</v>
      </c>
      <c r="AX296" s="11" t="s">
        <v>79</v>
      </c>
      <c r="AY296" s="166" t="s">
        <v>172</v>
      </c>
    </row>
    <row r="297" spans="2:65" s="12" customFormat="1" ht="22.5" customHeight="1" x14ac:dyDescent="0.3">
      <c r="B297" s="167"/>
      <c r="C297" s="168"/>
      <c r="D297" s="168"/>
      <c r="E297" s="169" t="s">
        <v>5</v>
      </c>
      <c r="F297" s="480" t="s">
        <v>186</v>
      </c>
      <c r="G297" s="481"/>
      <c r="H297" s="481"/>
      <c r="I297" s="481"/>
      <c r="J297" s="168"/>
      <c r="K297" s="170">
        <v>8</v>
      </c>
      <c r="L297" s="168"/>
      <c r="M297" s="168"/>
      <c r="N297" s="168"/>
      <c r="O297" s="168"/>
      <c r="P297" s="168"/>
      <c r="Q297" s="168"/>
      <c r="R297" s="171"/>
      <c r="T297" s="172"/>
      <c r="U297" s="168"/>
      <c r="V297" s="168"/>
      <c r="W297" s="168"/>
      <c r="X297" s="168"/>
      <c r="Y297" s="168"/>
      <c r="Z297" s="168"/>
      <c r="AA297" s="173"/>
      <c r="AT297" s="174" t="s">
        <v>182</v>
      </c>
      <c r="AU297" s="174" t="s">
        <v>87</v>
      </c>
      <c r="AV297" s="12" t="s">
        <v>177</v>
      </c>
      <c r="AW297" s="12" t="s">
        <v>37</v>
      </c>
      <c r="AX297" s="12" t="s">
        <v>87</v>
      </c>
      <c r="AY297" s="174" t="s">
        <v>172</v>
      </c>
    </row>
    <row r="298" spans="2:65" s="1" customFormat="1" ht="22.5" customHeight="1" x14ac:dyDescent="0.3">
      <c r="B298" s="141"/>
      <c r="C298" s="142" t="s">
        <v>350</v>
      </c>
      <c r="D298" s="142" t="s">
        <v>173</v>
      </c>
      <c r="E298" s="143" t="s">
        <v>351</v>
      </c>
      <c r="F298" s="496" t="s">
        <v>1420</v>
      </c>
      <c r="G298" s="496"/>
      <c r="H298" s="496"/>
      <c r="I298" s="496"/>
      <c r="J298" s="144" t="s">
        <v>345</v>
      </c>
      <c r="K298" s="300">
        <v>4</v>
      </c>
      <c r="L298" s="497">
        <v>392</v>
      </c>
      <c r="M298" s="497"/>
      <c r="N298" s="498">
        <f>ROUND(L298*K298,2)</f>
        <v>1568</v>
      </c>
      <c r="O298" s="498"/>
      <c r="P298" s="498"/>
      <c r="Q298" s="498"/>
      <c r="R298" s="145"/>
      <c r="T298" s="146" t="s">
        <v>5</v>
      </c>
      <c r="U298" s="44" t="s">
        <v>44</v>
      </c>
      <c r="V298" s="147">
        <v>1</v>
      </c>
      <c r="W298" s="147">
        <f>V298*K298</f>
        <v>4</v>
      </c>
      <c r="X298" s="147">
        <v>0</v>
      </c>
      <c r="Y298" s="147">
        <f>X298*K298</f>
        <v>0</v>
      </c>
      <c r="Z298" s="147">
        <v>0</v>
      </c>
      <c r="AA298" s="148">
        <f>Z298*K298</f>
        <v>0</v>
      </c>
      <c r="AR298" s="21" t="s">
        <v>346</v>
      </c>
      <c r="AT298" s="21" t="s">
        <v>173</v>
      </c>
      <c r="AU298" s="21" t="s">
        <v>87</v>
      </c>
      <c r="AY298" s="21" t="s">
        <v>172</v>
      </c>
      <c r="BE298" s="149">
        <f>IF(U298="základní",N298,0)</f>
        <v>1568</v>
      </c>
      <c r="BF298" s="149">
        <f>IF(U298="snížená",N298,0)</f>
        <v>0</v>
      </c>
      <c r="BG298" s="149">
        <f>IF(U298="zákl. přenesená",N298,0)</f>
        <v>0</v>
      </c>
      <c r="BH298" s="149">
        <f>IF(U298="sníž. přenesená",N298,0)</f>
        <v>0</v>
      </c>
      <c r="BI298" s="149">
        <f>IF(U298="nulová",N298,0)</f>
        <v>0</v>
      </c>
      <c r="BJ298" s="21" t="s">
        <v>87</v>
      </c>
      <c r="BK298" s="149">
        <f>ROUND(L298*K298,2)</f>
        <v>1568</v>
      </c>
      <c r="BL298" s="21" t="s">
        <v>346</v>
      </c>
      <c r="BM298" s="21" t="s">
        <v>353</v>
      </c>
    </row>
    <row r="299" spans="2:65" s="1" customFormat="1" ht="22.5" customHeight="1" x14ac:dyDescent="0.3">
      <c r="B299" s="35"/>
      <c r="C299" s="36"/>
      <c r="D299" s="36"/>
      <c r="E299" s="36"/>
      <c r="F299" s="499" t="s">
        <v>354</v>
      </c>
      <c r="G299" s="500"/>
      <c r="H299" s="500"/>
      <c r="I299" s="500"/>
      <c r="J299" s="36"/>
      <c r="K299" s="36"/>
      <c r="L299" s="36"/>
      <c r="M299" s="36"/>
      <c r="N299" s="36"/>
      <c r="O299" s="36"/>
      <c r="P299" s="36"/>
      <c r="Q299" s="36"/>
      <c r="R299" s="37"/>
      <c r="T299" s="150"/>
      <c r="U299" s="36"/>
      <c r="V299" s="36"/>
      <c r="W299" s="36"/>
      <c r="X299" s="36"/>
      <c r="Y299" s="36"/>
      <c r="Z299" s="36"/>
      <c r="AA299" s="74"/>
      <c r="AT299" s="21" t="s">
        <v>180</v>
      </c>
      <c r="AU299" s="21" t="s">
        <v>87</v>
      </c>
    </row>
    <row r="300" spans="2:65" s="10" customFormat="1" ht="22.5" customHeight="1" x14ac:dyDescent="0.3">
      <c r="B300" s="151"/>
      <c r="C300" s="152"/>
      <c r="D300" s="152"/>
      <c r="E300" s="153" t="s">
        <v>5</v>
      </c>
      <c r="F300" s="494" t="s">
        <v>355</v>
      </c>
      <c r="G300" s="495"/>
      <c r="H300" s="495"/>
      <c r="I300" s="495"/>
      <c r="J300" s="152"/>
      <c r="K300" s="154" t="s">
        <v>5</v>
      </c>
      <c r="L300" s="152"/>
      <c r="M300" s="152"/>
      <c r="N300" s="152"/>
      <c r="O300" s="152"/>
      <c r="P300" s="152"/>
      <c r="Q300" s="152"/>
      <c r="R300" s="155"/>
      <c r="T300" s="156"/>
      <c r="U300" s="152"/>
      <c r="V300" s="152"/>
      <c r="W300" s="152"/>
      <c r="X300" s="152"/>
      <c r="Y300" s="152"/>
      <c r="Z300" s="152"/>
      <c r="AA300" s="157"/>
      <c r="AT300" s="158" t="s">
        <v>182</v>
      </c>
      <c r="AU300" s="158" t="s">
        <v>87</v>
      </c>
      <c r="AV300" s="10" t="s">
        <v>87</v>
      </c>
      <c r="AW300" s="10" t="s">
        <v>37</v>
      </c>
      <c r="AX300" s="10" t="s">
        <v>79</v>
      </c>
      <c r="AY300" s="158" t="s">
        <v>172</v>
      </c>
    </row>
    <row r="301" spans="2:65" s="11" customFormat="1" ht="22.5" customHeight="1" x14ac:dyDescent="0.3">
      <c r="B301" s="159"/>
      <c r="C301" s="160"/>
      <c r="D301" s="160"/>
      <c r="E301" s="161" t="s">
        <v>5</v>
      </c>
      <c r="F301" s="478" t="s">
        <v>177</v>
      </c>
      <c r="G301" s="479"/>
      <c r="H301" s="479"/>
      <c r="I301" s="479"/>
      <c r="J301" s="160"/>
      <c r="K301" s="162">
        <v>4</v>
      </c>
      <c r="L301" s="160"/>
      <c r="M301" s="160"/>
      <c r="N301" s="160"/>
      <c r="O301" s="160"/>
      <c r="P301" s="160"/>
      <c r="Q301" s="160"/>
      <c r="R301" s="163"/>
      <c r="T301" s="164"/>
      <c r="U301" s="160"/>
      <c r="V301" s="160"/>
      <c r="W301" s="160"/>
      <c r="X301" s="160"/>
      <c r="Y301" s="160"/>
      <c r="Z301" s="160"/>
      <c r="AA301" s="165"/>
      <c r="AT301" s="166" t="s">
        <v>182</v>
      </c>
      <c r="AU301" s="166" t="s">
        <v>87</v>
      </c>
      <c r="AV301" s="11" t="s">
        <v>131</v>
      </c>
      <c r="AW301" s="11" t="s">
        <v>37</v>
      </c>
      <c r="AX301" s="11" t="s">
        <v>79</v>
      </c>
      <c r="AY301" s="166" t="s">
        <v>172</v>
      </c>
    </row>
    <row r="302" spans="2:65" s="12" customFormat="1" ht="22.5" customHeight="1" x14ac:dyDescent="0.3">
      <c r="B302" s="167"/>
      <c r="C302" s="168"/>
      <c r="D302" s="168"/>
      <c r="E302" s="169" t="s">
        <v>5</v>
      </c>
      <c r="F302" s="480" t="s">
        <v>186</v>
      </c>
      <c r="G302" s="481"/>
      <c r="H302" s="481"/>
      <c r="I302" s="481"/>
      <c r="J302" s="168"/>
      <c r="K302" s="170">
        <v>4</v>
      </c>
      <c r="L302" s="168"/>
      <c r="M302" s="168"/>
      <c r="N302" s="168"/>
      <c r="O302" s="168"/>
      <c r="P302" s="168"/>
      <c r="Q302" s="168"/>
      <c r="R302" s="171"/>
      <c r="T302" s="175"/>
      <c r="U302" s="176"/>
      <c r="V302" s="176"/>
      <c r="W302" s="176"/>
      <c r="X302" s="176"/>
      <c r="Y302" s="176"/>
      <c r="Z302" s="176"/>
      <c r="AA302" s="177"/>
      <c r="AT302" s="174" t="s">
        <v>182</v>
      </c>
      <c r="AU302" s="174" t="s">
        <v>87</v>
      </c>
      <c r="AV302" s="12" t="s">
        <v>177</v>
      </c>
      <c r="AW302" s="12" t="s">
        <v>37</v>
      </c>
      <c r="AX302" s="12" t="s">
        <v>87</v>
      </c>
      <c r="AY302" s="174" t="s">
        <v>172</v>
      </c>
    </row>
    <row r="303" spans="2:65" s="1" customFormat="1" ht="6.95" customHeight="1" x14ac:dyDescent="0.3">
      <c r="B303" s="59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1"/>
    </row>
  </sheetData>
  <sheetProtection algorithmName="SHA-512" hashValue="IXMlSh5flZqzRs0DKW8h21dvrhspQO9AzUxPqBCPIgkS4qdthlX+crQu5wZQuhqSMib6vWw3rLTTGlhnTvRJ1A==" saltValue="dcUcLsVoCsHnV7GE1XtzvA==" spinCount="100000" sheet="1" objects="1" scenarios="1"/>
  <mergeCells count="304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F128:I128"/>
    <mergeCell ref="F129:I129"/>
    <mergeCell ref="F130:I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F146:I146"/>
    <mergeCell ref="F147:I147"/>
    <mergeCell ref="F148:I148"/>
    <mergeCell ref="F149:I149"/>
    <mergeCell ref="L149:M149"/>
    <mergeCell ref="N149:Q149"/>
    <mergeCell ref="F150:I150"/>
    <mergeCell ref="F151:I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F158:I158"/>
    <mergeCell ref="F159:I159"/>
    <mergeCell ref="L159:M159"/>
    <mergeCell ref="N159:Q159"/>
    <mergeCell ref="F160:I160"/>
    <mergeCell ref="F161:I161"/>
    <mergeCell ref="F162:I162"/>
    <mergeCell ref="F163:I163"/>
    <mergeCell ref="F164:I164"/>
    <mergeCell ref="F165:I165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L171:M171"/>
    <mergeCell ref="N171:Q171"/>
    <mergeCell ref="F172:I172"/>
    <mergeCell ref="F173:I173"/>
    <mergeCell ref="F174:I174"/>
    <mergeCell ref="F175:I175"/>
    <mergeCell ref="F176:I176"/>
    <mergeCell ref="F177:I177"/>
    <mergeCell ref="F178:I178"/>
    <mergeCell ref="F179:I179"/>
    <mergeCell ref="L179:M179"/>
    <mergeCell ref="N179:Q179"/>
    <mergeCell ref="F180:I180"/>
    <mergeCell ref="F181:I181"/>
    <mergeCell ref="F182:I182"/>
    <mergeCell ref="F183:I183"/>
    <mergeCell ref="F184:I184"/>
    <mergeCell ref="F185:I185"/>
    <mergeCell ref="L185:M185"/>
    <mergeCell ref="N185:Q185"/>
    <mergeCell ref="F186:I186"/>
    <mergeCell ref="F187:I187"/>
    <mergeCell ref="F188:I188"/>
    <mergeCell ref="F189:I189"/>
    <mergeCell ref="F190:I190"/>
    <mergeCell ref="F191:I191"/>
    <mergeCell ref="F192:I192"/>
    <mergeCell ref="F193:I193"/>
    <mergeCell ref="F194:I194"/>
    <mergeCell ref="F195:I195"/>
    <mergeCell ref="L195:M195"/>
    <mergeCell ref="N195:Q195"/>
    <mergeCell ref="F196:I196"/>
    <mergeCell ref="F197:I197"/>
    <mergeCell ref="F198:I198"/>
    <mergeCell ref="F199:I199"/>
    <mergeCell ref="F200:I200"/>
    <mergeCell ref="F201:I201"/>
    <mergeCell ref="F202:I202"/>
    <mergeCell ref="F203:I203"/>
    <mergeCell ref="F204:I204"/>
    <mergeCell ref="L204:M204"/>
    <mergeCell ref="N204:Q204"/>
    <mergeCell ref="F205:I205"/>
    <mergeCell ref="F206:I206"/>
    <mergeCell ref="F207:I207"/>
    <mergeCell ref="F208:I208"/>
    <mergeCell ref="F209:I209"/>
    <mergeCell ref="F211:I211"/>
    <mergeCell ref="L211:M211"/>
    <mergeCell ref="N211:Q211"/>
    <mergeCell ref="F212:I212"/>
    <mergeCell ref="F213:I213"/>
    <mergeCell ref="L213:M213"/>
    <mergeCell ref="N213:Q213"/>
    <mergeCell ref="F214:I214"/>
    <mergeCell ref="F215:I215"/>
    <mergeCell ref="F216:I216"/>
    <mergeCell ref="F217:I217"/>
    <mergeCell ref="L217:M217"/>
    <mergeCell ref="N217:Q217"/>
    <mergeCell ref="F218:I218"/>
    <mergeCell ref="F219:I219"/>
    <mergeCell ref="F220:I220"/>
    <mergeCell ref="F221:I221"/>
    <mergeCell ref="L221:M221"/>
    <mergeCell ref="N221:Q221"/>
    <mergeCell ref="F223:I223"/>
    <mergeCell ref="L223:M223"/>
    <mergeCell ref="N223:Q223"/>
    <mergeCell ref="F226:I226"/>
    <mergeCell ref="L226:M226"/>
    <mergeCell ref="N226:Q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6:I236"/>
    <mergeCell ref="L236:M236"/>
    <mergeCell ref="N236:Q236"/>
    <mergeCell ref="F237:I237"/>
    <mergeCell ref="F238:I238"/>
    <mergeCell ref="F239:I239"/>
    <mergeCell ref="F240:I240"/>
    <mergeCell ref="F241:I241"/>
    <mergeCell ref="F242:I242"/>
    <mergeCell ref="F244:I244"/>
    <mergeCell ref="L244:M244"/>
    <mergeCell ref="N244:Q244"/>
    <mergeCell ref="F245:I245"/>
    <mergeCell ref="F246:I246"/>
    <mergeCell ref="F247:I247"/>
    <mergeCell ref="F248:I248"/>
    <mergeCell ref="F249:I249"/>
    <mergeCell ref="F250:I250"/>
    <mergeCell ref="L250:M250"/>
    <mergeCell ref="N250:Q250"/>
    <mergeCell ref="F251:I251"/>
    <mergeCell ref="F252:I252"/>
    <mergeCell ref="F253:I253"/>
    <mergeCell ref="F254:I254"/>
    <mergeCell ref="F255:I255"/>
    <mergeCell ref="F257:I257"/>
    <mergeCell ref="L257:M257"/>
    <mergeCell ref="N257:Q257"/>
    <mergeCell ref="F258:I258"/>
    <mergeCell ref="F259:I259"/>
    <mergeCell ref="F260:I260"/>
    <mergeCell ref="F261:I261"/>
    <mergeCell ref="F263:I263"/>
    <mergeCell ref="L263:M263"/>
    <mergeCell ref="N263:Q263"/>
    <mergeCell ref="F264:I264"/>
    <mergeCell ref="F265:I265"/>
    <mergeCell ref="F266:I266"/>
    <mergeCell ref="F267:I267"/>
    <mergeCell ref="F268:I268"/>
    <mergeCell ref="L268:M268"/>
    <mergeCell ref="N268:Q268"/>
    <mergeCell ref="F269:I269"/>
    <mergeCell ref="F270:I270"/>
    <mergeCell ref="F271:I271"/>
    <mergeCell ref="F272:I272"/>
    <mergeCell ref="F273:I273"/>
    <mergeCell ref="L273:M273"/>
    <mergeCell ref="N273:Q273"/>
    <mergeCell ref="F274:I274"/>
    <mergeCell ref="F275:I275"/>
    <mergeCell ref="F276:I276"/>
    <mergeCell ref="F277:I277"/>
    <mergeCell ref="F278:I278"/>
    <mergeCell ref="F280:I280"/>
    <mergeCell ref="L280:M280"/>
    <mergeCell ref="N280:Q280"/>
    <mergeCell ref="F281:I281"/>
    <mergeCell ref="F282:I282"/>
    <mergeCell ref="F283:I283"/>
    <mergeCell ref="F284:I284"/>
    <mergeCell ref="F285:I285"/>
    <mergeCell ref="L298:M298"/>
    <mergeCell ref="N298:Q298"/>
    <mergeCell ref="F299:I299"/>
    <mergeCell ref="F300:I300"/>
    <mergeCell ref="F288:I288"/>
    <mergeCell ref="L288:M288"/>
    <mergeCell ref="N288:Q288"/>
    <mergeCell ref="F289:I289"/>
    <mergeCell ref="F290:I290"/>
    <mergeCell ref="F292:I292"/>
    <mergeCell ref="L292:M292"/>
    <mergeCell ref="N292:Q292"/>
    <mergeCell ref="F293:I293"/>
    <mergeCell ref="H1:K1"/>
    <mergeCell ref="S2:AC2"/>
    <mergeCell ref="F301:I301"/>
    <mergeCell ref="F302:I302"/>
    <mergeCell ref="N123:Q123"/>
    <mergeCell ref="N124:Q124"/>
    <mergeCell ref="N125:Q125"/>
    <mergeCell ref="N210:Q210"/>
    <mergeCell ref="N222:Q222"/>
    <mergeCell ref="N224:Q224"/>
    <mergeCell ref="N225:Q225"/>
    <mergeCell ref="N235:Q235"/>
    <mergeCell ref="N243:Q243"/>
    <mergeCell ref="N256:Q256"/>
    <mergeCell ref="N262:Q262"/>
    <mergeCell ref="N279:Q279"/>
    <mergeCell ref="N286:Q286"/>
    <mergeCell ref="N287:Q287"/>
    <mergeCell ref="N291:Q291"/>
    <mergeCell ref="F294:I294"/>
    <mergeCell ref="F295:I295"/>
    <mergeCell ref="F296:I296"/>
    <mergeCell ref="F297:I297"/>
    <mergeCell ref="F298:I298"/>
  </mergeCells>
  <hyperlinks>
    <hyperlink ref="F1:G1" location="C2" display="1) Krycí list rozpočtu"/>
    <hyperlink ref="H1:K1" location="C86" display="2) Rekapitulace rozpočtu"/>
    <hyperlink ref="L1" location="C122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68"/>
  <sheetViews>
    <sheetView showGridLines="0" zoomScaleNormal="100" workbookViewId="0">
      <pane ySplit="1" topLeftCell="A451" activePane="bottomLeft" state="frozen"/>
      <selection pane="bottomLeft" activeCell="L465" sqref="L46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A2" s="301"/>
      <c r="B2" s="301"/>
      <c r="C2" s="577" t="s">
        <v>7</v>
      </c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91</v>
      </c>
    </row>
    <row r="3" spans="1:66" ht="6.95" customHeight="1" x14ac:dyDescent="0.3">
      <c r="A3" s="301"/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24"/>
      <c r="AT3" s="21" t="s">
        <v>131</v>
      </c>
    </row>
    <row r="4" spans="1:66" ht="36.950000000000003" customHeight="1" x14ac:dyDescent="0.3">
      <c r="A4" s="301"/>
      <c r="B4" s="304"/>
      <c r="C4" s="564" t="s">
        <v>132</v>
      </c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26"/>
      <c r="T4" s="27" t="s">
        <v>13</v>
      </c>
      <c r="AT4" s="21" t="s">
        <v>6</v>
      </c>
    </row>
    <row r="5" spans="1:66" ht="6.95" customHeight="1" x14ac:dyDescent="0.3">
      <c r="A5" s="301"/>
      <c r="B5" s="304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26"/>
    </row>
    <row r="6" spans="1:66" ht="25.35" customHeight="1" x14ac:dyDescent="0.3">
      <c r="A6" s="301"/>
      <c r="B6" s="304"/>
      <c r="C6" s="305"/>
      <c r="D6" s="306" t="s">
        <v>17</v>
      </c>
      <c r="E6" s="305"/>
      <c r="F6" s="565" t="str">
        <f>'Rekapitulace stavby'!K6</f>
        <v>Kasárna Opavská 29, Hlučín</v>
      </c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305"/>
      <c r="R6" s="26"/>
    </row>
    <row r="7" spans="1:66" s="1" customFormat="1" ht="32.85" customHeight="1" x14ac:dyDescent="0.3">
      <c r="A7" s="307"/>
      <c r="B7" s="308"/>
      <c r="C7" s="309"/>
      <c r="D7" s="310" t="s">
        <v>133</v>
      </c>
      <c r="E7" s="309"/>
      <c r="F7" s="579" t="s">
        <v>356</v>
      </c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309"/>
      <c r="R7" s="37"/>
    </row>
    <row r="8" spans="1:66" s="1" customFormat="1" ht="14.45" customHeight="1" x14ac:dyDescent="0.3">
      <c r="A8" s="307"/>
      <c r="B8" s="308"/>
      <c r="C8" s="309"/>
      <c r="D8" s="306" t="s">
        <v>19</v>
      </c>
      <c r="E8" s="309"/>
      <c r="F8" s="311" t="s">
        <v>5</v>
      </c>
      <c r="G8" s="309"/>
      <c r="H8" s="309"/>
      <c r="I8" s="309"/>
      <c r="J8" s="309"/>
      <c r="K8" s="309"/>
      <c r="L8" s="309"/>
      <c r="M8" s="306" t="s">
        <v>20</v>
      </c>
      <c r="N8" s="309"/>
      <c r="O8" s="311" t="s">
        <v>5</v>
      </c>
      <c r="P8" s="309"/>
      <c r="Q8" s="309"/>
      <c r="R8" s="37"/>
    </row>
    <row r="9" spans="1:66" s="1" customFormat="1" ht="14.45" customHeight="1" x14ac:dyDescent="0.3">
      <c r="A9" s="307"/>
      <c r="B9" s="308"/>
      <c r="C9" s="309"/>
      <c r="D9" s="306" t="s">
        <v>21</v>
      </c>
      <c r="E9" s="309"/>
      <c r="F9" s="311" t="s">
        <v>135</v>
      </c>
      <c r="G9" s="309"/>
      <c r="H9" s="309"/>
      <c r="I9" s="309"/>
      <c r="J9" s="309"/>
      <c r="K9" s="309"/>
      <c r="L9" s="309"/>
      <c r="M9" s="306" t="s">
        <v>23</v>
      </c>
      <c r="N9" s="309"/>
      <c r="O9" s="553" t="str">
        <f>'Rekapitulace stavby'!AN8</f>
        <v>29.5.2017</v>
      </c>
      <c r="P9" s="553"/>
      <c r="Q9" s="309"/>
      <c r="R9" s="37"/>
    </row>
    <row r="10" spans="1:66" s="1" customFormat="1" ht="10.9" customHeight="1" x14ac:dyDescent="0.3">
      <c r="A10" s="307"/>
      <c r="B10" s="308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7"/>
    </row>
    <row r="11" spans="1:66" s="1" customFormat="1" ht="14.45" customHeight="1" x14ac:dyDescent="0.3">
      <c r="A11" s="307"/>
      <c r="B11" s="308"/>
      <c r="C11" s="309"/>
      <c r="D11" s="306" t="s">
        <v>25</v>
      </c>
      <c r="E11" s="309"/>
      <c r="F11" s="309"/>
      <c r="G11" s="309"/>
      <c r="H11" s="309"/>
      <c r="I11" s="309"/>
      <c r="J11" s="309"/>
      <c r="K11" s="309"/>
      <c r="L11" s="309"/>
      <c r="M11" s="306" t="s">
        <v>26</v>
      </c>
      <c r="N11" s="309"/>
      <c r="O11" s="554" t="str">
        <f>IF('Rekapitulace stavby'!AN10="","",'Rekapitulace stavby'!AN10)</f>
        <v>60460580</v>
      </c>
      <c r="P11" s="554"/>
      <c r="Q11" s="309"/>
      <c r="R11" s="37"/>
    </row>
    <row r="12" spans="1:66" s="1" customFormat="1" ht="18" customHeight="1" x14ac:dyDescent="0.3">
      <c r="A12" s="307"/>
      <c r="B12" s="308"/>
      <c r="C12" s="309"/>
      <c r="D12" s="309"/>
      <c r="E12" s="311" t="str">
        <f>IF('Rekapitulace stavby'!E11="","",'Rekapitulace stavby'!E11)</f>
        <v>AS-PO, Podbabská 1589/1, 160 00 Praha 6</v>
      </c>
      <c r="F12" s="309"/>
      <c r="G12" s="309"/>
      <c r="H12" s="309"/>
      <c r="I12" s="309"/>
      <c r="J12" s="309"/>
      <c r="K12" s="309"/>
      <c r="L12" s="309"/>
      <c r="M12" s="306" t="s">
        <v>29</v>
      </c>
      <c r="N12" s="309"/>
      <c r="O12" s="554" t="str">
        <f>IF('Rekapitulace stavby'!AN11="","",'Rekapitulace stavby'!AN11)</f>
        <v>CZ60460580</v>
      </c>
      <c r="P12" s="554"/>
      <c r="Q12" s="309"/>
      <c r="R12" s="37"/>
    </row>
    <row r="13" spans="1:66" s="1" customFormat="1" ht="6.95" customHeight="1" x14ac:dyDescent="0.3">
      <c r="A13" s="307"/>
      <c r="B13" s="308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7"/>
    </row>
    <row r="14" spans="1:66" s="1" customFormat="1" ht="14.45" customHeight="1" x14ac:dyDescent="0.3">
      <c r="A14" s="307"/>
      <c r="B14" s="308"/>
      <c r="C14" s="309"/>
      <c r="D14" s="306" t="s">
        <v>31</v>
      </c>
      <c r="E14" s="309"/>
      <c r="F14" s="309"/>
      <c r="G14" s="309"/>
      <c r="H14" s="309"/>
      <c r="I14" s="309"/>
      <c r="J14" s="309"/>
      <c r="K14" s="309"/>
      <c r="L14" s="309"/>
      <c r="M14" s="306" t="s">
        <v>26</v>
      </c>
      <c r="N14" s="309"/>
      <c r="O14" s="554" t="str">
        <f>IF('Rekapitulace stavby'!AN13="","",'Rekapitulace stavby'!AN13)</f>
        <v/>
      </c>
      <c r="P14" s="554"/>
      <c r="Q14" s="309"/>
      <c r="R14" s="37"/>
    </row>
    <row r="15" spans="1:66" s="1" customFormat="1" ht="18" customHeight="1" x14ac:dyDescent="0.3">
      <c r="A15" s="307"/>
      <c r="B15" s="308"/>
      <c r="C15" s="309"/>
      <c r="D15" s="309"/>
      <c r="E15" s="311" t="str">
        <f>IF('Rekapitulace stavby'!E14="","",'Rekapitulace stavby'!E14)</f>
        <v xml:space="preserve"> </v>
      </c>
      <c r="F15" s="309"/>
      <c r="G15" s="309"/>
      <c r="H15" s="309"/>
      <c r="I15" s="309"/>
      <c r="J15" s="309"/>
      <c r="K15" s="309"/>
      <c r="L15" s="309"/>
      <c r="M15" s="306" t="s">
        <v>29</v>
      </c>
      <c r="N15" s="309"/>
      <c r="O15" s="554" t="str">
        <f>IF('Rekapitulace stavby'!AN14="","",'Rekapitulace stavby'!AN14)</f>
        <v/>
      </c>
      <c r="P15" s="554"/>
      <c r="Q15" s="309"/>
      <c r="R15" s="37"/>
    </row>
    <row r="16" spans="1:66" s="1" customFormat="1" ht="6.95" customHeight="1" x14ac:dyDescent="0.3">
      <c r="A16" s="307"/>
      <c r="B16" s="308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7"/>
    </row>
    <row r="17" spans="1:18" s="1" customFormat="1" ht="14.45" customHeight="1" x14ac:dyDescent="0.3">
      <c r="A17" s="307"/>
      <c r="B17" s="308"/>
      <c r="C17" s="309"/>
      <c r="D17" s="306" t="s">
        <v>33</v>
      </c>
      <c r="E17" s="309"/>
      <c r="F17" s="309"/>
      <c r="G17" s="309"/>
      <c r="H17" s="309"/>
      <c r="I17" s="309"/>
      <c r="J17" s="309"/>
      <c r="K17" s="309"/>
      <c r="L17" s="309"/>
      <c r="M17" s="306" t="s">
        <v>26</v>
      </c>
      <c r="N17" s="309"/>
      <c r="O17" s="554" t="str">
        <f>IF('Rekapitulace stavby'!AN16="","",'Rekapitulace stavby'!AN16)</f>
        <v>28571690</v>
      </c>
      <c r="P17" s="554"/>
      <c r="Q17" s="309"/>
      <c r="R17" s="37"/>
    </row>
    <row r="18" spans="1:18" s="1" customFormat="1" ht="18" customHeight="1" x14ac:dyDescent="0.3">
      <c r="A18" s="307"/>
      <c r="B18" s="308"/>
      <c r="C18" s="309"/>
      <c r="D18" s="309"/>
      <c r="E18" s="311" t="str">
        <f>IF('Rekapitulace stavby'!E17="","",'Rekapitulace stavby'!E17)</f>
        <v>SAFETY PRO s.r.o., Přerovská 434/60, 77900 Olomouc</v>
      </c>
      <c r="F18" s="309"/>
      <c r="G18" s="309"/>
      <c r="H18" s="309"/>
      <c r="I18" s="309"/>
      <c r="J18" s="309"/>
      <c r="K18" s="309"/>
      <c r="L18" s="309"/>
      <c r="M18" s="306" t="s">
        <v>29</v>
      </c>
      <c r="N18" s="309"/>
      <c r="O18" s="554" t="str">
        <f>IF('Rekapitulace stavby'!AN17="","",'Rekapitulace stavby'!AN17)</f>
        <v>CZ28571690</v>
      </c>
      <c r="P18" s="554"/>
      <c r="Q18" s="309"/>
      <c r="R18" s="37"/>
    </row>
    <row r="19" spans="1:18" s="1" customFormat="1" ht="6.95" customHeight="1" x14ac:dyDescent="0.3">
      <c r="A19" s="307"/>
      <c r="B19" s="308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7"/>
    </row>
    <row r="20" spans="1:18" s="1" customFormat="1" ht="14.45" customHeight="1" x14ac:dyDescent="0.3">
      <c r="A20" s="307"/>
      <c r="B20" s="308"/>
      <c r="C20" s="309"/>
      <c r="D20" s="306" t="s">
        <v>38</v>
      </c>
      <c r="E20" s="309"/>
      <c r="F20" s="309"/>
      <c r="G20" s="309"/>
      <c r="H20" s="309"/>
      <c r="I20" s="309"/>
      <c r="J20" s="309"/>
      <c r="K20" s="309"/>
      <c r="L20" s="309"/>
      <c r="M20" s="306" t="s">
        <v>26</v>
      </c>
      <c r="N20" s="309"/>
      <c r="O20" s="554" t="str">
        <f>IF('Rekapitulace stavby'!AN19="","",'Rekapitulace stavby'!AN19)</f>
        <v>28571690</v>
      </c>
      <c r="P20" s="554"/>
      <c r="Q20" s="309"/>
      <c r="R20" s="37"/>
    </row>
    <row r="21" spans="1:18" s="1" customFormat="1" ht="18" customHeight="1" x14ac:dyDescent="0.3">
      <c r="A21" s="307"/>
      <c r="B21" s="308"/>
      <c r="C21" s="309"/>
      <c r="D21" s="309"/>
      <c r="E21" s="311" t="str">
        <f>IF('Rekapitulace stavby'!E20="","",'Rekapitulace stavby'!E20)</f>
        <v>SAFETY PRO s.r.o., Přerovská 434/60, 77900 Olomouc</v>
      </c>
      <c r="F21" s="309"/>
      <c r="G21" s="309"/>
      <c r="H21" s="309"/>
      <c r="I21" s="309"/>
      <c r="J21" s="309"/>
      <c r="K21" s="309"/>
      <c r="L21" s="309"/>
      <c r="M21" s="306" t="s">
        <v>29</v>
      </c>
      <c r="N21" s="309"/>
      <c r="O21" s="554" t="str">
        <f>IF('Rekapitulace stavby'!AN20="","",'Rekapitulace stavby'!AN20)</f>
        <v>CZ28571690</v>
      </c>
      <c r="P21" s="554"/>
      <c r="Q21" s="309"/>
      <c r="R21" s="37"/>
    </row>
    <row r="22" spans="1:18" s="1" customFormat="1" ht="6.95" customHeight="1" x14ac:dyDescent="0.3">
      <c r="A22" s="307"/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7"/>
    </row>
    <row r="23" spans="1:18" s="1" customFormat="1" ht="14.45" customHeight="1" x14ac:dyDescent="0.3">
      <c r="A23" s="307"/>
      <c r="B23" s="308"/>
      <c r="C23" s="309"/>
      <c r="D23" s="306" t="s">
        <v>39</v>
      </c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7"/>
    </row>
    <row r="24" spans="1:18" s="1" customFormat="1" ht="22.5" customHeight="1" x14ac:dyDescent="0.3">
      <c r="A24" s="307"/>
      <c r="B24" s="308"/>
      <c r="C24" s="309"/>
      <c r="D24" s="309"/>
      <c r="E24" s="574" t="s">
        <v>5</v>
      </c>
      <c r="F24" s="574"/>
      <c r="G24" s="574"/>
      <c r="H24" s="574"/>
      <c r="I24" s="574"/>
      <c r="J24" s="574"/>
      <c r="K24" s="574"/>
      <c r="L24" s="574"/>
      <c r="M24" s="309"/>
      <c r="N24" s="309"/>
      <c r="O24" s="309"/>
      <c r="P24" s="309"/>
      <c r="Q24" s="309"/>
      <c r="R24" s="37"/>
    </row>
    <row r="25" spans="1:18" s="1" customFormat="1" ht="6.95" customHeight="1" x14ac:dyDescent="0.3">
      <c r="A25" s="307"/>
      <c r="B25" s="308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7"/>
    </row>
    <row r="26" spans="1:18" s="1" customFormat="1" ht="6.95" customHeight="1" x14ac:dyDescent="0.3">
      <c r="A26" s="307"/>
      <c r="B26" s="308"/>
      <c r="C26" s="309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09"/>
      <c r="R26" s="37"/>
    </row>
    <row r="27" spans="1:18" s="1" customFormat="1" ht="14.45" customHeight="1" x14ac:dyDescent="0.3">
      <c r="A27" s="307"/>
      <c r="B27" s="308"/>
      <c r="C27" s="309"/>
      <c r="D27" s="313" t="s">
        <v>136</v>
      </c>
      <c r="E27" s="309"/>
      <c r="F27" s="309"/>
      <c r="G27" s="309"/>
      <c r="H27" s="309"/>
      <c r="I27" s="309"/>
      <c r="J27" s="309"/>
      <c r="K27" s="309"/>
      <c r="L27" s="309"/>
      <c r="M27" s="575">
        <f>N88</f>
        <v>96956.670000000013</v>
      </c>
      <c r="N27" s="575"/>
      <c r="O27" s="575"/>
      <c r="P27" s="575"/>
      <c r="Q27" s="309"/>
      <c r="R27" s="37"/>
    </row>
    <row r="28" spans="1:18" s="1" customFormat="1" ht="14.45" customHeight="1" x14ac:dyDescent="0.3">
      <c r="A28" s="307"/>
      <c r="B28" s="308"/>
      <c r="C28" s="309"/>
      <c r="D28" s="314" t="s">
        <v>137</v>
      </c>
      <c r="E28" s="309"/>
      <c r="F28" s="309"/>
      <c r="G28" s="309"/>
      <c r="H28" s="309"/>
      <c r="I28" s="309"/>
      <c r="J28" s="309"/>
      <c r="K28" s="309"/>
      <c r="L28" s="309"/>
      <c r="M28" s="575">
        <f>N104</f>
        <v>0</v>
      </c>
      <c r="N28" s="575"/>
      <c r="O28" s="575"/>
      <c r="P28" s="575"/>
      <c r="Q28" s="309"/>
      <c r="R28" s="37"/>
    </row>
    <row r="29" spans="1:18" s="1" customFormat="1" ht="6.95" customHeight="1" x14ac:dyDescent="0.3">
      <c r="A29" s="307"/>
      <c r="B29" s="308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7"/>
    </row>
    <row r="30" spans="1:18" s="1" customFormat="1" ht="25.35" customHeight="1" x14ac:dyDescent="0.3">
      <c r="A30" s="307"/>
      <c r="B30" s="308"/>
      <c r="C30" s="309"/>
      <c r="D30" s="315" t="s">
        <v>42</v>
      </c>
      <c r="E30" s="309"/>
      <c r="F30" s="309"/>
      <c r="G30" s="309"/>
      <c r="H30" s="309"/>
      <c r="I30" s="309"/>
      <c r="J30" s="309"/>
      <c r="K30" s="309"/>
      <c r="L30" s="309"/>
      <c r="M30" s="576">
        <f>ROUND(M27+M28,2)</f>
        <v>96956.67</v>
      </c>
      <c r="N30" s="552"/>
      <c r="O30" s="552"/>
      <c r="P30" s="552"/>
      <c r="Q30" s="309"/>
      <c r="R30" s="37"/>
    </row>
    <row r="31" spans="1:18" s="1" customFormat="1" ht="6.95" customHeight="1" x14ac:dyDescent="0.3">
      <c r="A31" s="307"/>
      <c r="B31" s="308"/>
      <c r="C31" s="309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09"/>
      <c r="R31" s="37"/>
    </row>
    <row r="32" spans="1:18" s="1" customFormat="1" ht="14.45" customHeight="1" x14ac:dyDescent="0.3">
      <c r="A32" s="307"/>
      <c r="B32" s="308"/>
      <c r="C32" s="309"/>
      <c r="D32" s="316" t="s">
        <v>43</v>
      </c>
      <c r="E32" s="316" t="s">
        <v>44</v>
      </c>
      <c r="F32" s="317">
        <v>0.21</v>
      </c>
      <c r="G32" s="318" t="s">
        <v>45</v>
      </c>
      <c r="H32" s="571">
        <f>ROUND((SUM(BE104:BE105)+SUM(BE123:BE466)), 2)</f>
        <v>96956.67</v>
      </c>
      <c r="I32" s="552"/>
      <c r="J32" s="552"/>
      <c r="K32" s="309"/>
      <c r="L32" s="309"/>
      <c r="M32" s="571">
        <f>ROUND(ROUND((SUM(BE104:BE105)+SUM(BE123:BE466)), 2)*F32, 2)</f>
        <v>20360.900000000001</v>
      </c>
      <c r="N32" s="552"/>
      <c r="O32" s="552"/>
      <c r="P32" s="552"/>
      <c r="Q32" s="309"/>
      <c r="R32" s="37"/>
    </row>
    <row r="33" spans="1:18" s="1" customFormat="1" ht="14.45" customHeight="1" x14ac:dyDescent="0.3">
      <c r="A33" s="307"/>
      <c r="B33" s="308"/>
      <c r="C33" s="309"/>
      <c r="D33" s="309"/>
      <c r="E33" s="316" t="s">
        <v>46</v>
      </c>
      <c r="F33" s="317">
        <v>0.15</v>
      </c>
      <c r="G33" s="318" t="s">
        <v>45</v>
      </c>
      <c r="H33" s="571">
        <f>ROUND((SUM(BF104:BF105)+SUM(BF123:BF466)), 2)</f>
        <v>0</v>
      </c>
      <c r="I33" s="552"/>
      <c r="J33" s="552"/>
      <c r="K33" s="309"/>
      <c r="L33" s="309"/>
      <c r="M33" s="571">
        <f>ROUND(ROUND((SUM(BF104:BF105)+SUM(BF123:BF466)), 2)*F33, 2)</f>
        <v>0</v>
      </c>
      <c r="N33" s="552"/>
      <c r="O33" s="552"/>
      <c r="P33" s="552"/>
      <c r="Q33" s="309"/>
      <c r="R33" s="37"/>
    </row>
    <row r="34" spans="1:18" s="1" customFormat="1" ht="14.45" hidden="1" customHeight="1" x14ac:dyDescent="0.3">
      <c r="A34" s="307"/>
      <c r="B34" s="308"/>
      <c r="C34" s="309"/>
      <c r="D34" s="309"/>
      <c r="E34" s="316" t="s">
        <v>47</v>
      </c>
      <c r="F34" s="317">
        <v>0.21</v>
      </c>
      <c r="G34" s="318" t="s">
        <v>45</v>
      </c>
      <c r="H34" s="571">
        <f>ROUND((SUM(BG104:BG105)+SUM(BG123:BG466)), 2)</f>
        <v>0</v>
      </c>
      <c r="I34" s="552"/>
      <c r="J34" s="552"/>
      <c r="K34" s="309"/>
      <c r="L34" s="309"/>
      <c r="M34" s="571">
        <v>0</v>
      </c>
      <c r="N34" s="552"/>
      <c r="O34" s="552"/>
      <c r="P34" s="552"/>
      <c r="Q34" s="309"/>
      <c r="R34" s="37"/>
    </row>
    <row r="35" spans="1:18" s="1" customFormat="1" ht="14.45" hidden="1" customHeight="1" x14ac:dyDescent="0.3">
      <c r="A35" s="307"/>
      <c r="B35" s="308"/>
      <c r="C35" s="309"/>
      <c r="D35" s="309"/>
      <c r="E35" s="316" t="s">
        <v>48</v>
      </c>
      <c r="F35" s="317">
        <v>0.15</v>
      </c>
      <c r="G35" s="318" t="s">
        <v>45</v>
      </c>
      <c r="H35" s="571">
        <f>ROUND((SUM(BH104:BH105)+SUM(BH123:BH466)), 2)</f>
        <v>0</v>
      </c>
      <c r="I35" s="552"/>
      <c r="J35" s="552"/>
      <c r="K35" s="309"/>
      <c r="L35" s="309"/>
      <c r="M35" s="571">
        <v>0</v>
      </c>
      <c r="N35" s="552"/>
      <c r="O35" s="552"/>
      <c r="P35" s="552"/>
      <c r="Q35" s="309"/>
      <c r="R35" s="37"/>
    </row>
    <row r="36" spans="1:18" s="1" customFormat="1" ht="14.45" hidden="1" customHeight="1" x14ac:dyDescent="0.3">
      <c r="A36" s="307"/>
      <c r="B36" s="308"/>
      <c r="C36" s="309"/>
      <c r="D36" s="309"/>
      <c r="E36" s="316" t="s">
        <v>49</v>
      </c>
      <c r="F36" s="317">
        <v>0</v>
      </c>
      <c r="G36" s="318" t="s">
        <v>45</v>
      </c>
      <c r="H36" s="571">
        <f>ROUND((SUM(BI104:BI105)+SUM(BI123:BI466)), 2)</f>
        <v>0</v>
      </c>
      <c r="I36" s="552"/>
      <c r="J36" s="552"/>
      <c r="K36" s="309"/>
      <c r="L36" s="309"/>
      <c r="M36" s="571">
        <v>0</v>
      </c>
      <c r="N36" s="552"/>
      <c r="O36" s="552"/>
      <c r="P36" s="552"/>
      <c r="Q36" s="309"/>
      <c r="R36" s="37"/>
    </row>
    <row r="37" spans="1:18" s="1" customFormat="1" ht="6.95" customHeight="1" x14ac:dyDescent="0.3">
      <c r="A37" s="307"/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7"/>
    </row>
    <row r="38" spans="1:18" s="1" customFormat="1" ht="25.35" customHeight="1" x14ac:dyDescent="0.3">
      <c r="A38" s="307"/>
      <c r="B38" s="308"/>
      <c r="C38" s="319"/>
      <c r="D38" s="320" t="s">
        <v>50</v>
      </c>
      <c r="E38" s="321"/>
      <c r="F38" s="321"/>
      <c r="G38" s="322" t="s">
        <v>51</v>
      </c>
      <c r="H38" s="323" t="s">
        <v>52</v>
      </c>
      <c r="I38" s="321"/>
      <c r="J38" s="321"/>
      <c r="K38" s="321"/>
      <c r="L38" s="572">
        <f>SUM(M30:M36)</f>
        <v>117317.57</v>
      </c>
      <c r="M38" s="572"/>
      <c r="N38" s="572"/>
      <c r="O38" s="572"/>
      <c r="P38" s="573"/>
      <c r="Q38" s="319"/>
      <c r="R38" s="37"/>
    </row>
    <row r="39" spans="1:18" s="1" customFormat="1" ht="14.45" customHeight="1" x14ac:dyDescent="0.3">
      <c r="A39" s="307"/>
      <c r="B39" s="308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7"/>
    </row>
    <row r="40" spans="1:18" s="1" customFormat="1" ht="14.45" customHeight="1" x14ac:dyDescent="0.3">
      <c r="A40" s="307"/>
      <c r="B40" s="308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7"/>
    </row>
    <row r="41" spans="1:18" x14ac:dyDescent="0.3">
      <c r="A41" s="301"/>
      <c r="B41" s="304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26"/>
    </row>
    <row r="42" spans="1:18" x14ac:dyDescent="0.3">
      <c r="A42" s="301"/>
      <c r="B42" s="304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26"/>
    </row>
    <row r="43" spans="1:18" x14ac:dyDescent="0.3">
      <c r="A43" s="301"/>
      <c r="B43" s="304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26"/>
    </row>
    <row r="44" spans="1:18" x14ac:dyDescent="0.3">
      <c r="A44" s="301"/>
      <c r="B44" s="304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26"/>
    </row>
    <row r="45" spans="1:18" x14ac:dyDescent="0.3">
      <c r="A45" s="301"/>
      <c r="B45" s="304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26"/>
    </row>
    <row r="46" spans="1:18" x14ac:dyDescent="0.3">
      <c r="A46" s="301"/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26"/>
    </row>
    <row r="47" spans="1:18" x14ac:dyDescent="0.3">
      <c r="A47" s="301"/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26"/>
    </row>
    <row r="48" spans="1:18" x14ac:dyDescent="0.3">
      <c r="A48" s="301"/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26"/>
    </row>
    <row r="49" spans="1:18" x14ac:dyDescent="0.3">
      <c r="A49" s="301"/>
      <c r="B49" s="304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26"/>
    </row>
    <row r="50" spans="1:18" s="1" customFormat="1" ht="15" x14ac:dyDescent="0.3">
      <c r="A50" s="307"/>
      <c r="B50" s="308"/>
      <c r="C50" s="309"/>
      <c r="D50" s="324" t="s">
        <v>53</v>
      </c>
      <c r="E50" s="312"/>
      <c r="F50" s="312"/>
      <c r="G50" s="312"/>
      <c r="H50" s="325"/>
      <c r="I50" s="309"/>
      <c r="J50" s="324" t="s">
        <v>54</v>
      </c>
      <c r="K50" s="312"/>
      <c r="L50" s="312"/>
      <c r="M50" s="312"/>
      <c r="N50" s="312"/>
      <c r="O50" s="312"/>
      <c r="P50" s="325"/>
      <c r="Q50" s="309"/>
      <c r="R50" s="37"/>
    </row>
    <row r="51" spans="1:18" x14ac:dyDescent="0.3">
      <c r="A51" s="301"/>
      <c r="B51" s="304"/>
      <c r="C51" s="305"/>
      <c r="D51" s="326"/>
      <c r="E51" s="305"/>
      <c r="F51" s="305"/>
      <c r="G51" s="305"/>
      <c r="H51" s="327"/>
      <c r="I51" s="305"/>
      <c r="J51" s="326"/>
      <c r="K51" s="305"/>
      <c r="L51" s="305"/>
      <c r="M51" s="305"/>
      <c r="N51" s="305"/>
      <c r="O51" s="305"/>
      <c r="P51" s="327"/>
      <c r="Q51" s="305"/>
      <c r="R51" s="26"/>
    </row>
    <row r="52" spans="1:18" x14ac:dyDescent="0.3">
      <c r="A52" s="301"/>
      <c r="B52" s="304"/>
      <c r="C52" s="305"/>
      <c r="D52" s="326"/>
      <c r="E52" s="305"/>
      <c r="F52" s="305"/>
      <c r="G52" s="305"/>
      <c r="H52" s="327"/>
      <c r="I52" s="305"/>
      <c r="J52" s="326"/>
      <c r="K52" s="305"/>
      <c r="L52" s="305"/>
      <c r="M52" s="305"/>
      <c r="N52" s="305"/>
      <c r="O52" s="305"/>
      <c r="P52" s="327"/>
      <c r="Q52" s="305"/>
      <c r="R52" s="26"/>
    </row>
    <row r="53" spans="1:18" x14ac:dyDescent="0.3">
      <c r="A53" s="301"/>
      <c r="B53" s="304"/>
      <c r="C53" s="305"/>
      <c r="D53" s="326"/>
      <c r="E53" s="305"/>
      <c r="F53" s="305"/>
      <c r="G53" s="305"/>
      <c r="H53" s="327"/>
      <c r="I53" s="305"/>
      <c r="J53" s="326"/>
      <c r="K53" s="305"/>
      <c r="L53" s="305"/>
      <c r="M53" s="305"/>
      <c r="N53" s="305"/>
      <c r="O53" s="305"/>
      <c r="P53" s="327"/>
      <c r="Q53" s="305"/>
      <c r="R53" s="26"/>
    </row>
    <row r="54" spans="1:18" x14ac:dyDescent="0.3">
      <c r="A54" s="301"/>
      <c r="B54" s="304"/>
      <c r="C54" s="305"/>
      <c r="D54" s="326"/>
      <c r="E54" s="305"/>
      <c r="F54" s="305"/>
      <c r="G54" s="305"/>
      <c r="H54" s="327"/>
      <c r="I54" s="305"/>
      <c r="J54" s="326"/>
      <c r="K54" s="305"/>
      <c r="L54" s="305"/>
      <c r="M54" s="305"/>
      <c r="N54" s="305"/>
      <c r="O54" s="305"/>
      <c r="P54" s="327"/>
      <c r="Q54" s="305"/>
      <c r="R54" s="26"/>
    </row>
    <row r="55" spans="1:18" x14ac:dyDescent="0.3">
      <c r="A55" s="301"/>
      <c r="B55" s="304"/>
      <c r="C55" s="305"/>
      <c r="D55" s="326"/>
      <c r="E55" s="305"/>
      <c r="F55" s="305"/>
      <c r="G55" s="305"/>
      <c r="H55" s="327"/>
      <c r="I55" s="305"/>
      <c r="J55" s="326"/>
      <c r="K55" s="305"/>
      <c r="L55" s="305"/>
      <c r="M55" s="305"/>
      <c r="N55" s="305"/>
      <c r="O55" s="305"/>
      <c r="P55" s="327"/>
      <c r="Q55" s="305"/>
      <c r="R55" s="26"/>
    </row>
    <row r="56" spans="1:18" x14ac:dyDescent="0.3">
      <c r="A56" s="301"/>
      <c r="B56" s="304"/>
      <c r="C56" s="305"/>
      <c r="D56" s="326"/>
      <c r="E56" s="305"/>
      <c r="F56" s="305"/>
      <c r="G56" s="305"/>
      <c r="H56" s="327"/>
      <c r="I56" s="305"/>
      <c r="J56" s="326"/>
      <c r="K56" s="305"/>
      <c r="L56" s="305"/>
      <c r="M56" s="305"/>
      <c r="N56" s="305"/>
      <c r="O56" s="305"/>
      <c r="P56" s="327"/>
      <c r="Q56" s="305"/>
      <c r="R56" s="26"/>
    </row>
    <row r="57" spans="1:18" x14ac:dyDescent="0.3">
      <c r="A57" s="301"/>
      <c r="B57" s="304"/>
      <c r="C57" s="305"/>
      <c r="D57" s="326"/>
      <c r="E57" s="305"/>
      <c r="F57" s="305"/>
      <c r="G57" s="305"/>
      <c r="H57" s="327"/>
      <c r="I57" s="305"/>
      <c r="J57" s="326"/>
      <c r="K57" s="305"/>
      <c r="L57" s="305"/>
      <c r="M57" s="305"/>
      <c r="N57" s="305"/>
      <c r="O57" s="305"/>
      <c r="P57" s="327"/>
      <c r="Q57" s="305"/>
      <c r="R57" s="26"/>
    </row>
    <row r="58" spans="1:18" x14ac:dyDescent="0.3">
      <c r="A58" s="301"/>
      <c r="B58" s="304"/>
      <c r="C58" s="305"/>
      <c r="D58" s="326"/>
      <c r="E58" s="305"/>
      <c r="F58" s="305"/>
      <c r="G58" s="305"/>
      <c r="H58" s="327"/>
      <c r="I58" s="305"/>
      <c r="J58" s="326"/>
      <c r="K58" s="305"/>
      <c r="L58" s="305"/>
      <c r="M58" s="305"/>
      <c r="N58" s="305"/>
      <c r="O58" s="305"/>
      <c r="P58" s="327"/>
      <c r="Q58" s="305"/>
      <c r="R58" s="26"/>
    </row>
    <row r="59" spans="1:18" s="1" customFormat="1" ht="15" x14ac:dyDescent="0.3">
      <c r="A59" s="307"/>
      <c r="B59" s="308"/>
      <c r="C59" s="309"/>
      <c r="D59" s="328" t="s">
        <v>55</v>
      </c>
      <c r="E59" s="329"/>
      <c r="F59" s="329"/>
      <c r="G59" s="330" t="s">
        <v>56</v>
      </c>
      <c r="H59" s="331"/>
      <c r="I59" s="309"/>
      <c r="J59" s="328" t="s">
        <v>55</v>
      </c>
      <c r="K59" s="329"/>
      <c r="L59" s="329"/>
      <c r="M59" s="329"/>
      <c r="N59" s="330" t="s">
        <v>56</v>
      </c>
      <c r="O59" s="329"/>
      <c r="P59" s="331"/>
      <c r="Q59" s="309"/>
      <c r="R59" s="37"/>
    </row>
    <row r="60" spans="1:18" x14ac:dyDescent="0.3">
      <c r="A60" s="301"/>
      <c r="B60" s="304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26"/>
    </row>
    <row r="61" spans="1:18" s="1" customFormat="1" ht="15" x14ac:dyDescent="0.3">
      <c r="A61" s="307"/>
      <c r="B61" s="308"/>
      <c r="C61" s="309"/>
      <c r="D61" s="324" t="s">
        <v>57</v>
      </c>
      <c r="E61" s="312"/>
      <c r="F61" s="312"/>
      <c r="G61" s="312"/>
      <c r="H61" s="325"/>
      <c r="I61" s="309"/>
      <c r="J61" s="324" t="s">
        <v>58</v>
      </c>
      <c r="K61" s="312"/>
      <c r="L61" s="312"/>
      <c r="M61" s="312"/>
      <c r="N61" s="312"/>
      <c r="O61" s="312"/>
      <c r="P61" s="325"/>
      <c r="Q61" s="309"/>
      <c r="R61" s="37"/>
    </row>
    <row r="62" spans="1:18" x14ac:dyDescent="0.3">
      <c r="A62" s="301"/>
      <c r="B62" s="304"/>
      <c r="C62" s="305"/>
      <c r="D62" s="326"/>
      <c r="E62" s="305"/>
      <c r="F62" s="305"/>
      <c r="G62" s="305"/>
      <c r="H62" s="327"/>
      <c r="I62" s="305"/>
      <c r="J62" s="326"/>
      <c r="K62" s="305"/>
      <c r="L62" s="305"/>
      <c r="M62" s="305"/>
      <c r="N62" s="305"/>
      <c r="O62" s="305"/>
      <c r="P62" s="327"/>
      <c r="Q62" s="305"/>
      <c r="R62" s="26"/>
    </row>
    <row r="63" spans="1:18" x14ac:dyDescent="0.3">
      <c r="A63" s="301"/>
      <c r="B63" s="304"/>
      <c r="C63" s="305"/>
      <c r="D63" s="326"/>
      <c r="E63" s="305"/>
      <c r="F63" s="305"/>
      <c r="G63" s="305"/>
      <c r="H63" s="327"/>
      <c r="I63" s="305"/>
      <c r="J63" s="326"/>
      <c r="K63" s="305"/>
      <c r="L63" s="305"/>
      <c r="M63" s="305"/>
      <c r="N63" s="305"/>
      <c r="O63" s="305"/>
      <c r="P63" s="327"/>
      <c r="Q63" s="305"/>
      <c r="R63" s="26"/>
    </row>
    <row r="64" spans="1:18" x14ac:dyDescent="0.3">
      <c r="A64" s="301"/>
      <c r="B64" s="304"/>
      <c r="C64" s="305"/>
      <c r="D64" s="326"/>
      <c r="E64" s="305"/>
      <c r="F64" s="305"/>
      <c r="G64" s="305"/>
      <c r="H64" s="327"/>
      <c r="I64" s="305"/>
      <c r="J64" s="326"/>
      <c r="K64" s="305"/>
      <c r="L64" s="305"/>
      <c r="M64" s="305"/>
      <c r="N64" s="305"/>
      <c r="O64" s="305"/>
      <c r="P64" s="327"/>
      <c r="Q64" s="305"/>
      <c r="R64" s="26"/>
    </row>
    <row r="65" spans="1:18" x14ac:dyDescent="0.3">
      <c r="A65" s="301"/>
      <c r="B65" s="304"/>
      <c r="C65" s="305"/>
      <c r="D65" s="326"/>
      <c r="E65" s="305"/>
      <c r="F65" s="305"/>
      <c r="G65" s="305"/>
      <c r="H65" s="327"/>
      <c r="I65" s="305"/>
      <c r="J65" s="326"/>
      <c r="K65" s="305"/>
      <c r="L65" s="305"/>
      <c r="M65" s="305"/>
      <c r="N65" s="305"/>
      <c r="O65" s="305"/>
      <c r="P65" s="327"/>
      <c r="Q65" s="305"/>
      <c r="R65" s="26"/>
    </row>
    <row r="66" spans="1:18" x14ac:dyDescent="0.3">
      <c r="A66" s="301"/>
      <c r="B66" s="304"/>
      <c r="C66" s="305"/>
      <c r="D66" s="326"/>
      <c r="E66" s="305"/>
      <c r="F66" s="305"/>
      <c r="G66" s="305"/>
      <c r="H66" s="327"/>
      <c r="I66" s="305"/>
      <c r="J66" s="326"/>
      <c r="K66" s="305"/>
      <c r="L66" s="305"/>
      <c r="M66" s="305"/>
      <c r="N66" s="305"/>
      <c r="O66" s="305"/>
      <c r="P66" s="327"/>
      <c r="Q66" s="305"/>
      <c r="R66" s="26"/>
    </row>
    <row r="67" spans="1:18" x14ac:dyDescent="0.3">
      <c r="A67" s="301"/>
      <c r="B67" s="304"/>
      <c r="C67" s="305"/>
      <c r="D67" s="326"/>
      <c r="E67" s="305"/>
      <c r="F67" s="305"/>
      <c r="G67" s="305"/>
      <c r="H67" s="327"/>
      <c r="I67" s="305"/>
      <c r="J67" s="326"/>
      <c r="K67" s="305"/>
      <c r="L67" s="305"/>
      <c r="M67" s="305"/>
      <c r="N67" s="305"/>
      <c r="O67" s="305"/>
      <c r="P67" s="327"/>
      <c r="Q67" s="305"/>
      <c r="R67" s="26"/>
    </row>
    <row r="68" spans="1:18" x14ac:dyDescent="0.3">
      <c r="A68" s="301"/>
      <c r="B68" s="304"/>
      <c r="C68" s="305"/>
      <c r="D68" s="326"/>
      <c r="E68" s="305"/>
      <c r="F68" s="305"/>
      <c r="G68" s="305"/>
      <c r="H68" s="327"/>
      <c r="I68" s="305"/>
      <c r="J68" s="326"/>
      <c r="K68" s="305"/>
      <c r="L68" s="305"/>
      <c r="M68" s="305"/>
      <c r="N68" s="305"/>
      <c r="O68" s="305"/>
      <c r="P68" s="327"/>
      <c r="Q68" s="305"/>
      <c r="R68" s="26"/>
    </row>
    <row r="69" spans="1:18" x14ac:dyDescent="0.3">
      <c r="A69" s="301"/>
      <c r="B69" s="304"/>
      <c r="C69" s="305"/>
      <c r="D69" s="326"/>
      <c r="E69" s="305"/>
      <c r="F69" s="305"/>
      <c r="G69" s="305"/>
      <c r="H69" s="327"/>
      <c r="I69" s="305"/>
      <c r="J69" s="326"/>
      <c r="K69" s="305"/>
      <c r="L69" s="305"/>
      <c r="M69" s="305"/>
      <c r="N69" s="305"/>
      <c r="O69" s="305"/>
      <c r="P69" s="327"/>
      <c r="Q69" s="305"/>
      <c r="R69" s="26"/>
    </row>
    <row r="70" spans="1:18" s="1" customFormat="1" ht="15" x14ac:dyDescent="0.3">
      <c r="A70" s="307"/>
      <c r="B70" s="308"/>
      <c r="C70" s="309"/>
      <c r="D70" s="328" t="s">
        <v>55</v>
      </c>
      <c r="E70" s="329"/>
      <c r="F70" s="329"/>
      <c r="G70" s="330" t="s">
        <v>56</v>
      </c>
      <c r="H70" s="331"/>
      <c r="I70" s="309"/>
      <c r="J70" s="328" t="s">
        <v>55</v>
      </c>
      <c r="K70" s="329"/>
      <c r="L70" s="329"/>
      <c r="M70" s="329"/>
      <c r="N70" s="330" t="s">
        <v>56</v>
      </c>
      <c r="O70" s="329"/>
      <c r="P70" s="331"/>
      <c r="Q70" s="309"/>
      <c r="R70" s="37"/>
    </row>
    <row r="71" spans="1:18" s="1" customFormat="1" ht="14.45" customHeight="1" x14ac:dyDescent="0.3">
      <c r="A71" s="307"/>
      <c r="B71" s="332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61"/>
    </row>
    <row r="72" spans="1:18" x14ac:dyDescent="0.3">
      <c r="A72" s="301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</row>
    <row r="73" spans="1:18" x14ac:dyDescent="0.3">
      <c r="A73" s="301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</row>
    <row r="74" spans="1:18" x14ac:dyDescent="0.3">
      <c r="A74" s="301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</row>
    <row r="75" spans="1:18" s="1" customFormat="1" ht="6.95" customHeight="1" x14ac:dyDescent="0.3">
      <c r="A75" s="307"/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64"/>
    </row>
    <row r="76" spans="1:18" s="1" customFormat="1" ht="36.950000000000003" customHeight="1" x14ac:dyDescent="0.3">
      <c r="A76" s="307"/>
      <c r="B76" s="308"/>
      <c r="C76" s="564" t="s">
        <v>138</v>
      </c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37"/>
    </row>
    <row r="77" spans="1:18" s="1" customFormat="1" ht="6.95" customHeight="1" x14ac:dyDescent="0.3">
      <c r="A77" s="307"/>
      <c r="B77" s="308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7"/>
    </row>
    <row r="78" spans="1:18" s="1" customFormat="1" ht="30" customHeight="1" x14ac:dyDescent="0.3">
      <c r="A78" s="307"/>
      <c r="B78" s="308"/>
      <c r="C78" s="306" t="s">
        <v>17</v>
      </c>
      <c r="D78" s="309"/>
      <c r="E78" s="309"/>
      <c r="F78" s="565" t="str">
        <f>F6</f>
        <v>Kasárna Opavská 29, Hlučín</v>
      </c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309"/>
      <c r="R78" s="37"/>
    </row>
    <row r="79" spans="1:18" s="1" customFormat="1" ht="36.950000000000003" customHeight="1" x14ac:dyDescent="0.3">
      <c r="A79" s="307"/>
      <c r="B79" s="308"/>
      <c r="C79" s="336" t="s">
        <v>133</v>
      </c>
      <c r="D79" s="309"/>
      <c r="E79" s="309"/>
      <c r="F79" s="551" t="str">
        <f>F7</f>
        <v>SO 02 - Objekt č. 2 - Vybudování nové plynové kotelny pro obj. č. 2 - vojenská veterinární stanice - stavební úpravy</v>
      </c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309"/>
      <c r="R79" s="37"/>
    </row>
    <row r="80" spans="1:18" s="1" customFormat="1" ht="6.95" customHeight="1" x14ac:dyDescent="0.3">
      <c r="A80" s="307"/>
      <c r="B80" s="308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7"/>
    </row>
    <row r="81" spans="1:47" s="1" customFormat="1" ht="18" customHeight="1" x14ac:dyDescent="0.3">
      <c r="A81" s="307"/>
      <c r="B81" s="308"/>
      <c r="C81" s="306" t="s">
        <v>21</v>
      </c>
      <c r="D81" s="309"/>
      <c r="E81" s="309"/>
      <c r="F81" s="311" t="str">
        <f>F9</f>
        <v>Hlučín</v>
      </c>
      <c r="G81" s="309"/>
      <c r="H81" s="309"/>
      <c r="I81" s="309"/>
      <c r="J81" s="309"/>
      <c r="K81" s="306" t="s">
        <v>23</v>
      </c>
      <c r="L81" s="309"/>
      <c r="M81" s="553" t="str">
        <f>IF(O9="","",O9)</f>
        <v>29.5.2017</v>
      </c>
      <c r="N81" s="553"/>
      <c r="O81" s="553"/>
      <c r="P81" s="553"/>
      <c r="Q81" s="309"/>
      <c r="R81" s="37"/>
    </row>
    <row r="82" spans="1:47" s="1" customFormat="1" ht="6.95" customHeight="1" x14ac:dyDescent="0.3">
      <c r="A82" s="307"/>
      <c r="B82" s="308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7"/>
    </row>
    <row r="83" spans="1:47" s="1" customFormat="1" ht="15" x14ac:dyDescent="0.3">
      <c r="A83" s="307"/>
      <c r="B83" s="308"/>
      <c r="C83" s="306" t="s">
        <v>25</v>
      </c>
      <c r="D83" s="309"/>
      <c r="E83" s="309"/>
      <c r="F83" s="311" t="str">
        <f>E12</f>
        <v>AS-PO, Podbabská 1589/1, 160 00 Praha 6</v>
      </c>
      <c r="G83" s="309"/>
      <c r="H83" s="309"/>
      <c r="I83" s="309"/>
      <c r="J83" s="309"/>
      <c r="K83" s="306" t="s">
        <v>33</v>
      </c>
      <c r="L83" s="309"/>
      <c r="M83" s="554" t="str">
        <f>E18</f>
        <v>SAFETY PRO s.r.o., Přerovská 434/60, 77900 Olomouc</v>
      </c>
      <c r="N83" s="554"/>
      <c r="O83" s="554"/>
      <c r="P83" s="554"/>
      <c r="Q83" s="554"/>
      <c r="R83" s="37"/>
    </row>
    <row r="84" spans="1:47" s="1" customFormat="1" ht="14.45" customHeight="1" x14ac:dyDescent="0.3">
      <c r="A84" s="307"/>
      <c r="B84" s="308"/>
      <c r="C84" s="306" t="s">
        <v>31</v>
      </c>
      <c r="D84" s="309"/>
      <c r="E84" s="309"/>
      <c r="F84" s="311" t="str">
        <f>IF(E15="","",E15)</f>
        <v xml:space="preserve"> </v>
      </c>
      <c r="G84" s="309"/>
      <c r="H84" s="309"/>
      <c r="I84" s="309"/>
      <c r="J84" s="309"/>
      <c r="K84" s="306" t="s">
        <v>38</v>
      </c>
      <c r="L84" s="309"/>
      <c r="M84" s="554" t="str">
        <f>E21</f>
        <v>SAFETY PRO s.r.o., Přerovská 434/60, 77900 Olomouc</v>
      </c>
      <c r="N84" s="554"/>
      <c r="O84" s="554"/>
      <c r="P84" s="554"/>
      <c r="Q84" s="554"/>
      <c r="R84" s="37"/>
    </row>
    <row r="85" spans="1:47" s="1" customFormat="1" ht="10.35" customHeight="1" x14ac:dyDescent="0.3">
      <c r="A85" s="307"/>
      <c r="B85" s="308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7"/>
    </row>
    <row r="86" spans="1:47" s="1" customFormat="1" ht="29.25" customHeight="1" x14ac:dyDescent="0.3">
      <c r="A86" s="307"/>
      <c r="B86" s="308"/>
      <c r="C86" s="568" t="s">
        <v>139</v>
      </c>
      <c r="D86" s="569"/>
      <c r="E86" s="569"/>
      <c r="F86" s="569"/>
      <c r="G86" s="569"/>
      <c r="H86" s="319"/>
      <c r="I86" s="319"/>
      <c r="J86" s="319"/>
      <c r="K86" s="319"/>
      <c r="L86" s="319"/>
      <c r="M86" s="319"/>
      <c r="N86" s="568" t="s">
        <v>140</v>
      </c>
      <c r="O86" s="569"/>
      <c r="P86" s="569"/>
      <c r="Q86" s="569"/>
      <c r="R86" s="37"/>
    </row>
    <row r="87" spans="1:47" s="1" customFormat="1" ht="10.35" customHeight="1" x14ac:dyDescent="0.3">
      <c r="A87" s="307"/>
      <c r="B87" s="308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7"/>
    </row>
    <row r="88" spans="1:47" s="1" customFormat="1" ht="29.25" customHeight="1" x14ac:dyDescent="0.3">
      <c r="A88" s="307"/>
      <c r="B88" s="308"/>
      <c r="C88" s="337" t="s">
        <v>141</v>
      </c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570">
        <f>N123</f>
        <v>96956.670000000013</v>
      </c>
      <c r="O88" s="561"/>
      <c r="P88" s="561"/>
      <c r="Q88" s="561"/>
      <c r="R88" s="37"/>
      <c r="AU88" s="21" t="s">
        <v>142</v>
      </c>
    </row>
    <row r="89" spans="1:47" s="6" customFormat="1" ht="24.95" customHeight="1" x14ac:dyDescent="0.3">
      <c r="A89" s="338"/>
      <c r="B89" s="339"/>
      <c r="C89" s="340"/>
      <c r="D89" s="341" t="s">
        <v>143</v>
      </c>
      <c r="E89" s="340"/>
      <c r="F89" s="340"/>
      <c r="G89" s="340"/>
      <c r="H89" s="340"/>
      <c r="I89" s="340"/>
      <c r="J89" s="340"/>
      <c r="K89" s="340"/>
      <c r="L89" s="340"/>
      <c r="M89" s="340"/>
      <c r="N89" s="530">
        <f>N124</f>
        <v>38895.680000000008</v>
      </c>
      <c r="O89" s="560"/>
      <c r="P89" s="560"/>
      <c r="Q89" s="560"/>
      <c r="R89" s="116"/>
    </row>
    <row r="90" spans="1:47" s="7" customFormat="1" ht="19.899999999999999" customHeight="1" x14ac:dyDescent="0.3">
      <c r="A90" s="342"/>
      <c r="B90" s="343"/>
      <c r="C90" s="344"/>
      <c r="D90" s="345" t="s">
        <v>357</v>
      </c>
      <c r="E90" s="344"/>
      <c r="F90" s="344"/>
      <c r="G90" s="344"/>
      <c r="H90" s="344"/>
      <c r="I90" s="344"/>
      <c r="J90" s="344"/>
      <c r="K90" s="344"/>
      <c r="L90" s="344"/>
      <c r="M90" s="344"/>
      <c r="N90" s="558">
        <f>N125</f>
        <v>9458.98</v>
      </c>
      <c r="O90" s="559"/>
      <c r="P90" s="559"/>
      <c r="Q90" s="559"/>
      <c r="R90" s="120"/>
    </row>
    <row r="91" spans="1:47" s="7" customFormat="1" ht="19.899999999999999" customHeight="1" x14ac:dyDescent="0.3">
      <c r="A91" s="342"/>
      <c r="B91" s="343"/>
      <c r="C91" s="344"/>
      <c r="D91" s="345" t="s">
        <v>358</v>
      </c>
      <c r="E91" s="344"/>
      <c r="F91" s="344"/>
      <c r="G91" s="344"/>
      <c r="H91" s="344"/>
      <c r="I91" s="344"/>
      <c r="J91" s="344"/>
      <c r="K91" s="344"/>
      <c r="L91" s="344"/>
      <c r="M91" s="344"/>
      <c r="N91" s="558">
        <f>N169</f>
        <v>27126.9</v>
      </c>
      <c r="O91" s="559"/>
      <c r="P91" s="559"/>
      <c r="Q91" s="559"/>
      <c r="R91" s="120"/>
    </row>
    <row r="92" spans="1:47" s="7" customFormat="1" ht="19.899999999999999" customHeight="1" x14ac:dyDescent="0.3">
      <c r="A92" s="342"/>
      <c r="B92" s="343"/>
      <c r="C92" s="344"/>
      <c r="D92" s="345" t="s">
        <v>146</v>
      </c>
      <c r="E92" s="344"/>
      <c r="F92" s="344"/>
      <c r="G92" s="344"/>
      <c r="H92" s="344"/>
      <c r="I92" s="344"/>
      <c r="J92" s="344"/>
      <c r="K92" s="344"/>
      <c r="L92" s="344"/>
      <c r="M92" s="344"/>
      <c r="N92" s="558">
        <f>N267</f>
        <v>2309.8000000000002</v>
      </c>
      <c r="O92" s="559"/>
      <c r="P92" s="559"/>
      <c r="Q92" s="559"/>
      <c r="R92" s="120"/>
    </row>
    <row r="93" spans="1:47" s="6" customFormat="1" ht="24.95" customHeight="1" x14ac:dyDescent="0.3">
      <c r="A93" s="338"/>
      <c r="B93" s="339"/>
      <c r="C93" s="340"/>
      <c r="D93" s="341" t="s">
        <v>147</v>
      </c>
      <c r="E93" s="340"/>
      <c r="F93" s="340"/>
      <c r="G93" s="340"/>
      <c r="H93" s="340"/>
      <c r="I93" s="340"/>
      <c r="J93" s="340"/>
      <c r="K93" s="340"/>
      <c r="L93" s="340"/>
      <c r="M93" s="340"/>
      <c r="N93" s="530">
        <f>N269</f>
        <v>54279.99</v>
      </c>
      <c r="O93" s="560"/>
      <c r="P93" s="560"/>
      <c r="Q93" s="560"/>
      <c r="R93" s="116"/>
    </row>
    <row r="94" spans="1:47" s="7" customFormat="1" ht="19.899999999999999" customHeight="1" x14ac:dyDescent="0.3">
      <c r="A94" s="342"/>
      <c r="B94" s="343"/>
      <c r="C94" s="344"/>
      <c r="D94" s="345" t="s">
        <v>359</v>
      </c>
      <c r="E94" s="344"/>
      <c r="F94" s="344"/>
      <c r="G94" s="344"/>
      <c r="H94" s="344"/>
      <c r="I94" s="344"/>
      <c r="J94" s="344"/>
      <c r="K94" s="344"/>
      <c r="L94" s="344"/>
      <c r="M94" s="344"/>
      <c r="N94" s="558">
        <f>N270</f>
        <v>4177.5</v>
      </c>
      <c r="O94" s="559"/>
      <c r="P94" s="559"/>
      <c r="Q94" s="559"/>
      <c r="R94" s="120"/>
    </row>
    <row r="95" spans="1:47" s="7" customFormat="1" ht="19.899999999999999" customHeight="1" x14ac:dyDescent="0.3">
      <c r="A95" s="342"/>
      <c r="B95" s="343"/>
      <c r="C95" s="344"/>
      <c r="D95" s="345" t="s">
        <v>148</v>
      </c>
      <c r="E95" s="344"/>
      <c r="F95" s="344"/>
      <c r="G95" s="344"/>
      <c r="H95" s="344"/>
      <c r="I95" s="344"/>
      <c r="J95" s="344"/>
      <c r="K95" s="344"/>
      <c r="L95" s="344"/>
      <c r="M95" s="344"/>
      <c r="N95" s="558">
        <f>N300</f>
        <v>758.12</v>
      </c>
      <c r="O95" s="559"/>
      <c r="P95" s="559"/>
      <c r="Q95" s="559"/>
      <c r="R95" s="120"/>
    </row>
    <row r="96" spans="1:47" s="7" customFormat="1" ht="19.899999999999999" customHeight="1" x14ac:dyDescent="0.3">
      <c r="A96" s="342"/>
      <c r="B96" s="343"/>
      <c r="C96" s="344"/>
      <c r="D96" s="345" t="s">
        <v>152</v>
      </c>
      <c r="E96" s="344"/>
      <c r="F96" s="344"/>
      <c r="G96" s="344"/>
      <c r="H96" s="344"/>
      <c r="I96" s="344"/>
      <c r="J96" s="344"/>
      <c r="K96" s="344"/>
      <c r="L96" s="344"/>
      <c r="M96" s="344"/>
      <c r="N96" s="558">
        <f>N308</f>
        <v>6309.77</v>
      </c>
      <c r="O96" s="559"/>
      <c r="P96" s="559"/>
      <c r="Q96" s="559"/>
      <c r="R96" s="120"/>
    </row>
    <row r="97" spans="1:21" s="7" customFormat="1" ht="19.899999999999999" customHeight="1" x14ac:dyDescent="0.3">
      <c r="A97" s="342"/>
      <c r="B97" s="343"/>
      <c r="C97" s="344"/>
      <c r="D97" s="345" t="s">
        <v>360</v>
      </c>
      <c r="E97" s="344"/>
      <c r="F97" s="344"/>
      <c r="G97" s="344"/>
      <c r="H97" s="344"/>
      <c r="I97" s="344"/>
      <c r="J97" s="344"/>
      <c r="K97" s="344"/>
      <c r="L97" s="344"/>
      <c r="M97" s="344"/>
      <c r="N97" s="558">
        <f>N343</f>
        <v>13425.22</v>
      </c>
      <c r="O97" s="559"/>
      <c r="P97" s="559"/>
      <c r="Q97" s="559"/>
      <c r="R97" s="120"/>
    </row>
    <row r="98" spans="1:21" s="7" customFormat="1" ht="19.899999999999999" customHeight="1" x14ac:dyDescent="0.3">
      <c r="A98" s="342"/>
      <c r="B98" s="343"/>
      <c r="C98" s="344"/>
      <c r="D98" s="345" t="s">
        <v>361</v>
      </c>
      <c r="E98" s="344"/>
      <c r="F98" s="344"/>
      <c r="G98" s="344"/>
      <c r="H98" s="344"/>
      <c r="I98" s="344"/>
      <c r="J98" s="344"/>
      <c r="K98" s="344"/>
      <c r="L98" s="344"/>
      <c r="M98" s="344"/>
      <c r="N98" s="558">
        <f>N352</f>
        <v>15856.93</v>
      </c>
      <c r="O98" s="559"/>
      <c r="P98" s="559"/>
      <c r="Q98" s="559"/>
      <c r="R98" s="120"/>
    </row>
    <row r="99" spans="1:21" s="7" customFormat="1" ht="19.899999999999999" customHeight="1" x14ac:dyDescent="0.3">
      <c r="A99" s="342"/>
      <c r="B99" s="343"/>
      <c r="C99" s="344"/>
      <c r="D99" s="345" t="s">
        <v>362</v>
      </c>
      <c r="E99" s="344"/>
      <c r="F99" s="344"/>
      <c r="G99" s="344"/>
      <c r="H99" s="344"/>
      <c r="I99" s="344"/>
      <c r="J99" s="344"/>
      <c r="K99" s="344"/>
      <c r="L99" s="344"/>
      <c r="M99" s="344"/>
      <c r="N99" s="558">
        <f>N378</f>
        <v>9097.99</v>
      </c>
      <c r="O99" s="559"/>
      <c r="P99" s="559"/>
      <c r="Q99" s="559"/>
      <c r="R99" s="120"/>
    </row>
    <row r="100" spans="1:21" s="7" customFormat="1" ht="19.899999999999999" customHeight="1" x14ac:dyDescent="0.3">
      <c r="A100" s="342"/>
      <c r="B100" s="343"/>
      <c r="C100" s="344"/>
      <c r="D100" s="345" t="s">
        <v>363</v>
      </c>
      <c r="E100" s="344"/>
      <c r="F100" s="344"/>
      <c r="G100" s="344"/>
      <c r="H100" s="344"/>
      <c r="I100" s="344"/>
      <c r="J100" s="344"/>
      <c r="K100" s="344"/>
      <c r="L100" s="344"/>
      <c r="M100" s="344"/>
      <c r="N100" s="558">
        <f>N431</f>
        <v>4654.46</v>
      </c>
      <c r="O100" s="559"/>
      <c r="P100" s="559"/>
      <c r="Q100" s="559"/>
      <c r="R100" s="120"/>
    </row>
    <row r="101" spans="1:21" s="6" customFormat="1" ht="24.95" customHeight="1" x14ac:dyDescent="0.3">
      <c r="A101" s="338"/>
      <c r="B101" s="339"/>
      <c r="C101" s="340"/>
      <c r="D101" s="341" t="s">
        <v>154</v>
      </c>
      <c r="E101" s="340"/>
      <c r="F101" s="340"/>
      <c r="G101" s="340"/>
      <c r="H101" s="340"/>
      <c r="I101" s="340"/>
      <c r="J101" s="340"/>
      <c r="K101" s="340"/>
      <c r="L101" s="340"/>
      <c r="M101" s="340"/>
      <c r="N101" s="530">
        <f>N462</f>
        <v>3781</v>
      </c>
      <c r="O101" s="560"/>
      <c r="P101" s="560"/>
      <c r="Q101" s="560"/>
      <c r="R101" s="116"/>
    </row>
    <row r="102" spans="1:21" s="7" customFormat="1" ht="19.899999999999999" customHeight="1" x14ac:dyDescent="0.3">
      <c r="A102" s="342"/>
      <c r="B102" s="343"/>
      <c r="C102" s="344"/>
      <c r="D102" s="345" t="s">
        <v>364</v>
      </c>
      <c r="E102" s="344"/>
      <c r="F102" s="344"/>
      <c r="G102" s="344"/>
      <c r="H102" s="344"/>
      <c r="I102" s="344"/>
      <c r="J102" s="344"/>
      <c r="K102" s="344"/>
      <c r="L102" s="344"/>
      <c r="M102" s="344"/>
      <c r="N102" s="558">
        <f>N463</f>
        <v>3781</v>
      </c>
      <c r="O102" s="559"/>
      <c r="P102" s="559"/>
      <c r="Q102" s="559"/>
      <c r="R102" s="120"/>
    </row>
    <row r="103" spans="1:21" s="1" customFormat="1" ht="21.75" customHeight="1" x14ac:dyDescent="0.3">
      <c r="A103" s="307"/>
      <c r="B103" s="308"/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/>
      <c r="P103" s="309"/>
      <c r="Q103" s="309"/>
      <c r="R103" s="37"/>
    </row>
    <row r="104" spans="1:21" s="1" customFormat="1" ht="29.25" customHeight="1" x14ac:dyDescent="0.3">
      <c r="A104" s="307"/>
      <c r="B104" s="308"/>
      <c r="C104" s="337" t="s">
        <v>157</v>
      </c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561">
        <v>0</v>
      </c>
      <c r="O104" s="562"/>
      <c r="P104" s="562"/>
      <c r="Q104" s="562"/>
      <c r="R104" s="37"/>
      <c r="T104" s="121"/>
      <c r="U104" s="122" t="s">
        <v>43</v>
      </c>
    </row>
    <row r="105" spans="1:21" s="1" customFormat="1" ht="18" customHeight="1" x14ac:dyDescent="0.3">
      <c r="A105" s="307"/>
      <c r="B105" s="308"/>
      <c r="C105" s="309"/>
      <c r="D105" s="309"/>
      <c r="E105" s="309"/>
      <c r="F105" s="309"/>
      <c r="G105" s="309"/>
      <c r="H105" s="309"/>
      <c r="I105" s="309"/>
      <c r="J105" s="309"/>
      <c r="K105" s="309"/>
      <c r="L105" s="309"/>
      <c r="M105" s="309"/>
      <c r="N105" s="309"/>
      <c r="O105" s="309"/>
      <c r="P105" s="309"/>
      <c r="Q105" s="309"/>
      <c r="R105" s="37"/>
    </row>
    <row r="106" spans="1:21" s="1" customFormat="1" ht="29.25" customHeight="1" x14ac:dyDescent="0.3">
      <c r="A106" s="307"/>
      <c r="B106" s="308"/>
      <c r="C106" s="346" t="s">
        <v>125</v>
      </c>
      <c r="D106" s="319"/>
      <c r="E106" s="319"/>
      <c r="F106" s="319"/>
      <c r="G106" s="319"/>
      <c r="H106" s="319"/>
      <c r="I106" s="319"/>
      <c r="J106" s="319"/>
      <c r="K106" s="319"/>
      <c r="L106" s="563">
        <f>ROUND(SUM(N88+N104),2)</f>
        <v>96956.67</v>
      </c>
      <c r="M106" s="563"/>
      <c r="N106" s="563"/>
      <c r="O106" s="563"/>
      <c r="P106" s="563"/>
      <c r="Q106" s="563"/>
      <c r="R106" s="37"/>
    </row>
    <row r="107" spans="1:21" s="1" customFormat="1" ht="6.95" customHeight="1" x14ac:dyDescent="0.3">
      <c r="A107" s="307"/>
      <c r="B107" s="332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61"/>
    </row>
    <row r="108" spans="1:21" x14ac:dyDescent="0.3">
      <c r="A108" s="301"/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</row>
    <row r="109" spans="1:21" x14ac:dyDescent="0.3">
      <c r="A109" s="301"/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</row>
    <row r="110" spans="1:21" x14ac:dyDescent="0.3">
      <c r="A110" s="301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</row>
    <row r="111" spans="1:21" s="1" customFormat="1" ht="6.95" customHeight="1" x14ac:dyDescent="0.3">
      <c r="A111" s="307"/>
      <c r="B111" s="334"/>
      <c r="C111" s="335"/>
      <c r="D111" s="335"/>
      <c r="E111" s="335"/>
      <c r="F111" s="335"/>
      <c r="G111" s="335"/>
      <c r="H111" s="335"/>
      <c r="I111" s="335"/>
      <c r="J111" s="335"/>
      <c r="K111" s="335"/>
      <c r="L111" s="335"/>
      <c r="M111" s="335"/>
      <c r="N111" s="335"/>
      <c r="O111" s="335"/>
      <c r="P111" s="335"/>
      <c r="Q111" s="335"/>
      <c r="R111" s="64"/>
    </row>
    <row r="112" spans="1:21" s="1" customFormat="1" ht="36.950000000000003" customHeight="1" x14ac:dyDescent="0.3">
      <c r="A112" s="307"/>
      <c r="B112" s="308"/>
      <c r="C112" s="564" t="s">
        <v>158</v>
      </c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37"/>
    </row>
    <row r="113" spans="1:65" s="1" customFormat="1" ht="6.95" customHeight="1" x14ac:dyDescent="0.3">
      <c r="A113" s="307"/>
      <c r="B113" s="308"/>
      <c r="C113" s="309"/>
      <c r="D113" s="309"/>
      <c r="E113" s="309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7"/>
    </row>
    <row r="114" spans="1:65" s="1" customFormat="1" ht="30" customHeight="1" x14ac:dyDescent="0.3">
      <c r="A114" s="307"/>
      <c r="B114" s="308"/>
      <c r="C114" s="306" t="s">
        <v>17</v>
      </c>
      <c r="D114" s="309"/>
      <c r="E114" s="309"/>
      <c r="F114" s="565" t="str">
        <f>F6</f>
        <v>Kasárna Opavská 29, Hlučín</v>
      </c>
      <c r="G114" s="566"/>
      <c r="H114" s="566"/>
      <c r="I114" s="566"/>
      <c r="J114" s="566"/>
      <c r="K114" s="566"/>
      <c r="L114" s="566"/>
      <c r="M114" s="566"/>
      <c r="N114" s="566"/>
      <c r="O114" s="566"/>
      <c r="P114" s="566"/>
      <c r="Q114" s="309"/>
      <c r="R114" s="37"/>
    </row>
    <row r="115" spans="1:65" s="1" customFormat="1" ht="36.950000000000003" customHeight="1" x14ac:dyDescent="0.3">
      <c r="A115" s="307"/>
      <c r="B115" s="308"/>
      <c r="C115" s="336" t="s">
        <v>133</v>
      </c>
      <c r="D115" s="309"/>
      <c r="E115" s="309"/>
      <c r="F115" s="551" t="str">
        <f>F7</f>
        <v>SO 02 - Objekt č. 2 - Vybudování nové plynové kotelny pro obj. č. 2 - vojenská veterinární stanice - stavební úpravy</v>
      </c>
      <c r="G115" s="552"/>
      <c r="H115" s="552"/>
      <c r="I115" s="552"/>
      <c r="J115" s="552"/>
      <c r="K115" s="552"/>
      <c r="L115" s="552"/>
      <c r="M115" s="552"/>
      <c r="N115" s="552"/>
      <c r="O115" s="552"/>
      <c r="P115" s="552"/>
      <c r="Q115" s="309"/>
      <c r="R115" s="37"/>
    </row>
    <row r="116" spans="1:65" s="1" customFormat="1" ht="6.95" customHeight="1" x14ac:dyDescent="0.3">
      <c r="A116" s="307"/>
      <c r="B116" s="308"/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7"/>
    </row>
    <row r="117" spans="1:65" s="1" customFormat="1" ht="18" customHeight="1" x14ac:dyDescent="0.3">
      <c r="A117" s="307"/>
      <c r="B117" s="308"/>
      <c r="C117" s="306" t="s">
        <v>21</v>
      </c>
      <c r="D117" s="309"/>
      <c r="E117" s="309"/>
      <c r="F117" s="311" t="str">
        <f>F9</f>
        <v>Hlučín</v>
      </c>
      <c r="G117" s="309"/>
      <c r="H117" s="309"/>
      <c r="I117" s="309"/>
      <c r="J117" s="309"/>
      <c r="K117" s="306" t="s">
        <v>23</v>
      </c>
      <c r="L117" s="309"/>
      <c r="M117" s="553" t="str">
        <f>IF(O9="","",O9)</f>
        <v>29.5.2017</v>
      </c>
      <c r="N117" s="553"/>
      <c r="O117" s="553"/>
      <c r="P117" s="553"/>
      <c r="Q117" s="309"/>
      <c r="R117" s="37"/>
    </row>
    <row r="118" spans="1:65" s="1" customFormat="1" ht="6.95" customHeight="1" x14ac:dyDescent="0.3">
      <c r="A118" s="307"/>
      <c r="B118" s="308"/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7"/>
    </row>
    <row r="119" spans="1:65" s="1" customFormat="1" ht="15" x14ac:dyDescent="0.3">
      <c r="A119" s="307"/>
      <c r="B119" s="308"/>
      <c r="C119" s="306" t="s">
        <v>25</v>
      </c>
      <c r="D119" s="309"/>
      <c r="E119" s="309"/>
      <c r="F119" s="311" t="str">
        <f>E12</f>
        <v>AS-PO, Podbabská 1589/1, 160 00 Praha 6</v>
      </c>
      <c r="G119" s="309"/>
      <c r="H119" s="309"/>
      <c r="I119" s="309"/>
      <c r="J119" s="309"/>
      <c r="K119" s="306" t="s">
        <v>33</v>
      </c>
      <c r="L119" s="309"/>
      <c r="M119" s="554" t="str">
        <f>E18</f>
        <v>SAFETY PRO s.r.o., Přerovská 434/60, 77900 Olomouc</v>
      </c>
      <c r="N119" s="554"/>
      <c r="O119" s="554"/>
      <c r="P119" s="554"/>
      <c r="Q119" s="554"/>
      <c r="R119" s="37"/>
    </row>
    <row r="120" spans="1:65" s="1" customFormat="1" ht="14.45" customHeight="1" x14ac:dyDescent="0.3">
      <c r="A120" s="307"/>
      <c r="B120" s="308"/>
      <c r="C120" s="306" t="s">
        <v>31</v>
      </c>
      <c r="D120" s="309"/>
      <c r="E120" s="309"/>
      <c r="F120" s="311" t="str">
        <f>IF(E15="","",E15)</f>
        <v xml:space="preserve"> </v>
      </c>
      <c r="G120" s="309"/>
      <c r="H120" s="309"/>
      <c r="I120" s="309"/>
      <c r="J120" s="309"/>
      <c r="K120" s="306" t="s">
        <v>38</v>
      </c>
      <c r="L120" s="309"/>
      <c r="M120" s="554" t="str">
        <f>E21</f>
        <v>SAFETY PRO s.r.o., Přerovská 434/60, 77900 Olomouc</v>
      </c>
      <c r="N120" s="554"/>
      <c r="O120" s="554"/>
      <c r="P120" s="554"/>
      <c r="Q120" s="554"/>
      <c r="R120" s="37"/>
    </row>
    <row r="121" spans="1:65" s="1" customFormat="1" ht="10.35" customHeight="1" x14ac:dyDescent="0.3">
      <c r="A121" s="307"/>
      <c r="B121" s="308"/>
      <c r="C121" s="309"/>
      <c r="D121" s="309"/>
      <c r="E121" s="309"/>
      <c r="F121" s="309"/>
      <c r="G121" s="309"/>
      <c r="H121" s="309"/>
      <c r="I121" s="309"/>
      <c r="J121" s="309"/>
      <c r="K121" s="309"/>
      <c r="L121" s="309"/>
      <c r="M121" s="309"/>
      <c r="N121" s="309"/>
      <c r="O121" s="309"/>
      <c r="P121" s="309"/>
      <c r="Q121" s="309"/>
      <c r="R121" s="37"/>
    </row>
    <row r="122" spans="1:65" s="8" customFormat="1" ht="29.25" customHeight="1" x14ac:dyDescent="0.3">
      <c r="A122" s="347"/>
      <c r="B122" s="348"/>
      <c r="C122" s="349" t="s">
        <v>159</v>
      </c>
      <c r="D122" s="350" t="s">
        <v>160</v>
      </c>
      <c r="E122" s="350" t="s">
        <v>61</v>
      </c>
      <c r="F122" s="555" t="s">
        <v>161</v>
      </c>
      <c r="G122" s="555"/>
      <c r="H122" s="555"/>
      <c r="I122" s="555"/>
      <c r="J122" s="350" t="s">
        <v>162</v>
      </c>
      <c r="K122" s="350" t="s">
        <v>163</v>
      </c>
      <c r="L122" s="556" t="s">
        <v>164</v>
      </c>
      <c r="M122" s="556"/>
      <c r="N122" s="555" t="s">
        <v>140</v>
      </c>
      <c r="O122" s="555"/>
      <c r="P122" s="555"/>
      <c r="Q122" s="557"/>
      <c r="R122" s="126"/>
      <c r="T122" s="76" t="s">
        <v>165</v>
      </c>
      <c r="U122" s="77" t="s">
        <v>43</v>
      </c>
      <c r="V122" s="77" t="s">
        <v>166</v>
      </c>
      <c r="W122" s="77" t="s">
        <v>167</v>
      </c>
      <c r="X122" s="77" t="s">
        <v>168</v>
      </c>
      <c r="Y122" s="77" t="s">
        <v>169</v>
      </c>
      <c r="Z122" s="77" t="s">
        <v>170</v>
      </c>
      <c r="AA122" s="78" t="s">
        <v>171</v>
      </c>
    </row>
    <row r="123" spans="1:65" s="1" customFormat="1" ht="29.25" customHeight="1" x14ac:dyDescent="0.35">
      <c r="A123" s="307"/>
      <c r="B123" s="308"/>
      <c r="C123" s="351" t="s">
        <v>136</v>
      </c>
      <c r="D123" s="309"/>
      <c r="E123" s="309"/>
      <c r="F123" s="309"/>
      <c r="G123" s="309"/>
      <c r="H123" s="309"/>
      <c r="I123" s="309"/>
      <c r="J123" s="309"/>
      <c r="K123" s="309"/>
      <c r="L123" s="309"/>
      <c r="M123" s="309"/>
      <c r="N123" s="527">
        <f>BK123</f>
        <v>96956.670000000013</v>
      </c>
      <c r="O123" s="528"/>
      <c r="P123" s="528"/>
      <c r="Q123" s="528"/>
      <c r="R123" s="37"/>
      <c r="T123" s="79"/>
      <c r="U123" s="51"/>
      <c r="V123" s="51"/>
      <c r="W123" s="127">
        <f>W124+W269+W462</f>
        <v>133.92101499999998</v>
      </c>
      <c r="X123" s="51"/>
      <c r="Y123" s="127">
        <f>Y124+Y269+Y462</f>
        <v>8.1266108700000004</v>
      </c>
      <c r="Z123" s="51"/>
      <c r="AA123" s="128">
        <f>AA124+AA269+AA462</f>
        <v>0</v>
      </c>
      <c r="AT123" s="21" t="s">
        <v>78</v>
      </c>
      <c r="AU123" s="21" t="s">
        <v>142</v>
      </c>
      <c r="BK123" s="129">
        <f>BK124+BK269+BK462</f>
        <v>96956.670000000013</v>
      </c>
    </row>
    <row r="124" spans="1:65" s="9" customFormat="1" ht="37.35" customHeight="1" x14ac:dyDescent="0.35">
      <c r="A124" s="352"/>
      <c r="B124" s="353"/>
      <c r="C124" s="354"/>
      <c r="D124" s="355" t="s">
        <v>143</v>
      </c>
      <c r="E124" s="355"/>
      <c r="F124" s="355"/>
      <c r="G124" s="355"/>
      <c r="H124" s="355"/>
      <c r="I124" s="355"/>
      <c r="J124" s="355"/>
      <c r="K124" s="355"/>
      <c r="L124" s="355"/>
      <c r="M124" s="355"/>
      <c r="N124" s="529">
        <f>BK124</f>
        <v>38895.680000000008</v>
      </c>
      <c r="O124" s="530"/>
      <c r="P124" s="530"/>
      <c r="Q124" s="530"/>
      <c r="R124" s="133"/>
      <c r="T124" s="134"/>
      <c r="U124" s="131"/>
      <c r="V124" s="131"/>
      <c r="W124" s="135">
        <f>W125+W169+W267</f>
        <v>81.300642999999994</v>
      </c>
      <c r="X124" s="131"/>
      <c r="Y124" s="135">
        <f>Y125+Y169+Y267</f>
        <v>7.7505222900000001</v>
      </c>
      <c r="Z124" s="131"/>
      <c r="AA124" s="136">
        <f>AA125+AA169+AA267</f>
        <v>0</v>
      </c>
      <c r="AR124" s="137" t="s">
        <v>87</v>
      </c>
      <c r="AT124" s="138" t="s">
        <v>78</v>
      </c>
      <c r="AU124" s="138" t="s">
        <v>79</v>
      </c>
      <c r="AY124" s="137" t="s">
        <v>172</v>
      </c>
      <c r="BK124" s="139">
        <f>BK125+BK169+BK267</f>
        <v>38895.680000000008</v>
      </c>
    </row>
    <row r="125" spans="1:65" s="9" customFormat="1" ht="19.899999999999999" customHeight="1" x14ac:dyDescent="0.3">
      <c r="A125" s="352"/>
      <c r="B125" s="353"/>
      <c r="C125" s="354"/>
      <c r="D125" s="356" t="s">
        <v>357</v>
      </c>
      <c r="E125" s="356"/>
      <c r="F125" s="356"/>
      <c r="G125" s="356"/>
      <c r="H125" s="356"/>
      <c r="I125" s="356"/>
      <c r="J125" s="356"/>
      <c r="K125" s="356"/>
      <c r="L125" s="356"/>
      <c r="M125" s="356"/>
      <c r="N125" s="531">
        <f>BK125</f>
        <v>9458.98</v>
      </c>
      <c r="O125" s="532"/>
      <c r="P125" s="532"/>
      <c r="Q125" s="532"/>
      <c r="R125" s="133"/>
      <c r="T125" s="134"/>
      <c r="U125" s="131"/>
      <c r="V125" s="131"/>
      <c r="W125" s="135">
        <f>SUM(W126:W168)</f>
        <v>8.8059390000000004</v>
      </c>
      <c r="X125" s="131"/>
      <c r="Y125" s="135">
        <f>SUM(Y126:Y168)</f>
        <v>1.2021731899999999</v>
      </c>
      <c r="Z125" s="131"/>
      <c r="AA125" s="136">
        <f>SUM(AA126:AA168)</f>
        <v>0</v>
      </c>
      <c r="AR125" s="137" t="s">
        <v>87</v>
      </c>
      <c r="AT125" s="138" t="s">
        <v>78</v>
      </c>
      <c r="AU125" s="138" t="s">
        <v>87</v>
      </c>
      <c r="AY125" s="137" t="s">
        <v>172</v>
      </c>
      <c r="BK125" s="139">
        <f>SUM(BK126:BK168)</f>
        <v>9458.98</v>
      </c>
    </row>
    <row r="126" spans="1:65" s="1" customFormat="1" ht="31.5" customHeight="1" x14ac:dyDescent="0.3">
      <c r="A126" s="307"/>
      <c r="B126" s="308"/>
      <c r="C126" s="357" t="s">
        <v>87</v>
      </c>
      <c r="D126" s="357" t="s">
        <v>173</v>
      </c>
      <c r="E126" s="358" t="s">
        <v>365</v>
      </c>
      <c r="F126" s="541" t="s">
        <v>366</v>
      </c>
      <c r="G126" s="541"/>
      <c r="H126" s="541"/>
      <c r="I126" s="541"/>
      <c r="J126" s="359" t="s">
        <v>189</v>
      </c>
      <c r="K126" s="300">
        <v>1</v>
      </c>
      <c r="L126" s="497">
        <v>2400</v>
      </c>
      <c r="M126" s="497"/>
      <c r="N126" s="498">
        <f>ROUND(L126*K126,2)</f>
        <v>2400</v>
      </c>
      <c r="O126" s="498"/>
      <c r="P126" s="498"/>
      <c r="Q126" s="498"/>
      <c r="R126" s="145"/>
      <c r="T126" s="146" t="s">
        <v>5</v>
      </c>
      <c r="U126" s="44" t="s">
        <v>44</v>
      </c>
      <c r="V126" s="147">
        <v>0.20300000000000001</v>
      </c>
      <c r="W126" s="147">
        <f>V126*K126</f>
        <v>0.20300000000000001</v>
      </c>
      <c r="X126" s="147">
        <v>2.1270000000000001E-2</v>
      </c>
      <c r="Y126" s="147">
        <f>X126*K126</f>
        <v>2.1270000000000001E-2</v>
      </c>
      <c r="Z126" s="147">
        <v>0</v>
      </c>
      <c r="AA126" s="148">
        <f>Z126*K126</f>
        <v>0</v>
      </c>
      <c r="AR126" s="21" t="s">
        <v>177</v>
      </c>
      <c r="AT126" s="21" t="s">
        <v>173</v>
      </c>
      <c r="AU126" s="21" t="s">
        <v>131</v>
      </c>
      <c r="AY126" s="21" t="s">
        <v>172</v>
      </c>
      <c r="BE126" s="149">
        <f>IF(U126="základní",N126,0)</f>
        <v>2400</v>
      </c>
      <c r="BF126" s="149">
        <f>IF(U126="snížená",N126,0)</f>
        <v>0</v>
      </c>
      <c r="BG126" s="149">
        <f>IF(U126="zákl. přenesená",N126,0)</f>
        <v>0</v>
      </c>
      <c r="BH126" s="149">
        <f>IF(U126="sníž. přenesená",N126,0)</f>
        <v>0</v>
      </c>
      <c r="BI126" s="149">
        <f>IF(U126="nulová",N126,0)</f>
        <v>0</v>
      </c>
      <c r="BJ126" s="21" t="s">
        <v>87</v>
      </c>
      <c r="BK126" s="149">
        <f>ROUND(L126*K126,2)</f>
        <v>2400</v>
      </c>
      <c r="BL126" s="21" t="s">
        <v>177</v>
      </c>
      <c r="BM126" s="21" t="s">
        <v>367</v>
      </c>
    </row>
    <row r="127" spans="1:65" s="10" customFormat="1" ht="22.5" customHeight="1" x14ac:dyDescent="0.3">
      <c r="A127" s="360"/>
      <c r="B127" s="361"/>
      <c r="C127" s="362"/>
      <c r="D127" s="362"/>
      <c r="E127" s="363" t="s">
        <v>5</v>
      </c>
      <c r="F127" s="542" t="s">
        <v>232</v>
      </c>
      <c r="G127" s="543"/>
      <c r="H127" s="543"/>
      <c r="I127" s="543"/>
      <c r="J127" s="362"/>
      <c r="K127" s="364" t="s">
        <v>5</v>
      </c>
      <c r="L127" s="362"/>
      <c r="M127" s="362"/>
      <c r="N127" s="362"/>
      <c r="O127" s="362"/>
      <c r="P127" s="362"/>
      <c r="Q127" s="362"/>
      <c r="R127" s="155"/>
      <c r="T127" s="156"/>
      <c r="U127" s="152"/>
      <c r="V127" s="152"/>
      <c r="W127" s="152"/>
      <c r="X127" s="152"/>
      <c r="Y127" s="152"/>
      <c r="Z127" s="152"/>
      <c r="AA127" s="157"/>
      <c r="AT127" s="158" t="s">
        <v>182</v>
      </c>
      <c r="AU127" s="158" t="s">
        <v>131</v>
      </c>
      <c r="AV127" s="10" t="s">
        <v>87</v>
      </c>
      <c r="AW127" s="10" t="s">
        <v>37</v>
      </c>
      <c r="AX127" s="10" t="s">
        <v>79</v>
      </c>
      <c r="AY127" s="158" t="s">
        <v>172</v>
      </c>
    </row>
    <row r="128" spans="1:65" s="10" customFormat="1" ht="22.5" customHeight="1" x14ac:dyDescent="0.3">
      <c r="A128" s="360"/>
      <c r="B128" s="361"/>
      <c r="C128" s="362"/>
      <c r="D128" s="362"/>
      <c r="E128" s="363" t="s">
        <v>5</v>
      </c>
      <c r="F128" s="539" t="s">
        <v>233</v>
      </c>
      <c r="G128" s="540"/>
      <c r="H128" s="540"/>
      <c r="I128" s="540"/>
      <c r="J128" s="362"/>
      <c r="K128" s="364" t="s">
        <v>5</v>
      </c>
      <c r="L128" s="362"/>
      <c r="M128" s="362"/>
      <c r="N128" s="362"/>
      <c r="O128" s="362"/>
      <c r="P128" s="362"/>
      <c r="Q128" s="362"/>
      <c r="R128" s="155"/>
      <c r="T128" s="156"/>
      <c r="U128" s="152"/>
      <c r="V128" s="152"/>
      <c r="W128" s="152"/>
      <c r="X128" s="152"/>
      <c r="Y128" s="152"/>
      <c r="Z128" s="152"/>
      <c r="AA128" s="157"/>
      <c r="AT128" s="158" t="s">
        <v>182</v>
      </c>
      <c r="AU128" s="158" t="s">
        <v>131</v>
      </c>
      <c r="AV128" s="10" t="s">
        <v>87</v>
      </c>
      <c r="AW128" s="10" t="s">
        <v>37</v>
      </c>
      <c r="AX128" s="10" t="s">
        <v>79</v>
      </c>
      <c r="AY128" s="158" t="s">
        <v>172</v>
      </c>
    </row>
    <row r="129" spans="1:65" s="11" customFormat="1" ht="22.5" customHeight="1" x14ac:dyDescent="0.3">
      <c r="A129" s="365"/>
      <c r="B129" s="366"/>
      <c r="C129" s="367"/>
      <c r="D129" s="367"/>
      <c r="E129" s="368" t="s">
        <v>5</v>
      </c>
      <c r="F129" s="537" t="s">
        <v>87</v>
      </c>
      <c r="G129" s="538"/>
      <c r="H129" s="538"/>
      <c r="I129" s="538"/>
      <c r="J129" s="367"/>
      <c r="K129" s="369">
        <v>1</v>
      </c>
      <c r="L129" s="367"/>
      <c r="M129" s="367"/>
      <c r="N129" s="367"/>
      <c r="O129" s="367"/>
      <c r="P129" s="367"/>
      <c r="Q129" s="367"/>
      <c r="R129" s="163"/>
      <c r="T129" s="164"/>
      <c r="U129" s="160"/>
      <c r="V129" s="160"/>
      <c r="W129" s="160"/>
      <c r="X129" s="160"/>
      <c r="Y129" s="160"/>
      <c r="Z129" s="160"/>
      <c r="AA129" s="165"/>
      <c r="AT129" s="166" t="s">
        <v>182</v>
      </c>
      <c r="AU129" s="166" t="s">
        <v>131</v>
      </c>
      <c r="AV129" s="11" t="s">
        <v>131</v>
      </c>
      <c r="AW129" s="11" t="s">
        <v>37</v>
      </c>
      <c r="AX129" s="11" t="s">
        <v>79</v>
      </c>
      <c r="AY129" s="166" t="s">
        <v>172</v>
      </c>
    </row>
    <row r="130" spans="1:65" s="12" customFormat="1" ht="22.5" customHeight="1" x14ac:dyDescent="0.3">
      <c r="A130" s="370"/>
      <c r="B130" s="371"/>
      <c r="C130" s="372"/>
      <c r="D130" s="372"/>
      <c r="E130" s="373" t="s">
        <v>5</v>
      </c>
      <c r="F130" s="525" t="s">
        <v>186</v>
      </c>
      <c r="G130" s="526"/>
      <c r="H130" s="526"/>
      <c r="I130" s="526"/>
      <c r="J130" s="372"/>
      <c r="K130" s="374">
        <v>1</v>
      </c>
      <c r="L130" s="372"/>
      <c r="M130" s="372"/>
      <c r="N130" s="372"/>
      <c r="O130" s="372"/>
      <c r="P130" s="372"/>
      <c r="Q130" s="372"/>
      <c r="R130" s="171"/>
      <c r="T130" s="172"/>
      <c r="U130" s="168"/>
      <c r="V130" s="168"/>
      <c r="W130" s="168"/>
      <c r="X130" s="168"/>
      <c r="Y130" s="168"/>
      <c r="Z130" s="168"/>
      <c r="AA130" s="173"/>
      <c r="AT130" s="174" t="s">
        <v>182</v>
      </c>
      <c r="AU130" s="174" t="s">
        <v>131</v>
      </c>
      <c r="AV130" s="12" t="s">
        <v>177</v>
      </c>
      <c r="AW130" s="12" t="s">
        <v>37</v>
      </c>
      <c r="AX130" s="12" t="s">
        <v>87</v>
      </c>
      <c r="AY130" s="174" t="s">
        <v>172</v>
      </c>
    </row>
    <row r="131" spans="1:65" s="1" customFormat="1" ht="31.5" customHeight="1" x14ac:dyDescent="0.3">
      <c r="A131" s="307"/>
      <c r="B131" s="308"/>
      <c r="C131" s="357" t="s">
        <v>131</v>
      </c>
      <c r="D131" s="357" t="s">
        <v>173</v>
      </c>
      <c r="E131" s="358" t="s">
        <v>368</v>
      </c>
      <c r="F131" s="541" t="s">
        <v>369</v>
      </c>
      <c r="G131" s="541"/>
      <c r="H131" s="541"/>
      <c r="I131" s="541"/>
      <c r="J131" s="359" t="s">
        <v>269</v>
      </c>
      <c r="K131" s="300">
        <v>7.0000000000000001E-3</v>
      </c>
      <c r="L131" s="497">
        <v>9016</v>
      </c>
      <c r="M131" s="497"/>
      <c r="N131" s="498">
        <f>ROUND(L131*K131,2)</f>
        <v>63.11</v>
      </c>
      <c r="O131" s="498"/>
      <c r="P131" s="498"/>
      <c r="Q131" s="498"/>
      <c r="R131" s="145"/>
      <c r="T131" s="146" t="s">
        <v>5</v>
      </c>
      <c r="U131" s="44" t="s">
        <v>44</v>
      </c>
      <c r="V131" s="147">
        <v>18.175000000000001</v>
      </c>
      <c r="W131" s="147">
        <f>V131*K131</f>
        <v>0.127225</v>
      </c>
      <c r="X131" s="147">
        <v>1.9539999999999998E-2</v>
      </c>
      <c r="Y131" s="147">
        <f>X131*K131</f>
        <v>1.3678E-4</v>
      </c>
      <c r="Z131" s="147">
        <v>0</v>
      </c>
      <c r="AA131" s="148">
        <f>Z131*K131</f>
        <v>0</v>
      </c>
      <c r="AR131" s="21" t="s">
        <v>177</v>
      </c>
      <c r="AT131" s="21" t="s">
        <v>173</v>
      </c>
      <c r="AU131" s="21" t="s">
        <v>131</v>
      </c>
      <c r="AY131" s="21" t="s">
        <v>172</v>
      </c>
      <c r="BE131" s="149">
        <f>IF(U131="základní",N131,0)</f>
        <v>63.11</v>
      </c>
      <c r="BF131" s="149">
        <f>IF(U131="snížená",N131,0)</f>
        <v>0</v>
      </c>
      <c r="BG131" s="149">
        <f>IF(U131="zákl. přenesená",N131,0)</f>
        <v>0</v>
      </c>
      <c r="BH131" s="149">
        <f>IF(U131="sníž. přenesená",N131,0)</f>
        <v>0</v>
      </c>
      <c r="BI131" s="149">
        <f>IF(U131="nulová",N131,0)</f>
        <v>0</v>
      </c>
      <c r="BJ131" s="21" t="s">
        <v>87</v>
      </c>
      <c r="BK131" s="149">
        <f>ROUND(L131*K131,2)</f>
        <v>63.11</v>
      </c>
      <c r="BL131" s="21" t="s">
        <v>177</v>
      </c>
      <c r="BM131" s="21" t="s">
        <v>370</v>
      </c>
    </row>
    <row r="132" spans="1:65" s="10" customFormat="1" ht="22.5" customHeight="1" x14ac:dyDescent="0.3">
      <c r="A132" s="360"/>
      <c r="B132" s="361"/>
      <c r="C132" s="362"/>
      <c r="D132" s="362"/>
      <c r="E132" s="363" t="s">
        <v>5</v>
      </c>
      <c r="F132" s="542" t="s">
        <v>232</v>
      </c>
      <c r="G132" s="543"/>
      <c r="H132" s="543"/>
      <c r="I132" s="543"/>
      <c r="J132" s="362"/>
      <c r="K132" s="364" t="s">
        <v>5</v>
      </c>
      <c r="L132" s="362"/>
      <c r="M132" s="362"/>
      <c r="N132" s="362"/>
      <c r="O132" s="362"/>
      <c r="P132" s="362"/>
      <c r="Q132" s="362"/>
      <c r="R132" s="155"/>
      <c r="T132" s="156"/>
      <c r="U132" s="152"/>
      <c r="V132" s="152"/>
      <c r="W132" s="152"/>
      <c r="X132" s="152"/>
      <c r="Y132" s="152"/>
      <c r="Z132" s="152"/>
      <c r="AA132" s="157"/>
      <c r="AT132" s="158" t="s">
        <v>182</v>
      </c>
      <c r="AU132" s="158" t="s">
        <v>131</v>
      </c>
      <c r="AV132" s="10" t="s">
        <v>87</v>
      </c>
      <c r="AW132" s="10" t="s">
        <v>37</v>
      </c>
      <c r="AX132" s="10" t="s">
        <v>79</v>
      </c>
      <c r="AY132" s="158" t="s">
        <v>172</v>
      </c>
    </row>
    <row r="133" spans="1:65" s="10" customFormat="1" ht="22.5" customHeight="1" x14ac:dyDescent="0.3">
      <c r="A133" s="360"/>
      <c r="B133" s="361"/>
      <c r="C133" s="362"/>
      <c r="D133" s="362"/>
      <c r="E133" s="363" t="s">
        <v>5</v>
      </c>
      <c r="F133" s="539" t="s">
        <v>233</v>
      </c>
      <c r="G133" s="540"/>
      <c r="H133" s="540"/>
      <c r="I133" s="540"/>
      <c r="J133" s="362"/>
      <c r="K133" s="364" t="s">
        <v>5</v>
      </c>
      <c r="L133" s="362"/>
      <c r="M133" s="362"/>
      <c r="N133" s="362"/>
      <c r="O133" s="362"/>
      <c r="P133" s="362"/>
      <c r="Q133" s="362"/>
      <c r="R133" s="155"/>
      <c r="T133" s="156"/>
      <c r="U133" s="152"/>
      <c r="V133" s="152"/>
      <c r="W133" s="152"/>
      <c r="X133" s="152"/>
      <c r="Y133" s="152"/>
      <c r="Z133" s="152"/>
      <c r="AA133" s="157"/>
      <c r="AT133" s="158" t="s">
        <v>182</v>
      </c>
      <c r="AU133" s="158" t="s">
        <v>131</v>
      </c>
      <c r="AV133" s="10" t="s">
        <v>87</v>
      </c>
      <c r="AW133" s="10" t="s">
        <v>37</v>
      </c>
      <c r="AX133" s="10" t="s">
        <v>79</v>
      </c>
      <c r="AY133" s="158" t="s">
        <v>172</v>
      </c>
    </row>
    <row r="134" spans="1:65" s="10" customFormat="1" ht="22.5" customHeight="1" x14ac:dyDescent="0.3">
      <c r="A134" s="360"/>
      <c r="B134" s="361"/>
      <c r="C134" s="362"/>
      <c r="D134" s="362"/>
      <c r="E134" s="363" t="s">
        <v>5</v>
      </c>
      <c r="F134" s="539" t="s">
        <v>371</v>
      </c>
      <c r="G134" s="540"/>
      <c r="H134" s="540"/>
      <c r="I134" s="540"/>
      <c r="J134" s="362"/>
      <c r="K134" s="364" t="s">
        <v>5</v>
      </c>
      <c r="L134" s="362"/>
      <c r="M134" s="362"/>
      <c r="N134" s="362"/>
      <c r="O134" s="362"/>
      <c r="P134" s="362"/>
      <c r="Q134" s="362"/>
      <c r="R134" s="155"/>
      <c r="T134" s="156"/>
      <c r="U134" s="152"/>
      <c r="V134" s="152"/>
      <c r="W134" s="152"/>
      <c r="X134" s="152"/>
      <c r="Y134" s="152"/>
      <c r="Z134" s="152"/>
      <c r="AA134" s="157"/>
      <c r="AT134" s="158" t="s">
        <v>182</v>
      </c>
      <c r="AU134" s="158" t="s">
        <v>131</v>
      </c>
      <c r="AV134" s="10" t="s">
        <v>87</v>
      </c>
      <c r="AW134" s="10" t="s">
        <v>37</v>
      </c>
      <c r="AX134" s="10" t="s">
        <v>79</v>
      </c>
      <c r="AY134" s="158" t="s">
        <v>172</v>
      </c>
    </row>
    <row r="135" spans="1:65" s="11" customFormat="1" ht="22.5" customHeight="1" x14ac:dyDescent="0.3">
      <c r="A135" s="365"/>
      <c r="B135" s="366"/>
      <c r="C135" s="367"/>
      <c r="D135" s="367"/>
      <c r="E135" s="368" t="s">
        <v>5</v>
      </c>
      <c r="F135" s="537" t="s">
        <v>372</v>
      </c>
      <c r="G135" s="538"/>
      <c r="H135" s="538"/>
      <c r="I135" s="538"/>
      <c r="J135" s="367"/>
      <c r="K135" s="369">
        <v>7.0000000000000001E-3</v>
      </c>
      <c r="L135" s="367"/>
      <c r="M135" s="367"/>
      <c r="N135" s="367"/>
      <c r="O135" s="367"/>
      <c r="P135" s="367"/>
      <c r="Q135" s="367"/>
      <c r="R135" s="163"/>
      <c r="T135" s="164"/>
      <c r="U135" s="160"/>
      <c r="V135" s="160"/>
      <c r="W135" s="160"/>
      <c r="X135" s="160"/>
      <c r="Y135" s="160"/>
      <c r="Z135" s="160"/>
      <c r="AA135" s="165"/>
      <c r="AT135" s="166" t="s">
        <v>182</v>
      </c>
      <c r="AU135" s="166" t="s">
        <v>131</v>
      </c>
      <c r="AV135" s="11" t="s">
        <v>131</v>
      </c>
      <c r="AW135" s="11" t="s">
        <v>37</v>
      </c>
      <c r="AX135" s="11" t="s">
        <v>79</v>
      </c>
      <c r="AY135" s="166" t="s">
        <v>172</v>
      </c>
    </row>
    <row r="136" spans="1:65" s="12" customFormat="1" ht="22.5" customHeight="1" x14ac:dyDescent="0.3">
      <c r="A136" s="370"/>
      <c r="B136" s="371"/>
      <c r="C136" s="372"/>
      <c r="D136" s="372"/>
      <c r="E136" s="373" t="s">
        <v>5</v>
      </c>
      <c r="F136" s="525" t="s">
        <v>186</v>
      </c>
      <c r="G136" s="526"/>
      <c r="H136" s="526"/>
      <c r="I136" s="526"/>
      <c r="J136" s="372"/>
      <c r="K136" s="374">
        <v>7.0000000000000001E-3</v>
      </c>
      <c r="L136" s="372"/>
      <c r="M136" s="372"/>
      <c r="N136" s="372"/>
      <c r="O136" s="372"/>
      <c r="P136" s="372"/>
      <c r="Q136" s="372"/>
      <c r="R136" s="171"/>
      <c r="T136" s="172"/>
      <c r="U136" s="168"/>
      <c r="V136" s="168"/>
      <c r="W136" s="168"/>
      <c r="X136" s="168"/>
      <c r="Y136" s="168"/>
      <c r="Z136" s="168"/>
      <c r="AA136" s="173"/>
      <c r="AT136" s="174" t="s">
        <v>182</v>
      </c>
      <c r="AU136" s="174" t="s">
        <v>131</v>
      </c>
      <c r="AV136" s="12" t="s">
        <v>177</v>
      </c>
      <c r="AW136" s="12" t="s">
        <v>37</v>
      </c>
      <c r="AX136" s="12" t="s">
        <v>87</v>
      </c>
      <c r="AY136" s="174" t="s">
        <v>172</v>
      </c>
    </row>
    <row r="137" spans="1:65" s="1" customFormat="1" ht="22.5" customHeight="1" x14ac:dyDescent="0.3">
      <c r="A137" s="307"/>
      <c r="B137" s="308"/>
      <c r="C137" s="375" t="s">
        <v>191</v>
      </c>
      <c r="D137" s="375" t="s">
        <v>373</v>
      </c>
      <c r="E137" s="376" t="s">
        <v>374</v>
      </c>
      <c r="F137" s="546" t="s">
        <v>375</v>
      </c>
      <c r="G137" s="546"/>
      <c r="H137" s="546"/>
      <c r="I137" s="546"/>
      <c r="J137" s="377" t="s">
        <v>229</v>
      </c>
      <c r="K137" s="378">
        <v>2.2000000000000002</v>
      </c>
      <c r="L137" s="547">
        <v>391</v>
      </c>
      <c r="M137" s="547"/>
      <c r="N137" s="548">
        <f>ROUND(L137*K137,2)</f>
        <v>860.2</v>
      </c>
      <c r="O137" s="498"/>
      <c r="P137" s="498"/>
      <c r="Q137" s="498"/>
      <c r="R137" s="145"/>
      <c r="T137" s="146" t="s">
        <v>5</v>
      </c>
      <c r="U137" s="44" t="s">
        <v>44</v>
      </c>
      <c r="V137" s="147">
        <v>0</v>
      </c>
      <c r="W137" s="147">
        <f>V137*K137</f>
        <v>0</v>
      </c>
      <c r="X137" s="147">
        <v>0</v>
      </c>
      <c r="Y137" s="147">
        <f>X137*K137</f>
        <v>0</v>
      </c>
      <c r="Z137" s="147">
        <v>0</v>
      </c>
      <c r="AA137" s="148">
        <f>Z137*K137</f>
        <v>0</v>
      </c>
      <c r="AR137" s="21" t="s">
        <v>222</v>
      </c>
      <c r="AT137" s="21" t="s">
        <v>373</v>
      </c>
      <c r="AU137" s="21" t="s">
        <v>131</v>
      </c>
      <c r="AY137" s="21" t="s">
        <v>172</v>
      </c>
      <c r="BE137" s="149">
        <f>IF(U137="základní",N137,0)</f>
        <v>860.2</v>
      </c>
      <c r="BF137" s="149">
        <f>IF(U137="snížená",N137,0)</f>
        <v>0</v>
      </c>
      <c r="BG137" s="149">
        <f>IF(U137="zákl. přenesená",N137,0)</f>
        <v>0</v>
      </c>
      <c r="BH137" s="149">
        <f>IF(U137="sníž. přenesená",N137,0)</f>
        <v>0</v>
      </c>
      <c r="BI137" s="149">
        <f>IF(U137="nulová",N137,0)</f>
        <v>0</v>
      </c>
      <c r="BJ137" s="21" t="s">
        <v>87</v>
      </c>
      <c r="BK137" s="149">
        <f>ROUND(L137*K137,2)</f>
        <v>860.2</v>
      </c>
      <c r="BL137" s="21" t="s">
        <v>177</v>
      </c>
      <c r="BM137" s="21" t="s">
        <v>376</v>
      </c>
    </row>
    <row r="138" spans="1:65" s="11" customFormat="1" ht="22.5" customHeight="1" x14ac:dyDescent="0.3">
      <c r="A138" s="365"/>
      <c r="B138" s="366"/>
      <c r="C138" s="367"/>
      <c r="D138" s="367"/>
      <c r="E138" s="368" t="s">
        <v>5</v>
      </c>
      <c r="F138" s="523" t="s">
        <v>377</v>
      </c>
      <c r="G138" s="524"/>
      <c r="H138" s="524"/>
      <c r="I138" s="524"/>
      <c r="J138" s="367"/>
      <c r="K138" s="369">
        <v>2.2000000000000002</v>
      </c>
      <c r="L138" s="367"/>
      <c r="M138" s="367"/>
      <c r="N138" s="367"/>
      <c r="O138" s="367"/>
      <c r="P138" s="367"/>
      <c r="Q138" s="367"/>
      <c r="R138" s="163"/>
      <c r="T138" s="164"/>
      <c r="U138" s="160"/>
      <c r="V138" s="160"/>
      <c r="W138" s="160"/>
      <c r="X138" s="160"/>
      <c r="Y138" s="160"/>
      <c r="Z138" s="160"/>
      <c r="AA138" s="165"/>
      <c r="AT138" s="166" t="s">
        <v>182</v>
      </c>
      <c r="AU138" s="166" t="s">
        <v>131</v>
      </c>
      <c r="AV138" s="11" t="s">
        <v>131</v>
      </c>
      <c r="AW138" s="11" t="s">
        <v>37</v>
      </c>
      <c r="AX138" s="11" t="s">
        <v>79</v>
      </c>
      <c r="AY138" s="166" t="s">
        <v>172</v>
      </c>
    </row>
    <row r="139" spans="1:65" s="12" customFormat="1" ht="22.5" customHeight="1" x14ac:dyDescent="0.3">
      <c r="A139" s="370"/>
      <c r="B139" s="371"/>
      <c r="C139" s="372"/>
      <c r="D139" s="372"/>
      <c r="E139" s="373" t="s">
        <v>5</v>
      </c>
      <c r="F139" s="525" t="s">
        <v>186</v>
      </c>
      <c r="G139" s="526"/>
      <c r="H139" s="526"/>
      <c r="I139" s="526"/>
      <c r="J139" s="372"/>
      <c r="K139" s="374">
        <v>2.2000000000000002</v>
      </c>
      <c r="L139" s="372"/>
      <c r="M139" s="372"/>
      <c r="N139" s="372"/>
      <c r="O139" s="372"/>
      <c r="P139" s="372"/>
      <c r="Q139" s="372"/>
      <c r="R139" s="171"/>
      <c r="T139" s="172"/>
      <c r="U139" s="168"/>
      <c r="V139" s="168"/>
      <c r="W139" s="168"/>
      <c r="X139" s="168"/>
      <c r="Y139" s="168"/>
      <c r="Z139" s="168"/>
      <c r="AA139" s="173"/>
      <c r="AT139" s="174" t="s">
        <v>182</v>
      </c>
      <c r="AU139" s="174" t="s">
        <v>131</v>
      </c>
      <c r="AV139" s="12" t="s">
        <v>177</v>
      </c>
      <c r="AW139" s="12" t="s">
        <v>37</v>
      </c>
      <c r="AX139" s="12" t="s">
        <v>87</v>
      </c>
      <c r="AY139" s="174" t="s">
        <v>172</v>
      </c>
    </row>
    <row r="140" spans="1:65" s="1" customFormat="1" ht="31.5" customHeight="1" x14ac:dyDescent="0.3">
      <c r="A140" s="307"/>
      <c r="B140" s="308"/>
      <c r="C140" s="357" t="s">
        <v>177</v>
      </c>
      <c r="D140" s="357" t="s">
        <v>173</v>
      </c>
      <c r="E140" s="358" t="s">
        <v>378</v>
      </c>
      <c r="F140" s="541" t="s">
        <v>379</v>
      </c>
      <c r="G140" s="541"/>
      <c r="H140" s="541"/>
      <c r="I140" s="541"/>
      <c r="J140" s="359" t="s">
        <v>206</v>
      </c>
      <c r="K140" s="300">
        <v>0.6</v>
      </c>
      <c r="L140" s="497">
        <v>881</v>
      </c>
      <c r="M140" s="497"/>
      <c r="N140" s="498">
        <f>ROUND(L140*K140,2)</f>
        <v>528.6</v>
      </c>
      <c r="O140" s="498"/>
      <c r="P140" s="498"/>
      <c r="Q140" s="498"/>
      <c r="R140" s="145"/>
      <c r="T140" s="146" t="s">
        <v>5</v>
      </c>
      <c r="U140" s="44" t="s">
        <v>44</v>
      </c>
      <c r="V140" s="147">
        <v>0.79900000000000004</v>
      </c>
      <c r="W140" s="147">
        <f>V140*K140</f>
        <v>0.47939999999999999</v>
      </c>
      <c r="X140" s="147">
        <v>0.25364999999999999</v>
      </c>
      <c r="Y140" s="147">
        <f>X140*K140</f>
        <v>0.15218999999999999</v>
      </c>
      <c r="Z140" s="147">
        <v>0</v>
      </c>
      <c r="AA140" s="148">
        <f>Z140*K140</f>
        <v>0</v>
      </c>
      <c r="AR140" s="21" t="s">
        <v>177</v>
      </c>
      <c r="AT140" s="21" t="s">
        <v>173</v>
      </c>
      <c r="AU140" s="21" t="s">
        <v>131</v>
      </c>
      <c r="AY140" s="21" t="s">
        <v>172</v>
      </c>
      <c r="BE140" s="149">
        <f>IF(U140="základní",N140,0)</f>
        <v>528.6</v>
      </c>
      <c r="BF140" s="149">
        <f>IF(U140="snížená",N140,0)</f>
        <v>0</v>
      </c>
      <c r="BG140" s="149">
        <f>IF(U140="zákl. přenesená",N140,0)</f>
        <v>0</v>
      </c>
      <c r="BH140" s="149">
        <f>IF(U140="sníž. přenesená",N140,0)</f>
        <v>0</v>
      </c>
      <c r="BI140" s="149">
        <f>IF(U140="nulová",N140,0)</f>
        <v>0</v>
      </c>
      <c r="BJ140" s="21" t="s">
        <v>87</v>
      </c>
      <c r="BK140" s="149">
        <f>ROUND(L140*K140,2)</f>
        <v>528.6</v>
      </c>
      <c r="BL140" s="21" t="s">
        <v>177</v>
      </c>
      <c r="BM140" s="21" t="s">
        <v>380</v>
      </c>
    </row>
    <row r="141" spans="1:65" s="1" customFormat="1" ht="22.5" customHeight="1" x14ac:dyDescent="0.3">
      <c r="A141" s="307"/>
      <c r="B141" s="308"/>
      <c r="C141" s="309"/>
      <c r="D141" s="309"/>
      <c r="E141" s="309"/>
      <c r="F141" s="544" t="s">
        <v>381</v>
      </c>
      <c r="G141" s="545"/>
      <c r="H141" s="545"/>
      <c r="I141" s="545"/>
      <c r="J141" s="309"/>
      <c r="K141" s="309"/>
      <c r="L141" s="309"/>
      <c r="M141" s="309"/>
      <c r="N141" s="309"/>
      <c r="O141" s="309"/>
      <c r="P141" s="309"/>
      <c r="Q141" s="309"/>
      <c r="R141" s="37"/>
      <c r="T141" s="150"/>
      <c r="U141" s="36"/>
      <c r="V141" s="36"/>
      <c r="W141" s="36"/>
      <c r="X141" s="36"/>
      <c r="Y141" s="36"/>
      <c r="Z141" s="36"/>
      <c r="AA141" s="74"/>
      <c r="AT141" s="21" t="s">
        <v>180</v>
      </c>
      <c r="AU141" s="21" t="s">
        <v>131</v>
      </c>
    </row>
    <row r="142" spans="1:65" s="11" customFormat="1" ht="22.5" customHeight="1" x14ac:dyDescent="0.3">
      <c r="A142" s="365"/>
      <c r="B142" s="366"/>
      <c r="C142" s="367"/>
      <c r="D142" s="367"/>
      <c r="E142" s="368" t="s">
        <v>5</v>
      </c>
      <c r="F142" s="537" t="s">
        <v>382</v>
      </c>
      <c r="G142" s="538"/>
      <c r="H142" s="538"/>
      <c r="I142" s="538"/>
      <c r="J142" s="367"/>
      <c r="K142" s="369">
        <v>0.6</v>
      </c>
      <c r="L142" s="367"/>
      <c r="M142" s="367"/>
      <c r="N142" s="367"/>
      <c r="O142" s="367"/>
      <c r="P142" s="367"/>
      <c r="Q142" s="367"/>
      <c r="R142" s="163"/>
      <c r="T142" s="164"/>
      <c r="U142" s="160"/>
      <c r="V142" s="160"/>
      <c r="W142" s="160"/>
      <c r="X142" s="160"/>
      <c r="Y142" s="160"/>
      <c r="Z142" s="160"/>
      <c r="AA142" s="165"/>
      <c r="AT142" s="166" t="s">
        <v>182</v>
      </c>
      <c r="AU142" s="166" t="s">
        <v>131</v>
      </c>
      <c r="AV142" s="11" t="s">
        <v>131</v>
      </c>
      <c r="AW142" s="11" t="s">
        <v>37</v>
      </c>
      <c r="AX142" s="11" t="s">
        <v>79</v>
      </c>
      <c r="AY142" s="166" t="s">
        <v>172</v>
      </c>
    </row>
    <row r="143" spans="1:65" s="12" customFormat="1" ht="22.5" customHeight="1" x14ac:dyDescent="0.3">
      <c r="A143" s="370"/>
      <c r="B143" s="371"/>
      <c r="C143" s="372"/>
      <c r="D143" s="372"/>
      <c r="E143" s="373" t="s">
        <v>5</v>
      </c>
      <c r="F143" s="525" t="s">
        <v>186</v>
      </c>
      <c r="G143" s="526"/>
      <c r="H143" s="526"/>
      <c r="I143" s="526"/>
      <c r="J143" s="372"/>
      <c r="K143" s="374">
        <v>0.6</v>
      </c>
      <c r="L143" s="372"/>
      <c r="M143" s="372"/>
      <c r="N143" s="372"/>
      <c r="O143" s="372"/>
      <c r="P143" s="372"/>
      <c r="Q143" s="372"/>
      <c r="R143" s="171"/>
      <c r="T143" s="172"/>
      <c r="U143" s="168"/>
      <c r="V143" s="168"/>
      <c r="W143" s="168"/>
      <c r="X143" s="168"/>
      <c r="Y143" s="168"/>
      <c r="Z143" s="168"/>
      <c r="AA143" s="173"/>
      <c r="AT143" s="174" t="s">
        <v>182</v>
      </c>
      <c r="AU143" s="174" t="s">
        <v>131</v>
      </c>
      <c r="AV143" s="12" t="s">
        <v>177</v>
      </c>
      <c r="AW143" s="12" t="s">
        <v>37</v>
      </c>
      <c r="AX143" s="12" t="s">
        <v>87</v>
      </c>
      <c r="AY143" s="174" t="s">
        <v>172</v>
      </c>
    </row>
    <row r="144" spans="1:65" s="1" customFormat="1" ht="31.5" customHeight="1" x14ac:dyDescent="0.3">
      <c r="A144" s="307"/>
      <c r="B144" s="308"/>
      <c r="C144" s="357" t="s">
        <v>203</v>
      </c>
      <c r="D144" s="357" t="s">
        <v>173</v>
      </c>
      <c r="E144" s="358" t="s">
        <v>383</v>
      </c>
      <c r="F144" s="541" t="s">
        <v>384</v>
      </c>
      <c r="G144" s="541"/>
      <c r="H144" s="541"/>
      <c r="I144" s="541"/>
      <c r="J144" s="359" t="s">
        <v>206</v>
      </c>
      <c r="K144" s="300">
        <v>2.2330000000000001</v>
      </c>
      <c r="L144" s="497">
        <v>1002</v>
      </c>
      <c r="M144" s="497"/>
      <c r="N144" s="498">
        <f>ROUND(L144*K144,2)</f>
        <v>2237.4699999999998</v>
      </c>
      <c r="O144" s="498"/>
      <c r="P144" s="498"/>
      <c r="Q144" s="498"/>
      <c r="R144" s="145"/>
      <c r="T144" s="146" t="s">
        <v>5</v>
      </c>
      <c r="U144" s="44" t="s">
        <v>44</v>
      </c>
      <c r="V144" s="147">
        <v>0.83</v>
      </c>
      <c r="W144" s="147">
        <f>V144*K144</f>
        <v>1.8533900000000001</v>
      </c>
      <c r="X144" s="147">
        <v>0.21090999999999999</v>
      </c>
      <c r="Y144" s="147">
        <f>X144*K144</f>
        <v>0.47096202999999998</v>
      </c>
      <c r="Z144" s="147">
        <v>0</v>
      </c>
      <c r="AA144" s="148">
        <f>Z144*K144</f>
        <v>0</v>
      </c>
      <c r="AR144" s="21" t="s">
        <v>177</v>
      </c>
      <c r="AT144" s="21" t="s">
        <v>173</v>
      </c>
      <c r="AU144" s="21" t="s">
        <v>131</v>
      </c>
      <c r="AY144" s="21" t="s">
        <v>172</v>
      </c>
      <c r="BE144" s="149">
        <f>IF(U144="základní",N144,0)</f>
        <v>2237.4699999999998</v>
      </c>
      <c r="BF144" s="149">
        <f>IF(U144="snížená",N144,0)</f>
        <v>0</v>
      </c>
      <c r="BG144" s="149">
        <f>IF(U144="zákl. přenesená",N144,0)</f>
        <v>0</v>
      </c>
      <c r="BH144" s="149">
        <f>IF(U144="sníž. přenesená",N144,0)</f>
        <v>0</v>
      </c>
      <c r="BI144" s="149">
        <f>IF(U144="nulová",N144,0)</f>
        <v>0</v>
      </c>
      <c r="BJ144" s="21" t="s">
        <v>87</v>
      </c>
      <c r="BK144" s="149">
        <f>ROUND(L144*K144,2)</f>
        <v>2237.4699999999998</v>
      </c>
      <c r="BL144" s="21" t="s">
        <v>177</v>
      </c>
      <c r="BM144" s="21" t="s">
        <v>385</v>
      </c>
    </row>
    <row r="145" spans="1:65" s="10" customFormat="1" ht="22.5" customHeight="1" x14ac:dyDescent="0.3">
      <c r="A145" s="360"/>
      <c r="B145" s="361"/>
      <c r="C145" s="362"/>
      <c r="D145" s="362"/>
      <c r="E145" s="363" t="s">
        <v>5</v>
      </c>
      <c r="F145" s="542" t="s">
        <v>232</v>
      </c>
      <c r="G145" s="543"/>
      <c r="H145" s="543"/>
      <c r="I145" s="543"/>
      <c r="J145" s="362"/>
      <c r="K145" s="364" t="s">
        <v>5</v>
      </c>
      <c r="L145" s="362"/>
      <c r="M145" s="362"/>
      <c r="N145" s="362"/>
      <c r="O145" s="362"/>
      <c r="P145" s="362"/>
      <c r="Q145" s="362"/>
      <c r="R145" s="155"/>
      <c r="T145" s="156"/>
      <c r="U145" s="152"/>
      <c r="V145" s="152"/>
      <c r="W145" s="152"/>
      <c r="X145" s="152"/>
      <c r="Y145" s="152"/>
      <c r="Z145" s="152"/>
      <c r="AA145" s="157"/>
      <c r="AT145" s="158" t="s">
        <v>182</v>
      </c>
      <c r="AU145" s="158" t="s">
        <v>131</v>
      </c>
      <c r="AV145" s="10" t="s">
        <v>87</v>
      </c>
      <c r="AW145" s="10" t="s">
        <v>37</v>
      </c>
      <c r="AX145" s="10" t="s">
        <v>79</v>
      </c>
      <c r="AY145" s="158" t="s">
        <v>172</v>
      </c>
    </row>
    <row r="146" spans="1:65" s="10" customFormat="1" ht="22.5" customHeight="1" x14ac:dyDescent="0.3">
      <c r="A146" s="360"/>
      <c r="B146" s="361"/>
      <c r="C146" s="362"/>
      <c r="D146" s="362"/>
      <c r="E146" s="363" t="s">
        <v>5</v>
      </c>
      <c r="F146" s="539" t="s">
        <v>233</v>
      </c>
      <c r="G146" s="540"/>
      <c r="H146" s="540"/>
      <c r="I146" s="540"/>
      <c r="J146" s="362"/>
      <c r="K146" s="364" t="s">
        <v>5</v>
      </c>
      <c r="L146" s="362"/>
      <c r="M146" s="362"/>
      <c r="N146" s="362"/>
      <c r="O146" s="362"/>
      <c r="P146" s="362"/>
      <c r="Q146" s="362"/>
      <c r="R146" s="155"/>
      <c r="T146" s="156"/>
      <c r="U146" s="152"/>
      <c r="V146" s="152"/>
      <c r="W146" s="152"/>
      <c r="X146" s="152"/>
      <c r="Y146" s="152"/>
      <c r="Z146" s="152"/>
      <c r="AA146" s="157"/>
      <c r="AT146" s="158" t="s">
        <v>182</v>
      </c>
      <c r="AU146" s="158" t="s">
        <v>131</v>
      </c>
      <c r="AV146" s="10" t="s">
        <v>87</v>
      </c>
      <c r="AW146" s="10" t="s">
        <v>37</v>
      </c>
      <c r="AX146" s="10" t="s">
        <v>79</v>
      </c>
      <c r="AY146" s="158" t="s">
        <v>172</v>
      </c>
    </row>
    <row r="147" spans="1:65" s="10" customFormat="1" ht="22.5" customHeight="1" x14ac:dyDescent="0.3">
      <c r="A147" s="360"/>
      <c r="B147" s="361"/>
      <c r="C147" s="362"/>
      <c r="D147" s="362"/>
      <c r="E147" s="363" t="s">
        <v>5</v>
      </c>
      <c r="F147" s="539" t="s">
        <v>386</v>
      </c>
      <c r="G147" s="540"/>
      <c r="H147" s="540"/>
      <c r="I147" s="540"/>
      <c r="J147" s="362"/>
      <c r="K147" s="364" t="s">
        <v>5</v>
      </c>
      <c r="L147" s="362"/>
      <c r="M147" s="362"/>
      <c r="N147" s="362"/>
      <c r="O147" s="362"/>
      <c r="P147" s="362"/>
      <c r="Q147" s="362"/>
      <c r="R147" s="155"/>
      <c r="T147" s="156"/>
      <c r="U147" s="152"/>
      <c r="V147" s="152"/>
      <c r="W147" s="152"/>
      <c r="X147" s="152"/>
      <c r="Y147" s="152"/>
      <c r="Z147" s="152"/>
      <c r="AA147" s="157"/>
      <c r="AT147" s="158" t="s">
        <v>182</v>
      </c>
      <c r="AU147" s="158" t="s">
        <v>131</v>
      </c>
      <c r="AV147" s="10" t="s">
        <v>87</v>
      </c>
      <c r="AW147" s="10" t="s">
        <v>37</v>
      </c>
      <c r="AX147" s="10" t="s">
        <v>79</v>
      </c>
      <c r="AY147" s="158" t="s">
        <v>172</v>
      </c>
    </row>
    <row r="148" spans="1:65" s="11" customFormat="1" ht="22.5" customHeight="1" x14ac:dyDescent="0.3">
      <c r="A148" s="365"/>
      <c r="B148" s="366"/>
      <c r="C148" s="367"/>
      <c r="D148" s="367"/>
      <c r="E148" s="368" t="s">
        <v>5</v>
      </c>
      <c r="F148" s="537" t="s">
        <v>214</v>
      </c>
      <c r="G148" s="538"/>
      <c r="H148" s="538"/>
      <c r="I148" s="538"/>
      <c r="J148" s="367"/>
      <c r="K148" s="369">
        <v>2.2330000000000001</v>
      </c>
      <c r="L148" s="367"/>
      <c r="M148" s="367"/>
      <c r="N148" s="367"/>
      <c r="O148" s="367"/>
      <c r="P148" s="367"/>
      <c r="Q148" s="367"/>
      <c r="R148" s="163"/>
      <c r="T148" s="164"/>
      <c r="U148" s="160"/>
      <c r="V148" s="160"/>
      <c r="W148" s="160"/>
      <c r="X148" s="160"/>
      <c r="Y148" s="160"/>
      <c r="Z148" s="160"/>
      <c r="AA148" s="165"/>
      <c r="AT148" s="166" t="s">
        <v>182</v>
      </c>
      <c r="AU148" s="166" t="s">
        <v>131</v>
      </c>
      <c r="AV148" s="11" t="s">
        <v>131</v>
      </c>
      <c r="AW148" s="11" t="s">
        <v>37</v>
      </c>
      <c r="AX148" s="11" t="s">
        <v>79</v>
      </c>
      <c r="AY148" s="166" t="s">
        <v>172</v>
      </c>
    </row>
    <row r="149" spans="1:65" s="12" customFormat="1" ht="22.5" customHeight="1" x14ac:dyDescent="0.3">
      <c r="A149" s="370"/>
      <c r="B149" s="371"/>
      <c r="C149" s="372"/>
      <c r="D149" s="372"/>
      <c r="E149" s="373" t="s">
        <v>5</v>
      </c>
      <c r="F149" s="525" t="s">
        <v>186</v>
      </c>
      <c r="G149" s="526"/>
      <c r="H149" s="526"/>
      <c r="I149" s="526"/>
      <c r="J149" s="372"/>
      <c r="K149" s="374">
        <v>2.2330000000000001</v>
      </c>
      <c r="L149" s="372"/>
      <c r="M149" s="372"/>
      <c r="N149" s="372"/>
      <c r="O149" s="372"/>
      <c r="P149" s="372"/>
      <c r="Q149" s="372"/>
      <c r="R149" s="171"/>
      <c r="T149" s="172"/>
      <c r="U149" s="168"/>
      <c r="V149" s="168"/>
      <c r="W149" s="168"/>
      <c r="X149" s="168"/>
      <c r="Y149" s="168"/>
      <c r="Z149" s="168"/>
      <c r="AA149" s="173"/>
      <c r="AT149" s="174" t="s">
        <v>182</v>
      </c>
      <c r="AU149" s="174" t="s">
        <v>131</v>
      </c>
      <c r="AV149" s="12" t="s">
        <v>177</v>
      </c>
      <c r="AW149" s="12" t="s">
        <v>37</v>
      </c>
      <c r="AX149" s="12" t="s">
        <v>87</v>
      </c>
      <c r="AY149" s="174" t="s">
        <v>172</v>
      </c>
    </row>
    <row r="150" spans="1:65" s="1" customFormat="1" ht="44.25" customHeight="1" x14ac:dyDescent="0.3">
      <c r="A150" s="307"/>
      <c r="B150" s="308"/>
      <c r="C150" s="357" t="s">
        <v>210</v>
      </c>
      <c r="D150" s="357" t="s">
        <v>173</v>
      </c>
      <c r="E150" s="358" t="s">
        <v>387</v>
      </c>
      <c r="F150" s="541" t="s">
        <v>388</v>
      </c>
      <c r="G150" s="541"/>
      <c r="H150" s="541"/>
      <c r="I150" s="541"/>
      <c r="J150" s="359" t="s">
        <v>206</v>
      </c>
      <c r="K150" s="300">
        <v>5.3289999999999997</v>
      </c>
      <c r="L150" s="497">
        <v>507</v>
      </c>
      <c r="M150" s="497"/>
      <c r="N150" s="498">
        <f>ROUND(L150*K150,2)</f>
        <v>2701.8</v>
      </c>
      <c r="O150" s="498"/>
      <c r="P150" s="498"/>
      <c r="Q150" s="498"/>
      <c r="R150" s="145"/>
      <c r="T150" s="146" t="s">
        <v>5</v>
      </c>
      <c r="U150" s="44" t="s">
        <v>44</v>
      </c>
      <c r="V150" s="147">
        <v>0.55600000000000005</v>
      </c>
      <c r="W150" s="147">
        <f>V150*K150</f>
        <v>2.9629240000000001</v>
      </c>
      <c r="X150" s="147">
        <v>0.10421999999999999</v>
      </c>
      <c r="Y150" s="147">
        <f>X150*K150</f>
        <v>0.5553883799999999</v>
      </c>
      <c r="Z150" s="147">
        <v>0</v>
      </c>
      <c r="AA150" s="148">
        <f>Z150*K150</f>
        <v>0</v>
      </c>
      <c r="AR150" s="21" t="s">
        <v>177</v>
      </c>
      <c r="AT150" s="21" t="s">
        <v>173</v>
      </c>
      <c r="AU150" s="21" t="s">
        <v>131</v>
      </c>
      <c r="AY150" s="21" t="s">
        <v>172</v>
      </c>
      <c r="BE150" s="149">
        <f>IF(U150="základní",N150,0)</f>
        <v>2701.8</v>
      </c>
      <c r="BF150" s="149">
        <f>IF(U150="snížená",N150,0)</f>
        <v>0</v>
      </c>
      <c r="BG150" s="149">
        <f>IF(U150="zákl. přenesená",N150,0)</f>
        <v>0</v>
      </c>
      <c r="BH150" s="149">
        <f>IF(U150="sníž. přenesená",N150,0)</f>
        <v>0</v>
      </c>
      <c r="BI150" s="149">
        <f>IF(U150="nulová",N150,0)</f>
        <v>0</v>
      </c>
      <c r="BJ150" s="21" t="s">
        <v>87</v>
      </c>
      <c r="BK150" s="149">
        <f>ROUND(L150*K150,2)</f>
        <v>2701.8</v>
      </c>
      <c r="BL150" s="21" t="s">
        <v>177</v>
      </c>
      <c r="BM150" s="21" t="s">
        <v>389</v>
      </c>
    </row>
    <row r="151" spans="1:65" s="1" customFormat="1" ht="22.5" customHeight="1" x14ac:dyDescent="0.3">
      <c r="A151" s="307"/>
      <c r="B151" s="308"/>
      <c r="C151" s="309"/>
      <c r="D151" s="309"/>
      <c r="E151" s="309"/>
      <c r="F151" s="544" t="s">
        <v>390</v>
      </c>
      <c r="G151" s="545"/>
      <c r="H151" s="545"/>
      <c r="I151" s="545"/>
      <c r="J151" s="309"/>
      <c r="K151" s="309"/>
      <c r="L151" s="309"/>
      <c r="M151" s="309"/>
      <c r="N151" s="309"/>
      <c r="O151" s="309"/>
      <c r="P151" s="309"/>
      <c r="Q151" s="309"/>
      <c r="R151" s="37"/>
      <c r="T151" s="150"/>
      <c r="U151" s="36"/>
      <c r="V151" s="36"/>
      <c r="W151" s="36"/>
      <c r="X151" s="36"/>
      <c r="Y151" s="36"/>
      <c r="Z151" s="36"/>
      <c r="AA151" s="74"/>
      <c r="AT151" s="21" t="s">
        <v>180</v>
      </c>
      <c r="AU151" s="21" t="s">
        <v>131</v>
      </c>
    </row>
    <row r="152" spans="1:65" s="10" customFormat="1" ht="22.5" customHeight="1" x14ac:dyDescent="0.3">
      <c r="A152" s="360"/>
      <c r="B152" s="361"/>
      <c r="C152" s="362"/>
      <c r="D152" s="362"/>
      <c r="E152" s="363" t="s">
        <v>5</v>
      </c>
      <c r="F152" s="539" t="s">
        <v>232</v>
      </c>
      <c r="G152" s="540"/>
      <c r="H152" s="540"/>
      <c r="I152" s="540"/>
      <c r="J152" s="362"/>
      <c r="K152" s="364" t="s">
        <v>5</v>
      </c>
      <c r="L152" s="362"/>
      <c r="M152" s="362"/>
      <c r="N152" s="362"/>
      <c r="O152" s="362"/>
      <c r="P152" s="362"/>
      <c r="Q152" s="362"/>
      <c r="R152" s="155"/>
      <c r="T152" s="156"/>
      <c r="U152" s="152"/>
      <c r="V152" s="152"/>
      <c r="W152" s="152"/>
      <c r="X152" s="152"/>
      <c r="Y152" s="152"/>
      <c r="Z152" s="152"/>
      <c r="AA152" s="157"/>
      <c r="AT152" s="158" t="s">
        <v>182</v>
      </c>
      <c r="AU152" s="158" t="s">
        <v>131</v>
      </c>
      <c r="AV152" s="10" t="s">
        <v>87</v>
      </c>
      <c r="AW152" s="10" t="s">
        <v>37</v>
      </c>
      <c r="AX152" s="10" t="s">
        <v>79</v>
      </c>
      <c r="AY152" s="158" t="s">
        <v>172</v>
      </c>
    </row>
    <row r="153" spans="1:65" s="10" customFormat="1" ht="22.5" customHeight="1" x14ac:dyDescent="0.3">
      <c r="A153" s="360"/>
      <c r="B153" s="361"/>
      <c r="C153" s="362"/>
      <c r="D153" s="362"/>
      <c r="E153" s="363" t="s">
        <v>5</v>
      </c>
      <c r="F153" s="539" t="s">
        <v>233</v>
      </c>
      <c r="G153" s="540"/>
      <c r="H153" s="540"/>
      <c r="I153" s="540"/>
      <c r="J153" s="362"/>
      <c r="K153" s="364" t="s">
        <v>5</v>
      </c>
      <c r="L153" s="362"/>
      <c r="M153" s="362"/>
      <c r="N153" s="362"/>
      <c r="O153" s="362"/>
      <c r="P153" s="362"/>
      <c r="Q153" s="362"/>
      <c r="R153" s="155"/>
      <c r="T153" s="156"/>
      <c r="U153" s="152"/>
      <c r="V153" s="152"/>
      <c r="W153" s="152"/>
      <c r="X153" s="152"/>
      <c r="Y153" s="152"/>
      <c r="Z153" s="152"/>
      <c r="AA153" s="157"/>
      <c r="AT153" s="158" t="s">
        <v>182</v>
      </c>
      <c r="AU153" s="158" t="s">
        <v>131</v>
      </c>
      <c r="AV153" s="10" t="s">
        <v>87</v>
      </c>
      <c r="AW153" s="10" t="s">
        <v>37</v>
      </c>
      <c r="AX153" s="10" t="s">
        <v>79</v>
      </c>
      <c r="AY153" s="158" t="s">
        <v>172</v>
      </c>
    </row>
    <row r="154" spans="1:65" s="10" customFormat="1" ht="22.5" customHeight="1" x14ac:dyDescent="0.3">
      <c r="A154" s="360"/>
      <c r="B154" s="361"/>
      <c r="C154" s="362"/>
      <c r="D154" s="362"/>
      <c r="E154" s="363" t="s">
        <v>5</v>
      </c>
      <c r="F154" s="539" t="s">
        <v>391</v>
      </c>
      <c r="G154" s="540"/>
      <c r="H154" s="540"/>
      <c r="I154" s="540"/>
      <c r="J154" s="362"/>
      <c r="K154" s="364" t="s">
        <v>5</v>
      </c>
      <c r="L154" s="362"/>
      <c r="M154" s="362"/>
      <c r="N154" s="362"/>
      <c r="O154" s="362"/>
      <c r="P154" s="362"/>
      <c r="Q154" s="362"/>
      <c r="R154" s="155"/>
      <c r="T154" s="156"/>
      <c r="U154" s="152"/>
      <c r="V154" s="152"/>
      <c r="W154" s="152"/>
      <c r="X154" s="152"/>
      <c r="Y154" s="152"/>
      <c r="Z154" s="152"/>
      <c r="AA154" s="157"/>
      <c r="AT154" s="158" t="s">
        <v>182</v>
      </c>
      <c r="AU154" s="158" t="s">
        <v>131</v>
      </c>
      <c r="AV154" s="10" t="s">
        <v>87</v>
      </c>
      <c r="AW154" s="10" t="s">
        <v>37</v>
      </c>
      <c r="AX154" s="10" t="s">
        <v>79</v>
      </c>
      <c r="AY154" s="158" t="s">
        <v>172</v>
      </c>
    </row>
    <row r="155" spans="1:65" s="11" customFormat="1" ht="22.5" customHeight="1" x14ac:dyDescent="0.3">
      <c r="A155" s="365"/>
      <c r="B155" s="366"/>
      <c r="C155" s="367"/>
      <c r="D155" s="367"/>
      <c r="E155" s="368" t="s">
        <v>5</v>
      </c>
      <c r="F155" s="537" t="s">
        <v>208</v>
      </c>
      <c r="G155" s="538"/>
      <c r="H155" s="538"/>
      <c r="I155" s="538"/>
      <c r="J155" s="367"/>
      <c r="K155" s="369">
        <v>3.6</v>
      </c>
      <c r="L155" s="367"/>
      <c r="M155" s="367"/>
      <c r="N155" s="367"/>
      <c r="O155" s="367"/>
      <c r="P155" s="367"/>
      <c r="Q155" s="367"/>
      <c r="R155" s="163"/>
      <c r="T155" s="164"/>
      <c r="U155" s="160"/>
      <c r="V155" s="160"/>
      <c r="W155" s="160"/>
      <c r="X155" s="160"/>
      <c r="Y155" s="160"/>
      <c r="Z155" s="160"/>
      <c r="AA155" s="165"/>
      <c r="AT155" s="166" t="s">
        <v>182</v>
      </c>
      <c r="AU155" s="166" t="s">
        <v>131</v>
      </c>
      <c r="AV155" s="11" t="s">
        <v>131</v>
      </c>
      <c r="AW155" s="11" t="s">
        <v>37</v>
      </c>
      <c r="AX155" s="11" t="s">
        <v>79</v>
      </c>
      <c r="AY155" s="166" t="s">
        <v>172</v>
      </c>
    </row>
    <row r="156" spans="1:65" s="11" customFormat="1" ht="22.5" customHeight="1" x14ac:dyDescent="0.3">
      <c r="A156" s="365"/>
      <c r="B156" s="366"/>
      <c r="C156" s="367"/>
      <c r="D156" s="367"/>
      <c r="E156" s="368" t="s">
        <v>5</v>
      </c>
      <c r="F156" s="537" t="s">
        <v>392</v>
      </c>
      <c r="G156" s="538"/>
      <c r="H156" s="538"/>
      <c r="I156" s="538"/>
      <c r="J156" s="367"/>
      <c r="K156" s="369">
        <v>0.28000000000000003</v>
      </c>
      <c r="L156" s="367"/>
      <c r="M156" s="367"/>
      <c r="N156" s="367"/>
      <c r="O156" s="367"/>
      <c r="P156" s="367"/>
      <c r="Q156" s="367"/>
      <c r="R156" s="163"/>
      <c r="T156" s="164"/>
      <c r="U156" s="160"/>
      <c r="V156" s="160"/>
      <c r="W156" s="160"/>
      <c r="X156" s="160"/>
      <c r="Y156" s="160"/>
      <c r="Z156" s="160"/>
      <c r="AA156" s="165"/>
      <c r="AT156" s="166" t="s">
        <v>182</v>
      </c>
      <c r="AU156" s="166" t="s">
        <v>131</v>
      </c>
      <c r="AV156" s="11" t="s">
        <v>131</v>
      </c>
      <c r="AW156" s="11" t="s">
        <v>37</v>
      </c>
      <c r="AX156" s="11" t="s">
        <v>79</v>
      </c>
      <c r="AY156" s="166" t="s">
        <v>172</v>
      </c>
    </row>
    <row r="157" spans="1:65" s="11" customFormat="1" ht="22.5" customHeight="1" x14ac:dyDescent="0.3">
      <c r="A157" s="365"/>
      <c r="B157" s="366"/>
      <c r="C157" s="367"/>
      <c r="D157" s="367"/>
      <c r="E157" s="368" t="s">
        <v>5</v>
      </c>
      <c r="F157" s="537" t="s">
        <v>393</v>
      </c>
      <c r="G157" s="538"/>
      <c r="H157" s="538"/>
      <c r="I157" s="538"/>
      <c r="J157" s="367"/>
      <c r="K157" s="369">
        <v>0.68400000000000005</v>
      </c>
      <c r="L157" s="367"/>
      <c r="M157" s="367"/>
      <c r="N157" s="367"/>
      <c r="O157" s="367"/>
      <c r="P157" s="367"/>
      <c r="Q157" s="367"/>
      <c r="R157" s="163"/>
      <c r="T157" s="164"/>
      <c r="U157" s="160"/>
      <c r="V157" s="160"/>
      <c r="W157" s="160"/>
      <c r="X157" s="160"/>
      <c r="Y157" s="160"/>
      <c r="Z157" s="160"/>
      <c r="AA157" s="165"/>
      <c r="AT157" s="166" t="s">
        <v>182</v>
      </c>
      <c r="AU157" s="166" t="s">
        <v>131</v>
      </c>
      <c r="AV157" s="11" t="s">
        <v>131</v>
      </c>
      <c r="AW157" s="11" t="s">
        <v>37</v>
      </c>
      <c r="AX157" s="11" t="s">
        <v>79</v>
      </c>
      <c r="AY157" s="166" t="s">
        <v>172</v>
      </c>
    </row>
    <row r="158" spans="1:65" s="11" customFormat="1" ht="22.5" customHeight="1" x14ac:dyDescent="0.3">
      <c r="A158" s="365"/>
      <c r="B158" s="366"/>
      <c r="C158" s="367"/>
      <c r="D158" s="367"/>
      <c r="E158" s="368" t="s">
        <v>5</v>
      </c>
      <c r="F158" s="537" t="s">
        <v>394</v>
      </c>
      <c r="G158" s="538"/>
      <c r="H158" s="538"/>
      <c r="I158" s="538"/>
      <c r="J158" s="367"/>
      <c r="K158" s="369">
        <v>0.76500000000000001</v>
      </c>
      <c r="L158" s="367"/>
      <c r="M158" s="367"/>
      <c r="N158" s="367"/>
      <c r="O158" s="367"/>
      <c r="P158" s="367"/>
      <c r="Q158" s="367"/>
      <c r="R158" s="163"/>
      <c r="T158" s="164"/>
      <c r="U158" s="160"/>
      <c r="V158" s="160"/>
      <c r="W158" s="160"/>
      <c r="X158" s="160"/>
      <c r="Y158" s="160"/>
      <c r="Z158" s="160"/>
      <c r="AA158" s="165"/>
      <c r="AT158" s="166" t="s">
        <v>182</v>
      </c>
      <c r="AU158" s="166" t="s">
        <v>131</v>
      </c>
      <c r="AV158" s="11" t="s">
        <v>131</v>
      </c>
      <c r="AW158" s="11" t="s">
        <v>37</v>
      </c>
      <c r="AX158" s="11" t="s">
        <v>79</v>
      </c>
      <c r="AY158" s="166" t="s">
        <v>172</v>
      </c>
    </row>
    <row r="159" spans="1:65" s="12" customFormat="1" ht="22.5" customHeight="1" x14ac:dyDescent="0.3">
      <c r="A159" s="370"/>
      <c r="B159" s="371"/>
      <c r="C159" s="372"/>
      <c r="D159" s="372"/>
      <c r="E159" s="373" t="s">
        <v>5</v>
      </c>
      <c r="F159" s="525" t="s">
        <v>186</v>
      </c>
      <c r="G159" s="526"/>
      <c r="H159" s="526"/>
      <c r="I159" s="526"/>
      <c r="J159" s="372"/>
      <c r="K159" s="374">
        <v>5.3289999999999997</v>
      </c>
      <c r="L159" s="372"/>
      <c r="M159" s="372"/>
      <c r="N159" s="372"/>
      <c r="O159" s="372"/>
      <c r="P159" s="372"/>
      <c r="Q159" s="372"/>
      <c r="R159" s="171"/>
      <c r="T159" s="172"/>
      <c r="U159" s="168"/>
      <c r="V159" s="168"/>
      <c r="W159" s="168"/>
      <c r="X159" s="168"/>
      <c r="Y159" s="168"/>
      <c r="Z159" s="168"/>
      <c r="AA159" s="173"/>
      <c r="AT159" s="174" t="s">
        <v>182</v>
      </c>
      <c r="AU159" s="174" t="s">
        <v>131</v>
      </c>
      <c r="AV159" s="12" t="s">
        <v>177</v>
      </c>
      <c r="AW159" s="12" t="s">
        <v>37</v>
      </c>
      <c r="AX159" s="12" t="s">
        <v>87</v>
      </c>
      <c r="AY159" s="174" t="s">
        <v>172</v>
      </c>
    </row>
    <row r="160" spans="1:65" s="1" customFormat="1" ht="31.5" customHeight="1" x14ac:dyDescent="0.3">
      <c r="A160" s="307"/>
      <c r="B160" s="308"/>
      <c r="C160" s="357" t="s">
        <v>215</v>
      </c>
      <c r="D160" s="357" t="s">
        <v>173</v>
      </c>
      <c r="E160" s="358" t="s">
        <v>395</v>
      </c>
      <c r="F160" s="541" t="s">
        <v>396</v>
      </c>
      <c r="G160" s="541"/>
      <c r="H160" s="541"/>
      <c r="I160" s="541"/>
      <c r="J160" s="359" t="s">
        <v>229</v>
      </c>
      <c r="K160" s="300">
        <v>15.9</v>
      </c>
      <c r="L160" s="497">
        <v>42</v>
      </c>
      <c r="M160" s="497"/>
      <c r="N160" s="498">
        <f>ROUND(L160*K160,2)</f>
        <v>667.8</v>
      </c>
      <c r="O160" s="498"/>
      <c r="P160" s="498"/>
      <c r="Q160" s="498"/>
      <c r="R160" s="145"/>
      <c r="T160" s="146" t="s">
        <v>5</v>
      </c>
      <c r="U160" s="44" t="s">
        <v>44</v>
      </c>
      <c r="V160" s="147">
        <v>0.2</v>
      </c>
      <c r="W160" s="147">
        <f>V160*K160</f>
        <v>3.18</v>
      </c>
      <c r="X160" s="147">
        <v>1.3999999999999999E-4</v>
      </c>
      <c r="Y160" s="147">
        <f>X160*K160</f>
        <v>2.2259999999999997E-3</v>
      </c>
      <c r="Z160" s="147">
        <v>0</v>
      </c>
      <c r="AA160" s="148">
        <f>Z160*K160</f>
        <v>0</v>
      </c>
      <c r="AR160" s="21" t="s">
        <v>177</v>
      </c>
      <c r="AT160" s="21" t="s">
        <v>173</v>
      </c>
      <c r="AU160" s="21" t="s">
        <v>131</v>
      </c>
      <c r="AY160" s="21" t="s">
        <v>172</v>
      </c>
      <c r="BE160" s="149">
        <f>IF(U160="základní",N160,0)</f>
        <v>667.8</v>
      </c>
      <c r="BF160" s="149">
        <f>IF(U160="snížená",N160,0)</f>
        <v>0</v>
      </c>
      <c r="BG160" s="149">
        <f>IF(U160="zákl. přenesená",N160,0)</f>
        <v>0</v>
      </c>
      <c r="BH160" s="149">
        <f>IF(U160="sníž. přenesená",N160,0)</f>
        <v>0</v>
      </c>
      <c r="BI160" s="149">
        <f>IF(U160="nulová",N160,0)</f>
        <v>0</v>
      </c>
      <c r="BJ160" s="21" t="s">
        <v>87</v>
      </c>
      <c r="BK160" s="149">
        <f>ROUND(L160*K160,2)</f>
        <v>667.8</v>
      </c>
      <c r="BL160" s="21" t="s">
        <v>177</v>
      </c>
      <c r="BM160" s="21" t="s">
        <v>397</v>
      </c>
    </row>
    <row r="161" spans="1:65" s="10" customFormat="1" ht="22.5" customHeight="1" x14ac:dyDescent="0.3">
      <c r="A161" s="360"/>
      <c r="B161" s="361"/>
      <c r="C161" s="362"/>
      <c r="D161" s="362"/>
      <c r="E161" s="363" t="s">
        <v>5</v>
      </c>
      <c r="F161" s="542" t="s">
        <v>232</v>
      </c>
      <c r="G161" s="543"/>
      <c r="H161" s="543"/>
      <c r="I161" s="543"/>
      <c r="J161" s="362"/>
      <c r="K161" s="364" t="s">
        <v>5</v>
      </c>
      <c r="L161" s="362"/>
      <c r="M161" s="362"/>
      <c r="N161" s="362"/>
      <c r="O161" s="362"/>
      <c r="P161" s="362"/>
      <c r="Q161" s="362"/>
      <c r="R161" s="155"/>
      <c r="T161" s="156"/>
      <c r="U161" s="152"/>
      <c r="V161" s="152"/>
      <c r="W161" s="152"/>
      <c r="X161" s="152"/>
      <c r="Y161" s="152"/>
      <c r="Z161" s="152"/>
      <c r="AA161" s="157"/>
      <c r="AT161" s="158" t="s">
        <v>182</v>
      </c>
      <c r="AU161" s="158" t="s">
        <v>131</v>
      </c>
      <c r="AV161" s="10" t="s">
        <v>87</v>
      </c>
      <c r="AW161" s="10" t="s">
        <v>37</v>
      </c>
      <c r="AX161" s="10" t="s">
        <v>79</v>
      </c>
      <c r="AY161" s="158" t="s">
        <v>172</v>
      </c>
    </row>
    <row r="162" spans="1:65" s="10" customFormat="1" ht="22.5" customHeight="1" x14ac:dyDescent="0.3">
      <c r="A162" s="360"/>
      <c r="B162" s="361"/>
      <c r="C162" s="362"/>
      <c r="D162" s="362"/>
      <c r="E162" s="363" t="s">
        <v>5</v>
      </c>
      <c r="F162" s="539" t="s">
        <v>233</v>
      </c>
      <c r="G162" s="540"/>
      <c r="H162" s="540"/>
      <c r="I162" s="540"/>
      <c r="J162" s="362"/>
      <c r="K162" s="364" t="s">
        <v>5</v>
      </c>
      <c r="L162" s="362"/>
      <c r="M162" s="362"/>
      <c r="N162" s="362"/>
      <c r="O162" s="362"/>
      <c r="P162" s="362"/>
      <c r="Q162" s="362"/>
      <c r="R162" s="155"/>
      <c r="T162" s="156"/>
      <c r="U162" s="152"/>
      <c r="V162" s="152"/>
      <c r="W162" s="152"/>
      <c r="X162" s="152"/>
      <c r="Y162" s="152"/>
      <c r="Z162" s="152"/>
      <c r="AA162" s="157"/>
      <c r="AT162" s="158" t="s">
        <v>182</v>
      </c>
      <c r="AU162" s="158" t="s">
        <v>131</v>
      </c>
      <c r="AV162" s="10" t="s">
        <v>87</v>
      </c>
      <c r="AW162" s="10" t="s">
        <v>37</v>
      </c>
      <c r="AX162" s="10" t="s">
        <v>79</v>
      </c>
      <c r="AY162" s="158" t="s">
        <v>172</v>
      </c>
    </row>
    <row r="163" spans="1:65" s="10" customFormat="1" ht="22.5" customHeight="1" x14ac:dyDescent="0.3">
      <c r="A163" s="360"/>
      <c r="B163" s="361"/>
      <c r="C163" s="362"/>
      <c r="D163" s="362"/>
      <c r="E163" s="363" t="s">
        <v>5</v>
      </c>
      <c r="F163" s="539" t="s">
        <v>398</v>
      </c>
      <c r="G163" s="540"/>
      <c r="H163" s="540"/>
      <c r="I163" s="540"/>
      <c r="J163" s="362"/>
      <c r="K163" s="364" t="s">
        <v>5</v>
      </c>
      <c r="L163" s="362"/>
      <c r="M163" s="362"/>
      <c r="N163" s="362"/>
      <c r="O163" s="362"/>
      <c r="P163" s="362"/>
      <c r="Q163" s="362"/>
      <c r="R163" s="155"/>
      <c r="T163" s="156"/>
      <c r="U163" s="152"/>
      <c r="V163" s="152"/>
      <c r="W163" s="152"/>
      <c r="X163" s="152"/>
      <c r="Y163" s="152"/>
      <c r="Z163" s="152"/>
      <c r="AA163" s="157"/>
      <c r="AT163" s="158" t="s">
        <v>182</v>
      </c>
      <c r="AU163" s="158" t="s">
        <v>131</v>
      </c>
      <c r="AV163" s="10" t="s">
        <v>87</v>
      </c>
      <c r="AW163" s="10" t="s">
        <v>37</v>
      </c>
      <c r="AX163" s="10" t="s">
        <v>79</v>
      </c>
      <c r="AY163" s="158" t="s">
        <v>172</v>
      </c>
    </row>
    <row r="164" spans="1:65" s="11" customFormat="1" ht="22.5" customHeight="1" x14ac:dyDescent="0.3">
      <c r="A164" s="365"/>
      <c r="B164" s="366"/>
      <c r="C164" s="367"/>
      <c r="D164" s="367"/>
      <c r="E164" s="368" t="s">
        <v>5</v>
      </c>
      <c r="F164" s="537" t="s">
        <v>399</v>
      </c>
      <c r="G164" s="538"/>
      <c r="H164" s="538"/>
      <c r="I164" s="538"/>
      <c r="J164" s="367"/>
      <c r="K164" s="369">
        <v>10</v>
      </c>
      <c r="L164" s="367"/>
      <c r="M164" s="367"/>
      <c r="N164" s="367"/>
      <c r="O164" s="367"/>
      <c r="P164" s="367"/>
      <c r="Q164" s="367"/>
      <c r="R164" s="163"/>
      <c r="T164" s="164"/>
      <c r="U164" s="160"/>
      <c r="V164" s="160"/>
      <c r="W164" s="160"/>
      <c r="X164" s="160"/>
      <c r="Y164" s="160"/>
      <c r="Z164" s="160"/>
      <c r="AA164" s="165"/>
      <c r="AT164" s="166" t="s">
        <v>182</v>
      </c>
      <c r="AU164" s="166" t="s">
        <v>131</v>
      </c>
      <c r="AV164" s="11" t="s">
        <v>131</v>
      </c>
      <c r="AW164" s="11" t="s">
        <v>37</v>
      </c>
      <c r="AX164" s="11" t="s">
        <v>79</v>
      </c>
      <c r="AY164" s="166" t="s">
        <v>172</v>
      </c>
    </row>
    <row r="165" spans="1:65" s="11" customFormat="1" ht="22.5" customHeight="1" x14ac:dyDescent="0.3">
      <c r="A165" s="365"/>
      <c r="B165" s="366"/>
      <c r="C165" s="367"/>
      <c r="D165" s="367"/>
      <c r="E165" s="368" t="s">
        <v>5</v>
      </c>
      <c r="F165" s="537" t="s">
        <v>242</v>
      </c>
      <c r="G165" s="538"/>
      <c r="H165" s="538"/>
      <c r="I165" s="538"/>
      <c r="J165" s="367"/>
      <c r="K165" s="369">
        <v>1.2</v>
      </c>
      <c r="L165" s="367"/>
      <c r="M165" s="367"/>
      <c r="N165" s="367"/>
      <c r="O165" s="367"/>
      <c r="P165" s="367"/>
      <c r="Q165" s="367"/>
      <c r="R165" s="163"/>
      <c r="T165" s="164"/>
      <c r="U165" s="160"/>
      <c r="V165" s="160"/>
      <c r="W165" s="160"/>
      <c r="X165" s="160"/>
      <c r="Y165" s="160"/>
      <c r="Z165" s="160"/>
      <c r="AA165" s="165"/>
      <c r="AT165" s="166" t="s">
        <v>182</v>
      </c>
      <c r="AU165" s="166" t="s">
        <v>131</v>
      </c>
      <c r="AV165" s="11" t="s">
        <v>131</v>
      </c>
      <c r="AW165" s="11" t="s">
        <v>37</v>
      </c>
      <c r="AX165" s="11" t="s">
        <v>79</v>
      </c>
      <c r="AY165" s="166" t="s">
        <v>172</v>
      </c>
    </row>
    <row r="166" spans="1:65" s="11" customFormat="1" ht="22.5" customHeight="1" x14ac:dyDescent="0.3">
      <c r="A166" s="365"/>
      <c r="B166" s="366"/>
      <c r="C166" s="367"/>
      <c r="D166" s="367"/>
      <c r="E166" s="368" t="s">
        <v>5</v>
      </c>
      <c r="F166" s="537" t="s">
        <v>400</v>
      </c>
      <c r="G166" s="538"/>
      <c r="H166" s="538"/>
      <c r="I166" s="538"/>
      <c r="J166" s="367"/>
      <c r="K166" s="369">
        <v>1.8</v>
      </c>
      <c r="L166" s="367"/>
      <c r="M166" s="367"/>
      <c r="N166" s="367"/>
      <c r="O166" s="367"/>
      <c r="P166" s="367"/>
      <c r="Q166" s="367"/>
      <c r="R166" s="163"/>
      <c r="T166" s="164"/>
      <c r="U166" s="160"/>
      <c r="V166" s="160"/>
      <c r="W166" s="160"/>
      <c r="X166" s="160"/>
      <c r="Y166" s="160"/>
      <c r="Z166" s="160"/>
      <c r="AA166" s="165"/>
      <c r="AT166" s="166" t="s">
        <v>182</v>
      </c>
      <c r="AU166" s="166" t="s">
        <v>131</v>
      </c>
      <c r="AV166" s="11" t="s">
        <v>131</v>
      </c>
      <c r="AW166" s="11" t="s">
        <v>37</v>
      </c>
      <c r="AX166" s="11" t="s">
        <v>79</v>
      </c>
      <c r="AY166" s="166" t="s">
        <v>172</v>
      </c>
    </row>
    <row r="167" spans="1:65" s="11" customFormat="1" ht="22.5" customHeight="1" x14ac:dyDescent="0.3">
      <c r="A167" s="365"/>
      <c r="B167" s="366"/>
      <c r="C167" s="367"/>
      <c r="D167" s="367"/>
      <c r="E167" s="368" t="s">
        <v>5</v>
      </c>
      <c r="F167" s="537" t="s">
        <v>401</v>
      </c>
      <c r="G167" s="538"/>
      <c r="H167" s="538"/>
      <c r="I167" s="538"/>
      <c r="J167" s="367"/>
      <c r="K167" s="369">
        <v>2.9</v>
      </c>
      <c r="L167" s="367"/>
      <c r="M167" s="367"/>
      <c r="N167" s="367"/>
      <c r="O167" s="367"/>
      <c r="P167" s="367"/>
      <c r="Q167" s="367"/>
      <c r="R167" s="163"/>
      <c r="T167" s="164"/>
      <c r="U167" s="160"/>
      <c r="V167" s="160"/>
      <c r="W167" s="160"/>
      <c r="X167" s="160"/>
      <c r="Y167" s="160"/>
      <c r="Z167" s="160"/>
      <c r="AA167" s="165"/>
      <c r="AT167" s="166" t="s">
        <v>182</v>
      </c>
      <c r="AU167" s="166" t="s">
        <v>131</v>
      </c>
      <c r="AV167" s="11" t="s">
        <v>131</v>
      </c>
      <c r="AW167" s="11" t="s">
        <v>37</v>
      </c>
      <c r="AX167" s="11" t="s">
        <v>79</v>
      </c>
      <c r="AY167" s="166" t="s">
        <v>172</v>
      </c>
    </row>
    <row r="168" spans="1:65" s="12" customFormat="1" ht="22.5" customHeight="1" x14ac:dyDescent="0.3">
      <c r="A168" s="370"/>
      <c r="B168" s="371"/>
      <c r="C168" s="372"/>
      <c r="D168" s="372"/>
      <c r="E168" s="373" t="s">
        <v>5</v>
      </c>
      <c r="F168" s="525" t="s">
        <v>186</v>
      </c>
      <c r="G168" s="526"/>
      <c r="H168" s="526"/>
      <c r="I168" s="526"/>
      <c r="J168" s="372"/>
      <c r="K168" s="374">
        <v>15.9</v>
      </c>
      <c r="L168" s="372"/>
      <c r="M168" s="372"/>
      <c r="N168" s="372"/>
      <c r="O168" s="372"/>
      <c r="P168" s="372"/>
      <c r="Q168" s="372"/>
      <c r="R168" s="171"/>
      <c r="T168" s="172"/>
      <c r="U168" s="168"/>
      <c r="V168" s="168"/>
      <c r="W168" s="168"/>
      <c r="X168" s="168"/>
      <c r="Y168" s="168"/>
      <c r="Z168" s="168"/>
      <c r="AA168" s="173"/>
      <c r="AT168" s="174" t="s">
        <v>182</v>
      </c>
      <c r="AU168" s="174" t="s">
        <v>131</v>
      </c>
      <c r="AV168" s="12" t="s">
        <v>177</v>
      </c>
      <c r="AW168" s="12" t="s">
        <v>37</v>
      </c>
      <c r="AX168" s="12" t="s">
        <v>87</v>
      </c>
      <c r="AY168" s="174" t="s">
        <v>172</v>
      </c>
    </row>
    <row r="169" spans="1:65" s="9" customFormat="1" ht="29.85" customHeight="1" x14ac:dyDescent="0.3">
      <c r="A169" s="352"/>
      <c r="B169" s="353"/>
      <c r="C169" s="354"/>
      <c r="D169" s="356" t="s">
        <v>358</v>
      </c>
      <c r="E169" s="356"/>
      <c r="F169" s="356"/>
      <c r="G169" s="356"/>
      <c r="H169" s="356"/>
      <c r="I169" s="356"/>
      <c r="J169" s="356"/>
      <c r="K169" s="356"/>
      <c r="L169" s="356"/>
      <c r="M169" s="356"/>
      <c r="N169" s="531">
        <f>BK169</f>
        <v>27126.9</v>
      </c>
      <c r="O169" s="532"/>
      <c r="P169" s="532"/>
      <c r="Q169" s="532"/>
      <c r="R169" s="133"/>
      <c r="T169" s="134"/>
      <c r="U169" s="131"/>
      <c r="V169" s="131"/>
      <c r="W169" s="135">
        <f>SUM(W170:W266)</f>
        <v>69.921372000000005</v>
      </c>
      <c r="X169" s="131"/>
      <c r="Y169" s="135">
        <f>SUM(Y170:Y266)</f>
        <v>6.5483491000000003</v>
      </c>
      <c r="Z169" s="131"/>
      <c r="AA169" s="136">
        <f>SUM(AA170:AA266)</f>
        <v>0</v>
      </c>
      <c r="AR169" s="137" t="s">
        <v>87</v>
      </c>
      <c r="AT169" s="138" t="s">
        <v>78</v>
      </c>
      <c r="AU169" s="138" t="s">
        <v>87</v>
      </c>
      <c r="AY169" s="137" t="s">
        <v>172</v>
      </c>
      <c r="BK169" s="139">
        <f>SUM(BK170:BK266)</f>
        <v>27126.9</v>
      </c>
    </row>
    <row r="170" spans="1:65" s="1" customFormat="1" ht="31.5" customHeight="1" x14ac:dyDescent="0.3">
      <c r="A170" s="307"/>
      <c r="B170" s="308"/>
      <c r="C170" s="357" t="s">
        <v>222</v>
      </c>
      <c r="D170" s="357" t="s">
        <v>173</v>
      </c>
      <c r="E170" s="358" t="s">
        <v>402</v>
      </c>
      <c r="F170" s="541" t="s">
        <v>403</v>
      </c>
      <c r="G170" s="541"/>
      <c r="H170" s="541"/>
      <c r="I170" s="541"/>
      <c r="J170" s="359" t="s">
        <v>206</v>
      </c>
      <c r="K170" s="300">
        <v>45.307000000000002</v>
      </c>
      <c r="L170" s="497">
        <v>74</v>
      </c>
      <c r="M170" s="497"/>
      <c r="N170" s="498">
        <f>ROUND(L170*K170,2)</f>
        <v>3352.72</v>
      </c>
      <c r="O170" s="498"/>
      <c r="P170" s="498"/>
      <c r="Q170" s="498"/>
      <c r="R170" s="145"/>
      <c r="T170" s="146" t="s">
        <v>5</v>
      </c>
      <c r="U170" s="44" t="s">
        <v>44</v>
      </c>
      <c r="V170" s="147">
        <v>0.35</v>
      </c>
      <c r="W170" s="147">
        <f>V170*K170</f>
        <v>15.85745</v>
      </c>
      <c r="X170" s="147">
        <v>1.575E-2</v>
      </c>
      <c r="Y170" s="147">
        <f>X170*K170</f>
        <v>0.71358525000000006</v>
      </c>
      <c r="Z170" s="147">
        <v>0</v>
      </c>
      <c r="AA170" s="148">
        <f>Z170*K170</f>
        <v>0</v>
      </c>
      <c r="AR170" s="21" t="s">
        <v>177</v>
      </c>
      <c r="AT170" s="21" t="s">
        <v>173</v>
      </c>
      <c r="AU170" s="21" t="s">
        <v>131</v>
      </c>
      <c r="AY170" s="21" t="s">
        <v>172</v>
      </c>
      <c r="BE170" s="149">
        <f>IF(U170="základní",N170,0)</f>
        <v>3352.72</v>
      </c>
      <c r="BF170" s="149">
        <f>IF(U170="snížená",N170,0)</f>
        <v>0</v>
      </c>
      <c r="BG170" s="149">
        <f>IF(U170="zákl. přenesená",N170,0)</f>
        <v>0</v>
      </c>
      <c r="BH170" s="149">
        <f>IF(U170="sníž. přenesená",N170,0)</f>
        <v>0</v>
      </c>
      <c r="BI170" s="149">
        <f>IF(U170="nulová",N170,0)</f>
        <v>0</v>
      </c>
      <c r="BJ170" s="21" t="s">
        <v>87</v>
      </c>
      <c r="BK170" s="149">
        <f>ROUND(L170*K170,2)</f>
        <v>3352.72</v>
      </c>
      <c r="BL170" s="21" t="s">
        <v>177</v>
      </c>
      <c r="BM170" s="21" t="s">
        <v>404</v>
      </c>
    </row>
    <row r="171" spans="1:65" s="10" customFormat="1" ht="22.5" customHeight="1" x14ac:dyDescent="0.3">
      <c r="A171" s="360"/>
      <c r="B171" s="361"/>
      <c r="C171" s="362"/>
      <c r="D171" s="362"/>
      <c r="E171" s="363" t="s">
        <v>5</v>
      </c>
      <c r="F171" s="542" t="s">
        <v>232</v>
      </c>
      <c r="G171" s="543"/>
      <c r="H171" s="543"/>
      <c r="I171" s="543"/>
      <c r="J171" s="362"/>
      <c r="K171" s="364" t="s">
        <v>5</v>
      </c>
      <c r="L171" s="362"/>
      <c r="M171" s="362"/>
      <c r="N171" s="362"/>
      <c r="O171" s="362"/>
      <c r="P171" s="362"/>
      <c r="Q171" s="362"/>
      <c r="R171" s="155"/>
      <c r="T171" s="156"/>
      <c r="U171" s="152"/>
      <c r="V171" s="152"/>
      <c r="W171" s="152"/>
      <c r="X171" s="152"/>
      <c r="Y171" s="152"/>
      <c r="Z171" s="152"/>
      <c r="AA171" s="157"/>
      <c r="AT171" s="158" t="s">
        <v>182</v>
      </c>
      <c r="AU171" s="158" t="s">
        <v>131</v>
      </c>
      <c r="AV171" s="10" t="s">
        <v>87</v>
      </c>
      <c r="AW171" s="10" t="s">
        <v>37</v>
      </c>
      <c r="AX171" s="10" t="s">
        <v>79</v>
      </c>
      <c r="AY171" s="158" t="s">
        <v>172</v>
      </c>
    </row>
    <row r="172" spans="1:65" s="10" customFormat="1" ht="22.5" customHeight="1" x14ac:dyDescent="0.3">
      <c r="A172" s="360"/>
      <c r="B172" s="361"/>
      <c r="C172" s="362"/>
      <c r="D172" s="362"/>
      <c r="E172" s="363" t="s">
        <v>5</v>
      </c>
      <c r="F172" s="539" t="s">
        <v>233</v>
      </c>
      <c r="G172" s="540"/>
      <c r="H172" s="540"/>
      <c r="I172" s="540"/>
      <c r="J172" s="362"/>
      <c r="K172" s="364" t="s">
        <v>5</v>
      </c>
      <c r="L172" s="362"/>
      <c r="M172" s="362"/>
      <c r="N172" s="362"/>
      <c r="O172" s="362"/>
      <c r="P172" s="362"/>
      <c r="Q172" s="362"/>
      <c r="R172" s="155"/>
      <c r="T172" s="156"/>
      <c r="U172" s="152"/>
      <c r="V172" s="152"/>
      <c r="W172" s="152"/>
      <c r="X172" s="152"/>
      <c r="Y172" s="152"/>
      <c r="Z172" s="152"/>
      <c r="AA172" s="157"/>
      <c r="AT172" s="158" t="s">
        <v>182</v>
      </c>
      <c r="AU172" s="158" t="s">
        <v>131</v>
      </c>
      <c r="AV172" s="10" t="s">
        <v>87</v>
      </c>
      <c r="AW172" s="10" t="s">
        <v>37</v>
      </c>
      <c r="AX172" s="10" t="s">
        <v>79</v>
      </c>
      <c r="AY172" s="158" t="s">
        <v>172</v>
      </c>
    </row>
    <row r="173" spans="1:65" s="10" customFormat="1" ht="22.5" customHeight="1" x14ac:dyDescent="0.3">
      <c r="A173" s="360"/>
      <c r="B173" s="361"/>
      <c r="C173" s="362"/>
      <c r="D173" s="362"/>
      <c r="E173" s="363" t="s">
        <v>5</v>
      </c>
      <c r="F173" s="539" t="s">
        <v>405</v>
      </c>
      <c r="G173" s="540"/>
      <c r="H173" s="540"/>
      <c r="I173" s="540"/>
      <c r="J173" s="362"/>
      <c r="K173" s="364" t="s">
        <v>5</v>
      </c>
      <c r="L173" s="362"/>
      <c r="M173" s="362"/>
      <c r="N173" s="362"/>
      <c r="O173" s="362"/>
      <c r="P173" s="362"/>
      <c r="Q173" s="362"/>
      <c r="R173" s="155"/>
      <c r="T173" s="156"/>
      <c r="U173" s="152"/>
      <c r="V173" s="152"/>
      <c r="W173" s="152"/>
      <c r="X173" s="152"/>
      <c r="Y173" s="152"/>
      <c r="Z173" s="152"/>
      <c r="AA173" s="157"/>
      <c r="AT173" s="158" t="s">
        <v>182</v>
      </c>
      <c r="AU173" s="158" t="s">
        <v>131</v>
      </c>
      <c r="AV173" s="10" t="s">
        <v>87</v>
      </c>
      <c r="AW173" s="10" t="s">
        <v>37</v>
      </c>
      <c r="AX173" s="10" t="s">
        <v>79</v>
      </c>
      <c r="AY173" s="158" t="s">
        <v>172</v>
      </c>
    </row>
    <row r="174" spans="1:65" s="10" customFormat="1" ht="22.5" customHeight="1" x14ac:dyDescent="0.3">
      <c r="A174" s="360"/>
      <c r="B174" s="361"/>
      <c r="C174" s="362"/>
      <c r="D174" s="362"/>
      <c r="E174" s="363" t="s">
        <v>5</v>
      </c>
      <c r="F174" s="539" t="s">
        <v>406</v>
      </c>
      <c r="G174" s="540"/>
      <c r="H174" s="540"/>
      <c r="I174" s="540"/>
      <c r="J174" s="362"/>
      <c r="K174" s="364" t="s">
        <v>5</v>
      </c>
      <c r="L174" s="362"/>
      <c r="M174" s="362"/>
      <c r="N174" s="362"/>
      <c r="O174" s="362"/>
      <c r="P174" s="362"/>
      <c r="Q174" s="362"/>
      <c r="R174" s="155"/>
      <c r="T174" s="156"/>
      <c r="U174" s="152"/>
      <c r="V174" s="152"/>
      <c r="W174" s="152"/>
      <c r="X174" s="152"/>
      <c r="Y174" s="152"/>
      <c r="Z174" s="152"/>
      <c r="AA174" s="157"/>
      <c r="AT174" s="158" t="s">
        <v>182</v>
      </c>
      <c r="AU174" s="158" t="s">
        <v>131</v>
      </c>
      <c r="AV174" s="10" t="s">
        <v>87</v>
      </c>
      <c r="AW174" s="10" t="s">
        <v>37</v>
      </c>
      <c r="AX174" s="10" t="s">
        <v>79</v>
      </c>
      <c r="AY174" s="158" t="s">
        <v>172</v>
      </c>
    </row>
    <row r="175" spans="1:65" s="11" customFormat="1" ht="22.5" customHeight="1" x14ac:dyDescent="0.3">
      <c r="A175" s="365"/>
      <c r="B175" s="366"/>
      <c r="C175" s="367"/>
      <c r="D175" s="367"/>
      <c r="E175" s="368" t="s">
        <v>5</v>
      </c>
      <c r="F175" s="537" t="s">
        <v>407</v>
      </c>
      <c r="G175" s="538"/>
      <c r="H175" s="538"/>
      <c r="I175" s="538"/>
      <c r="J175" s="367"/>
      <c r="K175" s="369">
        <v>25.74</v>
      </c>
      <c r="L175" s="367"/>
      <c r="M175" s="367"/>
      <c r="N175" s="367"/>
      <c r="O175" s="367"/>
      <c r="P175" s="367"/>
      <c r="Q175" s="367"/>
      <c r="R175" s="163"/>
      <c r="T175" s="164"/>
      <c r="U175" s="160"/>
      <c r="V175" s="160"/>
      <c r="W175" s="160"/>
      <c r="X175" s="160"/>
      <c r="Y175" s="160"/>
      <c r="Z175" s="160"/>
      <c r="AA175" s="165"/>
      <c r="AT175" s="166" t="s">
        <v>182</v>
      </c>
      <c r="AU175" s="166" t="s">
        <v>131</v>
      </c>
      <c r="AV175" s="11" t="s">
        <v>131</v>
      </c>
      <c r="AW175" s="11" t="s">
        <v>37</v>
      </c>
      <c r="AX175" s="11" t="s">
        <v>79</v>
      </c>
      <c r="AY175" s="166" t="s">
        <v>172</v>
      </c>
    </row>
    <row r="176" spans="1:65" s="11" customFormat="1" ht="22.5" customHeight="1" x14ac:dyDescent="0.3">
      <c r="A176" s="365"/>
      <c r="B176" s="366"/>
      <c r="C176" s="367"/>
      <c r="D176" s="367"/>
      <c r="E176" s="368" t="s">
        <v>5</v>
      </c>
      <c r="F176" s="537" t="s">
        <v>408</v>
      </c>
      <c r="G176" s="538"/>
      <c r="H176" s="538"/>
      <c r="I176" s="538"/>
      <c r="J176" s="367"/>
      <c r="K176" s="369">
        <v>0.18</v>
      </c>
      <c r="L176" s="367"/>
      <c r="M176" s="367"/>
      <c r="N176" s="367"/>
      <c r="O176" s="367"/>
      <c r="P176" s="367"/>
      <c r="Q176" s="367"/>
      <c r="R176" s="163"/>
      <c r="T176" s="164"/>
      <c r="U176" s="160"/>
      <c r="V176" s="160"/>
      <c r="W176" s="160"/>
      <c r="X176" s="160"/>
      <c r="Y176" s="160"/>
      <c r="Z176" s="160"/>
      <c r="AA176" s="165"/>
      <c r="AT176" s="166" t="s">
        <v>182</v>
      </c>
      <c r="AU176" s="166" t="s">
        <v>131</v>
      </c>
      <c r="AV176" s="11" t="s">
        <v>131</v>
      </c>
      <c r="AW176" s="11" t="s">
        <v>37</v>
      </c>
      <c r="AX176" s="11" t="s">
        <v>79</v>
      </c>
      <c r="AY176" s="166" t="s">
        <v>172</v>
      </c>
    </row>
    <row r="177" spans="1:65" s="11" customFormat="1" ht="22.5" customHeight="1" x14ac:dyDescent="0.3">
      <c r="A177" s="365"/>
      <c r="B177" s="366"/>
      <c r="C177" s="367"/>
      <c r="D177" s="367"/>
      <c r="E177" s="368" t="s">
        <v>5</v>
      </c>
      <c r="F177" s="537" t="s">
        <v>409</v>
      </c>
      <c r="G177" s="538"/>
      <c r="H177" s="538"/>
      <c r="I177" s="538"/>
      <c r="J177" s="367"/>
      <c r="K177" s="369">
        <v>-1.98</v>
      </c>
      <c r="L177" s="367"/>
      <c r="M177" s="367"/>
      <c r="N177" s="367"/>
      <c r="O177" s="367"/>
      <c r="P177" s="367"/>
      <c r="Q177" s="367"/>
      <c r="R177" s="163"/>
      <c r="T177" s="164"/>
      <c r="U177" s="160"/>
      <c r="V177" s="160"/>
      <c r="W177" s="160"/>
      <c r="X177" s="160"/>
      <c r="Y177" s="160"/>
      <c r="Z177" s="160"/>
      <c r="AA177" s="165"/>
      <c r="AT177" s="166" t="s">
        <v>182</v>
      </c>
      <c r="AU177" s="166" t="s">
        <v>131</v>
      </c>
      <c r="AV177" s="11" t="s">
        <v>131</v>
      </c>
      <c r="AW177" s="11" t="s">
        <v>37</v>
      </c>
      <c r="AX177" s="11" t="s">
        <v>79</v>
      </c>
      <c r="AY177" s="166" t="s">
        <v>172</v>
      </c>
    </row>
    <row r="178" spans="1:65" s="13" customFormat="1" ht="22.5" customHeight="1" x14ac:dyDescent="0.3">
      <c r="A178" s="379"/>
      <c r="B178" s="380"/>
      <c r="C178" s="381"/>
      <c r="D178" s="381"/>
      <c r="E178" s="382" t="s">
        <v>5</v>
      </c>
      <c r="F178" s="549" t="s">
        <v>410</v>
      </c>
      <c r="G178" s="550"/>
      <c r="H178" s="550"/>
      <c r="I178" s="550"/>
      <c r="J178" s="381"/>
      <c r="K178" s="383">
        <v>23.94</v>
      </c>
      <c r="L178" s="381"/>
      <c r="M178" s="381"/>
      <c r="N178" s="381"/>
      <c r="O178" s="381"/>
      <c r="P178" s="381"/>
      <c r="Q178" s="381"/>
      <c r="R178" s="179"/>
      <c r="T178" s="180"/>
      <c r="U178" s="178"/>
      <c r="V178" s="178"/>
      <c r="W178" s="178"/>
      <c r="X178" s="178"/>
      <c r="Y178" s="178"/>
      <c r="Z178" s="178"/>
      <c r="AA178" s="181"/>
      <c r="AT178" s="182" t="s">
        <v>182</v>
      </c>
      <c r="AU178" s="182" t="s">
        <v>131</v>
      </c>
      <c r="AV178" s="13" t="s">
        <v>191</v>
      </c>
      <c r="AW178" s="13" t="s">
        <v>37</v>
      </c>
      <c r="AX178" s="13" t="s">
        <v>79</v>
      </c>
      <c r="AY178" s="182" t="s">
        <v>172</v>
      </c>
    </row>
    <row r="179" spans="1:65" s="10" customFormat="1" ht="22.5" customHeight="1" x14ac:dyDescent="0.3">
      <c r="A179" s="360"/>
      <c r="B179" s="361"/>
      <c r="C179" s="362"/>
      <c r="D179" s="362"/>
      <c r="E179" s="363" t="s">
        <v>5</v>
      </c>
      <c r="F179" s="539" t="s">
        <v>411</v>
      </c>
      <c r="G179" s="540"/>
      <c r="H179" s="540"/>
      <c r="I179" s="540"/>
      <c r="J179" s="362"/>
      <c r="K179" s="364" t="s">
        <v>5</v>
      </c>
      <c r="L179" s="362"/>
      <c r="M179" s="362"/>
      <c r="N179" s="362"/>
      <c r="O179" s="362"/>
      <c r="P179" s="362"/>
      <c r="Q179" s="362"/>
      <c r="R179" s="155"/>
      <c r="T179" s="156"/>
      <c r="U179" s="152"/>
      <c r="V179" s="152"/>
      <c r="W179" s="152"/>
      <c r="X179" s="152"/>
      <c r="Y179" s="152"/>
      <c r="Z179" s="152"/>
      <c r="AA179" s="157"/>
      <c r="AT179" s="158" t="s">
        <v>182</v>
      </c>
      <c r="AU179" s="158" t="s">
        <v>131</v>
      </c>
      <c r="AV179" s="10" t="s">
        <v>87</v>
      </c>
      <c r="AW179" s="10" t="s">
        <v>37</v>
      </c>
      <c r="AX179" s="10" t="s">
        <v>79</v>
      </c>
      <c r="AY179" s="158" t="s">
        <v>172</v>
      </c>
    </row>
    <row r="180" spans="1:65" s="11" customFormat="1" ht="22.5" customHeight="1" x14ac:dyDescent="0.3">
      <c r="A180" s="365"/>
      <c r="B180" s="366"/>
      <c r="C180" s="367"/>
      <c r="D180" s="367"/>
      <c r="E180" s="368" t="s">
        <v>5</v>
      </c>
      <c r="F180" s="537" t="s">
        <v>412</v>
      </c>
      <c r="G180" s="538"/>
      <c r="H180" s="538"/>
      <c r="I180" s="538"/>
      <c r="J180" s="367"/>
      <c r="K180" s="369">
        <v>23.94</v>
      </c>
      <c r="L180" s="367"/>
      <c r="M180" s="367"/>
      <c r="N180" s="367"/>
      <c r="O180" s="367"/>
      <c r="P180" s="367"/>
      <c r="Q180" s="367"/>
      <c r="R180" s="163"/>
      <c r="T180" s="164"/>
      <c r="U180" s="160"/>
      <c r="V180" s="160"/>
      <c r="W180" s="160"/>
      <c r="X180" s="160"/>
      <c r="Y180" s="160"/>
      <c r="Z180" s="160"/>
      <c r="AA180" s="165"/>
      <c r="AT180" s="166" t="s">
        <v>182</v>
      </c>
      <c r="AU180" s="166" t="s">
        <v>131</v>
      </c>
      <c r="AV180" s="11" t="s">
        <v>131</v>
      </c>
      <c r="AW180" s="11" t="s">
        <v>37</v>
      </c>
      <c r="AX180" s="11" t="s">
        <v>79</v>
      </c>
      <c r="AY180" s="166" t="s">
        <v>172</v>
      </c>
    </row>
    <row r="181" spans="1:65" s="11" customFormat="1" ht="22.5" customHeight="1" x14ac:dyDescent="0.3">
      <c r="A181" s="365"/>
      <c r="B181" s="366"/>
      <c r="C181" s="367"/>
      <c r="D181" s="367"/>
      <c r="E181" s="368" t="s">
        <v>5</v>
      </c>
      <c r="F181" s="537" t="s">
        <v>408</v>
      </c>
      <c r="G181" s="538"/>
      <c r="H181" s="538"/>
      <c r="I181" s="538"/>
      <c r="J181" s="367"/>
      <c r="K181" s="369">
        <v>0.18</v>
      </c>
      <c r="L181" s="367"/>
      <c r="M181" s="367"/>
      <c r="N181" s="367"/>
      <c r="O181" s="367"/>
      <c r="P181" s="367"/>
      <c r="Q181" s="367"/>
      <c r="R181" s="163"/>
      <c r="T181" s="164"/>
      <c r="U181" s="160"/>
      <c r="V181" s="160"/>
      <c r="W181" s="160"/>
      <c r="X181" s="160"/>
      <c r="Y181" s="160"/>
      <c r="Z181" s="160"/>
      <c r="AA181" s="165"/>
      <c r="AT181" s="166" t="s">
        <v>182</v>
      </c>
      <c r="AU181" s="166" t="s">
        <v>131</v>
      </c>
      <c r="AV181" s="11" t="s">
        <v>131</v>
      </c>
      <c r="AW181" s="11" t="s">
        <v>37</v>
      </c>
      <c r="AX181" s="11" t="s">
        <v>79</v>
      </c>
      <c r="AY181" s="166" t="s">
        <v>172</v>
      </c>
    </row>
    <row r="182" spans="1:65" s="11" customFormat="1" ht="22.5" customHeight="1" x14ac:dyDescent="0.3">
      <c r="A182" s="365"/>
      <c r="B182" s="366"/>
      <c r="C182" s="367"/>
      <c r="D182" s="367"/>
      <c r="E182" s="368" t="s">
        <v>5</v>
      </c>
      <c r="F182" s="537" t="s">
        <v>413</v>
      </c>
      <c r="G182" s="538"/>
      <c r="H182" s="538"/>
      <c r="I182" s="538"/>
      <c r="J182" s="367"/>
      <c r="K182" s="369">
        <v>0.84699999999999998</v>
      </c>
      <c r="L182" s="367"/>
      <c r="M182" s="367"/>
      <c r="N182" s="367"/>
      <c r="O182" s="367"/>
      <c r="P182" s="367"/>
      <c r="Q182" s="367"/>
      <c r="R182" s="163"/>
      <c r="T182" s="164"/>
      <c r="U182" s="160"/>
      <c r="V182" s="160"/>
      <c r="W182" s="160"/>
      <c r="X182" s="160"/>
      <c r="Y182" s="160"/>
      <c r="Z182" s="160"/>
      <c r="AA182" s="165"/>
      <c r="AT182" s="166" t="s">
        <v>182</v>
      </c>
      <c r="AU182" s="166" t="s">
        <v>131</v>
      </c>
      <c r="AV182" s="11" t="s">
        <v>131</v>
      </c>
      <c r="AW182" s="11" t="s">
        <v>37</v>
      </c>
      <c r="AX182" s="11" t="s">
        <v>79</v>
      </c>
      <c r="AY182" s="166" t="s">
        <v>172</v>
      </c>
    </row>
    <row r="183" spans="1:65" s="11" customFormat="1" ht="22.5" customHeight="1" x14ac:dyDescent="0.3">
      <c r="A183" s="365"/>
      <c r="B183" s="366"/>
      <c r="C183" s="367"/>
      <c r="D183" s="367"/>
      <c r="E183" s="368" t="s">
        <v>5</v>
      </c>
      <c r="F183" s="537" t="s">
        <v>409</v>
      </c>
      <c r="G183" s="538"/>
      <c r="H183" s="538"/>
      <c r="I183" s="538"/>
      <c r="J183" s="367"/>
      <c r="K183" s="369">
        <v>-1.98</v>
      </c>
      <c r="L183" s="367"/>
      <c r="M183" s="367"/>
      <c r="N183" s="367"/>
      <c r="O183" s="367"/>
      <c r="P183" s="367"/>
      <c r="Q183" s="367"/>
      <c r="R183" s="163"/>
      <c r="T183" s="164"/>
      <c r="U183" s="160"/>
      <c r="V183" s="160"/>
      <c r="W183" s="160"/>
      <c r="X183" s="160"/>
      <c r="Y183" s="160"/>
      <c r="Z183" s="160"/>
      <c r="AA183" s="165"/>
      <c r="AT183" s="166" t="s">
        <v>182</v>
      </c>
      <c r="AU183" s="166" t="s">
        <v>131</v>
      </c>
      <c r="AV183" s="11" t="s">
        <v>131</v>
      </c>
      <c r="AW183" s="11" t="s">
        <v>37</v>
      </c>
      <c r="AX183" s="11" t="s">
        <v>79</v>
      </c>
      <c r="AY183" s="166" t="s">
        <v>172</v>
      </c>
    </row>
    <row r="184" spans="1:65" s="11" customFormat="1" ht="22.5" customHeight="1" x14ac:dyDescent="0.3">
      <c r="A184" s="365"/>
      <c r="B184" s="366"/>
      <c r="C184" s="367"/>
      <c r="D184" s="367"/>
      <c r="E184" s="368" t="s">
        <v>5</v>
      </c>
      <c r="F184" s="537" t="s">
        <v>414</v>
      </c>
      <c r="G184" s="538"/>
      <c r="H184" s="538"/>
      <c r="I184" s="538"/>
      <c r="J184" s="367"/>
      <c r="K184" s="369">
        <v>-1.62</v>
      </c>
      <c r="L184" s="367"/>
      <c r="M184" s="367"/>
      <c r="N184" s="367"/>
      <c r="O184" s="367"/>
      <c r="P184" s="367"/>
      <c r="Q184" s="367"/>
      <c r="R184" s="163"/>
      <c r="T184" s="164"/>
      <c r="U184" s="160"/>
      <c r="V184" s="160"/>
      <c r="W184" s="160"/>
      <c r="X184" s="160"/>
      <c r="Y184" s="160"/>
      <c r="Z184" s="160"/>
      <c r="AA184" s="165"/>
      <c r="AT184" s="166" t="s">
        <v>182</v>
      </c>
      <c r="AU184" s="166" t="s">
        <v>131</v>
      </c>
      <c r="AV184" s="11" t="s">
        <v>131</v>
      </c>
      <c r="AW184" s="11" t="s">
        <v>37</v>
      </c>
      <c r="AX184" s="11" t="s">
        <v>79</v>
      </c>
      <c r="AY184" s="166" t="s">
        <v>172</v>
      </c>
    </row>
    <row r="185" spans="1:65" s="13" customFormat="1" ht="22.5" customHeight="1" x14ac:dyDescent="0.3">
      <c r="A185" s="379"/>
      <c r="B185" s="380"/>
      <c r="C185" s="381"/>
      <c r="D185" s="381"/>
      <c r="E185" s="382" t="s">
        <v>5</v>
      </c>
      <c r="F185" s="549" t="s">
        <v>410</v>
      </c>
      <c r="G185" s="550"/>
      <c r="H185" s="550"/>
      <c r="I185" s="550"/>
      <c r="J185" s="381"/>
      <c r="K185" s="383">
        <v>21.367000000000001</v>
      </c>
      <c r="L185" s="381"/>
      <c r="M185" s="381"/>
      <c r="N185" s="381"/>
      <c r="O185" s="381"/>
      <c r="P185" s="381"/>
      <c r="Q185" s="381"/>
      <c r="R185" s="179"/>
      <c r="T185" s="180"/>
      <c r="U185" s="178"/>
      <c r="V185" s="178"/>
      <c r="W185" s="178"/>
      <c r="X185" s="178"/>
      <c r="Y185" s="178"/>
      <c r="Z185" s="178"/>
      <c r="AA185" s="181"/>
      <c r="AT185" s="182" t="s">
        <v>182</v>
      </c>
      <c r="AU185" s="182" t="s">
        <v>131</v>
      </c>
      <c r="AV185" s="13" t="s">
        <v>191</v>
      </c>
      <c r="AW185" s="13" t="s">
        <v>37</v>
      </c>
      <c r="AX185" s="13" t="s">
        <v>79</v>
      </c>
      <c r="AY185" s="182" t="s">
        <v>172</v>
      </c>
    </row>
    <row r="186" spans="1:65" s="12" customFormat="1" ht="22.5" customHeight="1" x14ac:dyDescent="0.3">
      <c r="A186" s="370"/>
      <c r="B186" s="371"/>
      <c r="C186" s="372"/>
      <c r="D186" s="372"/>
      <c r="E186" s="373" t="s">
        <v>5</v>
      </c>
      <c r="F186" s="525" t="s">
        <v>186</v>
      </c>
      <c r="G186" s="526"/>
      <c r="H186" s="526"/>
      <c r="I186" s="526"/>
      <c r="J186" s="372"/>
      <c r="K186" s="374">
        <v>45.307000000000002</v>
      </c>
      <c r="L186" s="372"/>
      <c r="M186" s="372"/>
      <c r="N186" s="372"/>
      <c r="O186" s="372"/>
      <c r="P186" s="372"/>
      <c r="Q186" s="372"/>
      <c r="R186" s="171"/>
      <c r="T186" s="172"/>
      <c r="U186" s="168"/>
      <c r="V186" s="168"/>
      <c r="W186" s="168"/>
      <c r="X186" s="168"/>
      <c r="Y186" s="168"/>
      <c r="Z186" s="168"/>
      <c r="AA186" s="173"/>
      <c r="AT186" s="174" t="s">
        <v>182</v>
      </c>
      <c r="AU186" s="174" t="s">
        <v>131</v>
      </c>
      <c r="AV186" s="12" t="s">
        <v>177</v>
      </c>
      <c r="AW186" s="12" t="s">
        <v>37</v>
      </c>
      <c r="AX186" s="12" t="s">
        <v>87</v>
      </c>
      <c r="AY186" s="174" t="s">
        <v>172</v>
      </c>
    </row>
    <row r="187" spans="1:65" s="1" customFormat="1" ht="31.5" customHeight="1" x14ac:dyDescent="0.3">
      <c r="A187" s="307"/>
      <c r="B187" s="308"/>
      <c r="C187" s="357" t="s">
        <v>226</v>
      </c>
      <c r="D187" s="357" t="s">
        <v>173</v>
      </c>
      <c r="E187" s="358" t="s">
        <v>415</v>
      </c>
      <c r="F187" s="541" t="s">
        <v>416</v>
      </c>
      <c r="G187" s="541"/>
      <c r="H187" s="541"/>
      <c r="I187" s="541"/>
      <c r="J187" s="359" t="s">
        <v>206</v>
      </c>
      <c r="K187" s="300">
        <v>65.56</v>
      </c>
      <c r="L187" s="497">
        <v>102</v>
      </c>
      <c r="M187" s="497"/>
      <c r="N187" s="498">
        <f>ROUND(L187*K187,2)</f>
        <v>6687.12</v>
      </c>
      <c r="O187" s="498"/>
      <c r="P187" s="498"/>
      <c r="Q187" s="498"/>
      <c r="R187" s="145"/>
      <c r="T187" s="146" t="s">
        <v>5</v>
      </c>
      <c r="U187" s="44" t="s">
        <v>44</v>
      </c>
      <c r="V187" s="147">
        <v>0.39</v>
      </c>
      <c r="W187" s="147">
        <f>V187*K187</f>
        <v>25.5684</v>
      </c>
      <c r="X187" s="147">
        <v>1.54E-2</v>
      </c>
      <c r="Y187" s="147">
        <f>X187*K187</f>
        <v>1.0096240000000001</v>
      </c>
      <c r="Z187" s="147">
        <v>0</v>
      </c>
      <c r="AA187" s="148">
        <f>Z187*K187</f>
        <v>0</v>
      </c>
      <c r="AR187" s="21" t="s">
        <v>177</v>
      </c>
      <c r="AT187" s="21" t="s">
        <v>173</v>
      </c>
      <c r="AU187" s="21" t="s">
        <v>131</v>
      </c>
      <c r="AY187" s="21" t="s">
        <v>172</v>
      </c>
      <c r="BE187" s="149">
        <f>IF(U187="základní",N187,0)</f>
        <v>6687.12</v>
      </c>
      <c r="BF187" s="149">
        <f>IF(U187="snížená",N187,0)</f>
        <v>0</v>
      </c>
      <c r="BG187" s="149">
        <f>IF(U187="zákl. přenesená",N187,0)</f>
        <v>0</v>
      </c>
      <c r="BH187" s="149">
        <f>IF(U187="sníž. přenesená",N187,0)</f>
        <v>0</v>
      </c>
      <c r="BI187" s="149">
        <f>IF(U187="nulová",N187,0)</f>
        <v>0</v>
      </c>
      <c r="BJ187" s="21" t="s">
        <v>87</v>
      </c>
      <c r="BK187" s="149">
        <f>ROUND(L187*K187,2)</f>
        <v>6687.12</v>
      </c>
      <c r="BL187" s="21" t="s">
        <v>177</v>
      </c>
      <c r="BM187" s="21" t="s">
        <v>417</v>
      </c>
    </row>
    <row r="188" spans="1:65" s="10" customFormat="1" ht="22.5" customHeight="1" x14ac:dyDescent="0.3">
      <c r="A188" s="360"/>
      <c r="B188" s="361"/>
      <c r="C188" s="362"/>
      <c r="D188" s="362"/>
      <c r="E188" s="363" t="s">
        <v>5</v>
      </c>
      <c r="F188" s="542" t="s">
        <v>232</v>
      </c>
      <c r="G188" s="543"/>
      <c r="H188" s="543"/>
      <c r="I188" s="543"/>
      <c r="J188" s="362"/>
      <c r="K188" s="364" t="s">
        <v>5</v>
      </c>
      <c r="L188" s="362"/>
      <c r="M188" s="362"/>
      <c r="N188" s="362"/>
      <c r="O188" s="362"/>
      <c r="P188" s="362"/>
      <c r="Q188" s="362"/>
      <c r="R188" s="155"/>
      <c r="T188" s="156"/>
      <c r="U188" s="152"/>
      <c r="V188" s="152"/>
      <c r="W188" s="152"/>
      <c r="X188" s="152"/>
      <c r="Y188" s="152"/>
      <c r="Z188" s="152"/>
      <c r="AA188" s="157"/>
      <c r="AT188" s="158" t="s">
        <v>182</v>
      </c>
      <c r="AU188" s="158" t="s">
        <v>131</v>
      </c>
      <c r="AV188" s="10" t="s">
        <v>87</v>
      </c>
      <c r="AW188" s="10" t="s">
        <v>37</v>
      </c>
      <c r="AX188" s="10" t="s">
        <v>79</v>
      </c>
      <c r="AY188" s="158" t="s">
        <v>172</v>
      </c>
    </row>
    <row r="189" spans="1:65" s="10" customFormat="1" ht="22.5" customHeight="1" x14ac:dyDescent="0.3">
      <c r="A189" s="360"/>
      <c r="B189" s="361"/>
      <c r="C189" s="362"/>
      <c r="D189" s="362"/>
      <c r="E189" s="363" t="s">
        <v>5</v>
      </c>
      <c r="F189" s="539" t="s">
        <v>233</v>
      </c>
      <c r="G189" s="540"/>
      <c r="H189" s="540"/>
      <c r="I189" s="540"/>
      <c r="J189" s="362"/>
      <c r="K189" s="364" t="s">
        <v>5</v>
      </c>
      <c r="L189" s="362"/>
      <c r="M189" s="362"/>
      <c r="N189" s="362"/>
      <c r="O189" s="362"/>
      <c r="P189" s="362"/>
      <c r="Q189" s="362"/>
      <c r="R189" s="155"/>
      <c r="T189" s="156"/>
      <c r="U189" s="152"/>
      <c r="V189" s="152"/>
      <c r="W189" s="152"/>
      <c r="X189" s="152"/>
      <c r="Y189" s="152"/>
      <c r="Z189" s="152"/>
      <c r="AA189" s="157"/>
      <c r="AT189" s="158" t="s">
        <v>182</v>
      </c>
      <c r="AU189" s="158" t="s">
        <v>131</v>
      </c>
      <c r="AV189" s="10" t="s">
        <v>87</v>
      </c>
      <c r="AW189" s="10" t="s">
        <v>37</v>
      </c>
      <c r="AX189" s="10" t="s">
        <v>79</v>
      </c>
      <c r="AY189" s="158" t="s">
        <v>172</v>
      </c>
    </row>
    <row r="190" spans="1:65" s="10" customFormat="1" ht="22.5" customHeight="1" x14ac:dyDescent="0.3">
      <c r="A190" s="360"/>
      <c r="B190" s="361"/>
      <c r="C190" s="362"/>
      <c r="D190" s="362"/>
      <c r="E190" s="363" t="s">
        <v>5</v>
      </c>
      <c r="F190" s="539" t="s">
        <v>418</v>
      </c>
      <c r="G190" s="540"/>
      <c r="H190" s="540"/>
      <c r="I190" s="540"/>
      <c r="J190" s="362"/>
      <c r="K190" s="364" t="s">
        <v>5</v>
      </c>
      <c r="L190" s="362"/>
      <c r="M190" s="362"/>
      <c r="N190" s="362"/>
      <c r="O190" s="362"/>
      <c r="P190" s="362"/>
      <c r="Q190" s="362"/>
      <c r="R190" s="155"/>
      <c r="T190" s="156"/>
      <c r="U190" s="152"/>
      <c r="V190" s="152"/>
      <c r="W190" s="152"/>
      <c r="X190" s="152"/>
      <c r="Y190" s="152"/>
      <c r="Z190" s="152"/>
      <c r="AA190" s="157"/>
      <c r="AT190" s="158" t="s">
        <v>182</v>
      </c>
      <c r="AU190" s="158" t="s">
        <v>131</v>
      </c>
      <c r="AV190" s="10" t="s">
        <v>87</v>
      </c>
      <c r="AW190" s="10" t="s">
        <v>37</v>
      </c>
      <c r="AX190" s="10" t="s">
        <v>79</v>
      </c>
      <c r="AY190" s="158" t="s">
        <v>172</v>
      </c>
    </row>
    <row r="191" spans="1:65" s="11" customFormat="1" ht="22.5" customHeight="1" x14ac:dyDescent="0.3">
      <c r="A191" s="365"/>
      <c r="B191" s="366"/>
      <c r="C191" s="367"/>
      <c r="D191" s="367"/>
      <c r="E191" s="368" t="s">
        <v>5</v>
      </c>
      <c r="F191" s="537" t="s">
        <v>419</v>
      </c>
      <c r="G191" s="538"/>
      <c r="H191" s="538"/>
      <c r="I191" s="538"/>
      <c r="J191" s="367"/>
      <c r="K191" s="369">
        <v>37.18</v>
      </c>
      <c r="L191" s="367"/>
      <c r="M191" s="367"/>
      <c r="N191" s="367"/>
      <c r="O191" s="367"/>
      <c r="P191" s="367"/>
      <c r="Q191" s="367"/>
      <c r="R191" s="163"/>
      <c r="T191" s="164"/>
      <c r="U191" s="160"/>
      <c r="V191" s="160"/>
      <c r="W191" s="160"/>
      <c r="X191" s="160"/>
      <c r="Y191" s="160"/>
      <c r="Z191" s="160"/>
      <c r="AA191" s="165"/>
      <c r="AT191" s="166" t="s">
        <v>182</v>
      </c>
      <c r="AU191" s="166" t="s">
        <v>131</v>
      </c>
      <c r="AV191" s="11" t="s">
        <v>131</v>
      </c>
      <c r="AW191" s="11" t="s">
        <v>37</v>
      </c>
      <c r="AX191" s="11" t="s">
        <v>79</v>
      </c>
      <c r="AY191" s="166" t="s">
        <v>172</v>
      </c>
    </row>
    <row r="192" spans="1:65" s="11" customFormat="1" ht="22.5" customHeight="1" x14ac:dyDescent="0.3">
      <c r="A192" s="365"/>
      <c r="B192" s="366"/>
      <c r="C192" s="367"/>
      <c r="D192" s="367"/>
      <c r="E192" s="368" t="s">
        <v>5</v>
      </c>
      <c r="F192" s="537" t="s">
        <v>420</v>
      </c>
      <c r="G192" s="538"/>
      <c r="H192" s="538"/>
      <c r="I192" s="538"/>
      <c r="J192" s="367"/>
      <c r="K192" s="369">
        <v>-2.2000000000000002</v>
      </c>
      <c r="L192" s="367"/>
      <c r="M192" s="367"/>
      <c r="N192" s="367"/>
      <c r="O192" s="367"/>
      <c r="P192" s="367"/>
      <c r="Q192" s="367"/>
      <c r="R192" s="163"/>
      <c r="T192" s="164"/>
      <c r="U192" s="160"/>
      <c r="V192" s="160"/>
      <c r="W192" s="160"/>
      <c r="X192" s="160"/>
      <c r="Y192" s="160"/>
      <c r="Z192" s="160"/>
      <c r="AA192" s="165"/>
      <c r="AT192" s="166" t="s">
        <v>182</v>
      </c>
      <c r="AU192" s="166" t="s">
        <v>131</v>
      </c>
      <c r="AV192" s="11" t="s">
        <v>131</v>
      </c>
      <c r="AW192" s="11" t="s">
        <v>37</v>
      </c>
      <c r="AX192" s="11" t="s">
        <v>79</v>
      </c>
      <c r="AY192" s="166" t="s">
        <v>172</v>
      </c>
    </row>
    <row r="193" spans="1:65" s="13" customFormat="1" ht="22.5" customHeight="1" x14ac:dyDescent="0.3">
      <c r="A193" s="379"/>
      <c r="B193" s="380"/>
      <c r="C193" s="381"/>
      <c r="D193" s="381"/>
      <c r="E193" s="382" t="s">
        <v>5</v>
      </c>
      <c r="F193" s="549" t="s">
        <v>410</v>
      </c>
      <c r="G193" s="550"/>
      <c r="H193" s="550"/>
      <c r="I193" s="550"/>
      <c r="J193" s="381"/>
      <c r="K193" s="383">
        <v>34.979999999999997</v>
      </c>
      <c r="L193" s="381"/>
      <c r="M193" s="381"/>
      <c r="N193" s="381"/>
      <c r="O193" s="381"/>
      <c r="P193" s="381"/>
      <c r="Q193" s="381"/>
      <c r="R193" s="179"/>
      <c r="T193" s="180"/>
      <c r="U193" s="178"/>
      <c r="V193" s="178"/>
      <c r="W193" s="178"/>
      <c r="X193" s="178"/>
      <c r="Y193" s="178"/>
      <c r="Z193" s="178"/>
      <c r="AA193" s="181"/>
      <c r="AT193" s="182" t="s">
        <v>182</v>
      </c>
      <c r="AU193" s="182" t="s">
        <v>131</v>
      </c>
      <c r="AV193" s="13" t="s">
        <v>191</v>
      </c>
      <c r="AW193" s="13" t="s">
        <v>37</v>
      </c>
      <c r="AX193" s="13" t="s">
        <v>79</v>
      </c>
      <c r="AY193" s="182" t="s">
        <v>172</v>
      </c>
    </row>
    <row r="194" spans="1:65" s="10" customFormat="1" ht="22.5" customHeight="1" x14ac:dyDescent="0.3">
      <c r="A194" s="360"/>
      <c r="B194" s="361"/>
      <c r="C194" s="362"/>
      <c r="D194" s="362"/>
      <c r="E194" s="363" t="s">
        <v>5</v>
      </c>
      <c r="F194" s="539" t="s">
        <v>421</v>
      </c>
      <c r="G194" s="540"/>
      <c r="H194" s="540"/>
      <c r="I194" s="540"/>
      <c r="J194" s="362"/>
      <c r="K194" s="364" t="s">
        <v>5</v>
      </c>
      <c r="L194" s="362"/>
      <c r="M194" s="362"/>
      <c r="N194" s="362"/>
      <c r="O194" s="362"/>
      <c r="P194" s="362"/>
      <c r="Q194" s="362"/>
      <c r="R194" s="155"/>
      <c r="T194" s="156"/>
      <c r="U194" s="152"/>
      <c r="V194" s="152"/>
      <c r="W194" s="152"/>
      <c r="X194" s="152"/>
      <c r="Y194" s="152"/>
      <c r="Z194" s="152"/>
      <c r="AA194" s="157"/>
      <c r="AT194" s="158" t="s">
        <v>182</v>
      </c>
      <c r="AU194" s="158" t="s">
        <v>131</v>
      </c>
      <c r="AV194" s="10" t="s">
        <v>87</v>
      </c>
      <c r="AW194" s="10" t="s">
        <v>37</v>
      </c>
      <c r="AX194" s="10" t="s">
        <v>79</v>
      </c>
      <c r="AY194" s="158" t="s">
        <v>172</v>
      </c>
    </row>
    <row r="195" spans="1:65" s="11" customFormat="1" ht="22.5" customHeight="1" x14ac:dyDescent="0.3">
      <c r="A195" s="365"/>
      <c r="B195" s="366"/>
      <c r="C195" s="367"/>
      <c r="D195" s="367"/>
      <c r="E195" s="368" t="s">
        <v>5</v>
      </c>
      <c r="F195" s="537" t="s">
        <v>422</v>
      </c>
      <c r="G195" s="538"/>
      <c r="H195" s="538"/>
      <c r="I195" s="538"/>
      <c r="J195" s="367"/>
      <c r="K195" s="369">
        <v>34.58</v>
      </c>
      <c r="L195" s="367"/>
      <c r="M195" s="367"/>
      <c r="N195" s="367"/>
      <c r="O195" s="367"/>
      <c r="P195" s="367"/>
      <c r="Q195" s="367"/>
      <c r="R195" s="163"/>
      <c r="T195" s="164"/>
      <c r="U195" s="160"/>
      <c r="V195" s="160"/>
      <c r="W195" s="160"/>
      <c r="X195" s="160"/>
      <c r="Y195" s="160"/>
      <c r="Z195" s="160"/>
      <c r="AA195" s="165"/>
      <c r="AT195" s="166" t="s">
        <v>182</v>
      </c>
      <c r="AU195" s="166" t="s">
        <v>131</v>
      </c>
      <c r="AV195" s="11" t="s">
        <v>131</v>
      </c>
      <c r="AW195" s="11" t="s">
        <v>37</v>
      </c>
      <c r="AX195" s="11" t="s">
        <v>79</v>
      </c>
      <c r="AY195" s="166" t="s">
        <v>172</v>
      </c>
    </row>
    <row r="196" spans="1:65" s="11" customFormat="1" ht="22.5" customHeight="1" x14ac:dyDescent="0.3">
      <c r="A196" s="365"/>
      <c r="B196" s="366"/>
      <c r="C196" s="367"/>
      <c r="D196" s="367"/>
      <c r="E196" s="368" t="s">
        <v>5</v>
      </c>
      <c r="F196" s="537" t="s">
        <v>423</v>
      </c>
      <c r="G196" s="538"/>
      <c r="H196" s="538"/>
      <c r="I196" s="538"/>
      <c r="J196" s="367"/>
      <c r="K196" s="369">
        <v>-1.8</v>
      </c>
      <c r="L196" s="367"/>
      <c r="M196" s="367"/>
      <c r="N196" s="367"/>
      <c r="O196" s="367"/>
      <c r="P196" s="367"/>
      <c r="Q196" s="367"/>
      <c r="R196" s="163"/>
      <c r="T196" s="164"/>
      <c r="U196" s="160"/>
      <c r="V196" s="160"/>
      <c r="W196" s="160"/>
      <c r="X196" s="160"/>
      <c r="Y196" s="160"/>
      <c r="Z196" s="160"/>
      <c r="AA196" s="165"/>
      <c r="AT196" s="166" t="s">
        <v>182</v>
      </c>
      <c r="AU196" s="166" t="s">
        <v>131</v>
      </c>
      <c r="AV196" s="11" t="s">
        <v>131</v>
      </c>
      <c r="AW196" s="11" t="s">
        <v>37</v>
      </c>
      <c r="AX196" s="11" t="s">
        <v>79</v>
      </c>
      <c r="AY196" s="166" t="s">
        <v>172</v>
      </c>
    </row>
    <row r="197" spans="1:65" s="11" customFormat="1" ht="22.5" customHeight="1" x14ac:dyDescent="0.3">
      <c r="A197" s="365"/>
      <c r="B197" s="366"/>
      <c r="C197" s="367"/>
      <c r="D197" s="367"/>
      <c r="E197" s="368" t="s">
        <v>5</v>
      </c>
      <c r="F197" s="537" t="s">
        <v>420</v>
      </c>
      <c r="G197" s="538"/>
      <c r="H197" s="538"/>
      <c r="I197" s="538"/>
      <c r="J197" s="367"/>
      <c r="K197" s="369">
        <v>-2.2000000000000002</v>
      </c>
      <c r="L197" s="367"/>
      <c r="M197" s="367"/>
      <c r="N197" s="367"/>
      <c r="O197" s="367"/>
      <c r="P197" s="367"/>
      <c r="Q197" s="367"/>
      <c r="R197" s="163"/>
      <c r="T197" s="164"/>
      <c r="U197" s="160"/>
      <c r="V197" s="160"/>
      <c r="W197" s="160"/>
      <c r="X197" s="160"/>
      <c r="Y197" s="160"/>
      <c r="Z197" s="160"/>
      <c r="AA197" s="165"/>
      <c r="AT197" s="166" t="s">
        <v>182</v>
      </c>
      <c r="AU197" s="166" t="s">
        <v>131</v>
      </c>
      <c r="AV197" s="11" t="s">
        <v>131</v>
      </c>
      <c r="AW197" s="11" t="s">
        <v>37</v>
      </c>
      <c r="AX197" s="11" t="s">
        <v>79</v>
      </c>
      <c r="AY197" s="166" t="s">
        <v>172</v>
      </c>
    </row>
    <row r="198" spans="1:65" s="13" customFormat="1" ht="22.5" customHeight="1" x14ac:dyDescent="0.3">
      <c r="A198" s="379"/>
      <c r="B198" s="380"/>
      <c r="C198" s="381"/>
      <c r="D198" s="381"/>
      <c r="E198" s="382" t="s">
        <v>5</v>
      </c>
      <c r="F198" s="549" t="s">
        <v>410</v>
      </c>
      <c r="G198" s="550"/>
      <c r="H198" s="550"/>
      <c r="I198" s="550"/>
      <c r="J198" s="381"/>
      <c r="K198" s="383">
        <v>30.58</v>
      </c>
      <c r="L198" s="381"/>
      <c r="M198" s="381"/>
      <c r="N198" s="381"/>
      <c r="O198" s="381"/>
      <c r="P198" s="381"/>
      <c r="Q198" s="381"/>
      <c r="R198" s="179"/>
      <c r="T198" s="180"/>
      <c r="U198" s="178"/>
      <c r="V198" s="178"/>
      <c r="W198" s="178"/>
      <c r="X198" s="178"/>
      <c r="Y198" s="178"/>
      <c r="Z198" s="178"/>
      <c r="AA198" s="181"/>
      <c r="AT198" s="182" t="s">
        <v>182</v>
      </c>
      <c r="AU198" s="182" t="s">
        <v>131</v>
      </c>
      <c r="AV198" s="13" t="s">
        <v>191</v>
      </c>
      <c r="AW198" s="13" t="s">
        <v>37</v>
      </c>
      <c r="AX198" s="13" t="s">
        <v>79</v>
      </c>
      <c r="AY198" s="182" t="s">
        <v>172</v>
      </c>
    </row>
    <row r="199" spans="1:65" s="12" customFormat="1" ht="22.5" customHeight="1" x14ac:dyDescent="0.3">
      <c r="A199" s="370"/>
      <c r="B199" s="371"/>
      <c r="C199" s="372"/>
      <c r="D199" s="372"/>
      <c r="E199" s="373" t="s">
        <v>5</v>
      </c>
      <c r="F199" s="525" t="s">
        <v>186</v>
      </c>
      <c r="G199" s="526"/>
      <c r="H199" s="526"/>
      <c r="I199" s="526"/>
      <c r="J199" s="372"/>
      <c r="K199" s="374">
        <v>65.56</v>
      </c>
      <c r="L199" s="372"/>
      <c r="M199" s="372"/>
      <c r="N199" s="372"/>
      <c r="O199" s="372"/>
      <c r="P199" s="372"/>
      <c r="Q199" s="372"/>
      <c r="R199" s="171"/>
      <c r="T199" s="172"/>
      <c r="U199" s="168"/>
      <c r="V199" s="168"/>
      <c r="W199" s="168"/>
      <c r="X199" s="168"/>
      <c r="Y199" s="168"/>
      <c r="Z199" s="168"/>
      <c r="AA199" s="173"/>
      <c r="AT199" s="174" t="s">
        <v>182</v>
      </c>
      <c r="AU199" s="174" t="s">
        <v>131</v>
      </c>
      <c r="AV199" s="12" t="s">
        <v>177</v>
      </c>
      <c r="AW199" s="12" t="s">
        <v>37</v>
      </c>
      <c r="AX199" s="12" t="s">
        <v>87</v>
      </c>
      <c r="AY199" s="174" t="s">
        <v>172</v>
      </c>
    </row>
    <row r="200" spans="1:65" s="1" customFormat="1" ht="31.5" customHeight="1" x14ac:dyDescent="0.3">
      <c r="A200" s="307"/>
      <c r="B200" s="308"/>
      <c r="C200" s="357" t="s">
        <v>237</v>
      </c>
      <c r="D200" s="357" t="s">
        <v>173</v>
      </c>
      <c r="E200" s="358" t="s">
        <v>424</v>
      </c>
      <c r="F200" s="541" t="s">
        <v>425</v>
      </c>
      <c r="G200" s="541"/>
      <c r="H200" s="541"/>
      <c r="I200" s="541"/>
      <c r="J200" s="359" t="s">
        <v>189</v>
      </c>
      <c r="K200" s="300">
        <v>33</v>
      </c>
      <c r="L200" s="497">
        <v>60</v>
      </c>
      <c r="M200" s="497"/>
      <c r="N200" s="498">
        <f>ROUND(L200*K200,2)</f>
        <v>1980</v>
      </c>
      <c r="O200" s="498"/>
      <c r="P200" s="498"/>
      <c r="Q200" s="498"/>
      <c r="R200" s="145"/>
      <c r="T200" s="146" t="s">
        <v>5</v>
      </c>
      <c r="U200" s="44" t="s">
        <v>44</v>
      </c>
      <c r="V200" s="147">
        <v>0.188</v>
      </c>
      <c r="W200" s="147">
        <f>V200*K200</f>
        <v>6.2039999999999997</v>
      </c>
      <c r="X200" s="147">
        <v>3.5000000000000001E-3</v>
      </c>
      <c r="Y200" s="147">
        <f>X200*K200</f>
        <v>0.11550000000000001</v>
      </c>
      <c r="Z200" s="147">
        <v>0</v>
      </c>
      <c r="AA200" s="148">
        <f>Z200*K200</f>
        <v>0</v>
      </c>
      <c r="AR200" s="21" t="s">
        <v>177</v>
      </c>
      <c r="AT200" s="21" t="s">
        <v>173</v>
      </c>
      <c r="AU200" s="21" t="s">
        <v>131</v>
      </c>
      <c r="AY200" s="21" t="s">
        <v>172</v>
      </c>
      <c r="BE200" s="149">
        <f>IF(U200="základní",N200,0)</f>
        <v>1980</v>
      </c>
      <c r="BF200" s="149">
        <f>IF(U200="snížená",N200,0)</f>
        <v>0</v>
      </c>
      <c r="BG200" s="149">
        <f>IF(U200="zákl. přenesená",N200,0)</f>
        <v>0</v>
      </c>
      <c r="BH200" s="149">
        <f>IF(U200="sníž. přenesená",N200,0)</f>
        <v>0</v>
      </c>
      <c r="BI200" s="149">
        <f>IF(U200="nulová",N200,0)</f>
        <v>0</v>
      </c>
      <c r="BJ200" s="21" t="s">
        <v>87</v>
      </c>
      <c r="BK200" s="149">
        <f>ROUND(L200*K200,2)</f>
        <v>1980</v>
      </c>
      <c r="BL200" s="21" t="s">
        <v>177</v>
      </c>
      <c r="BM200" s="21" t="s">
        <v>426</v>
      </c>
    </row>
    <row r="201" spans="1:65" s="10" customFormat="1" ht="22.5" customHeight="1" x14ac:dyDescent="0.3">
      <c r="A201" s="360"/>
      <c r="B201" s="361"/>
      <c r="C201" s="362"/>
      <c r="D201" s="362"/>
      <c r="E201" s="363" t="s">
        <v>5</v>
      </c>
      <c r="F201" s="542" t="s">
        <v>232</v>
      </c>
      <c r="G201" s="543"/>
      <c r="H201" s="543"/>
      <c r="I201" s="543"/>
      <c r="J201" s="362"/>
      <c r="K201" s="364" t="s">
        <v>5</v>
      </c>
      <c r="L201" s="362"/>
      <c r="M201" s="362"/>
      <c r="N201" s="362"/>
      <c r="O201" s="362"/>
      <c r="P201" s="362"/>
      <c r="Q201" s="362"/>
      <c r="R201" s="155"/>
      <c r="T201" s="156"/>
      <c r="U201" s="152"/>
      <c r="V201" s="152"/>
      <c r="W201" s="152"/>
      <c r="X201" s="152"/>
      <c r="Y201" s="152"/>
      <c r="Z201" s="152"/>
      <c r="AA201" s="157"/>
      <c r="AT201" s="158" t="s">
        <v>182</v>
      </c>
      <c r="AU201" s="158" t="s">
        <v>131</v>
      </c>
      <c r="AV201" s="10" t="s">
        <v>87</v>
      </c>
      <c r="AW201" s="10" t="s">
        <v>37</v>
      </c>
      <c r="AX201" s="10" t="s">
        <v>79</v>
      </c>
      <c r="AY201" s="158" t="s">
        <v>172</v>
      </c>
    </row>
    <row r="202" spans="1:65" s="10" customFormat="1" ht="22.5" customHeight="1" x14ac:dyDescent="0.3">
      <c r="A202" s="360"/>
      <c r="B202" s="361"/>
      <c r="C202" s="362"/>
      <c r="D202" s="362"/>
      <c r="E202" s="363" t="s">
        <v>5</v>
      </c>
      <c r="F202" s="539" t="s">
        <v>233</v>
      </c>
      <c r="G202" s="540"/>
      <c r="H202" s="540"/>
      <c r="I202" s="540"/>
      <c r="J202" s="362"/>
      <c r="K202" s="364" t="s">
        <v>5</v>
      </c>
      <c r="L202" s="362"/>
      <c r="M202" s="362"/>
      <c r="N202" s="362"/>
      <c r="O202" s="362"/>
      <c r="P202" s="362"/>
      <c r="Q202" s="362"/>
      <c r="R202" s="155"/>
      <c r="T202" s="156"/>
      <c r="U202" s="152"/>
      <c r="V202" s="152"/>
      <c r="W202" s="152"/>
      <c r="X202" s="152"/>
      <c r="Y202" s="152"/>
      <c r="Z202" s="152"/>
      <c r="AA202" s="157"/>
      <c r="AT202" s="158" t="s">
        <v>182</v>
      </c>
      <c r="AU202" s="158" t="s">
        <v>131</v>
      </c>
      <c r="AV202" s="10" t="s">
        <v>87</v>
      </c>
      <c r="AW202" s="10" t="s">
        <v>37</v>
      </c>
      <c r="AX202" s="10" t="s">
        <v>79</v>
      </c>
      <c r="AY202" s="158" t="s">
        <v>172</v>
      </c>
    </row>
    <row r="203" spans="1:65" s="10" customFormat="1" ht="22.5" customHeight="1" x14ac:dyDescent="0.3">
      <c r="A203" s="360"/>
      <c r="B203" s="361"/>
      <c r="C203" s="362"/>
      <c r="D203" s="362"/>
      <c r="E203" s="363" t="s">
        <v>5</v>
      </c>
      <c r="F203" s="539" t="s">
        <v>427</v>
      </c>
      <c r="G203" s="540"/>
      <c r="H203" s="540"/>
      <c r="I203" s="540"/>
      <c r="J203" s="362"/>
      <c r="K203" s="364" t="s">
        <v>5</v>
      </c>
      <c r="L203" s="362"/>
      <c r="M203" s="362"/>
      <c r="N203" s="362"/>
      <c r="O203" s="362"/>
      <c r="P203" s="362"/>
      <c r="Q203" s="362"/>
      <c r="R203" s="155"/>
      <c r="T203" s="156"/>
      <c r="U203" s="152"/>
      <c r="V203" s="152"/>
      <c r="W203" s="152"/>
      <c r="X203" s="152"/>
      <c r="Y203" s="152"/>
      <c r="Z203" s="152"/>
      <c r="AA203" s="157"/>
      <c r="AT203" s="158" t="s">
        <v>182</v>
      </c>
      <c r="AU203" s="158" t="s">
        <v>131</v>
      </c>
      <c r="AV203" s="10" t="s">
        <v>87</v>
      </c>
      <c r="AW203" s="10" t="s">
        <v>37</v>
      </c>
      <c r="AX203" s="10" t="s">
        <v>79</v>
      </c>
      <c r="AY203" s="158" t="s">
        <v>172</v>
      </c>
    </row>
    <row r="204" spans="1:65" s="11" customFormat="1" ht="22.5" customHeight="1" x14ac:dyDescent="0.3">
      <c r="A204" s="365"/>
      <c r="B204" s="366"/>
      <c r="C204" s="367"/>
      <c r="D204" s="367"/>
      <c r="E204" s="368" t="s">
        <v>5</v>
      </c>
      <c r="F204" s="537" t="s">
        <v>428</v>
      </c>
      <c r="G204" s="538"/>
      <c r="H204" s="538"/>
      <c r="I204" s="538"/>
      <c r="J204" s="367"/>
      <c r="K204" s="369">
        <v>33</v>
      </c>
      <c r="L204" s="367"/>
      <c r="M204" s="367"/>
      <c r="N204" s="367"/>
      <c r="O204" s="367"/>
      <c r="P204" s="367"/>
      <c r="Q204" s="367"/>
      <c r="R204" s="163"/>
      <c r="T204" s="164"/>
      <c r="U204" s="160"/>
      <c r="V204" s="160"/>
      <c r="W204" s="160"/>
      <c r="X204" s="160"/>
      <c r="Y204" s="160"/>
      <c r="Z204" s="160"/>
      <c r="AA204" s="165"/>
      <c r="AT204" s="166" t="s">
        <v>182</v>
      </c>
      <c r="AU204" s="166" t="s">
        <v>131</v>
      </c>
      <c r="AV204" s="11" t="s">
        <v>131</v>
      </c>
      <c r="AW204" s="11" t="s">
        <v>37</v>
      </c>
      <c r="AX204" s="11" t="s">
        <v>79</v>
      </c>
      <c r="AY204" s="166" t="s">
        <v>172</v>
      </c>
    </row>
    <row r="205" spans="1:65" s="12" customFormat="1" ht="22.5" customHeight="1" x14ac:dyDescent="0.3">
      <c r="A205" s="370"/>
      <c r="B205" s="371"/>
      <c r="C205" s="372"/>
      <c r="D205" s="372"/>
      <c r="E205" s="373" t="s">
        <v>5</v>
      </c>
      <c r="F205" s="525" t="s">
        <v>186</v>
      </c>
      <c r="G205" s="526"/>
      <c r="H205" s="526"/>
      <c r="I205" s="526"/>
      <c r="J205" s="372"/>
      <c r="K205" s="374">
        <v>33</v>
      </c>
      <c r="L205" s="372"/>
      <c r="M205" s="372"/>
      <c r="N205" s="372"/>
      <c r="O205" s="372"/>
      <c r="P205" s="372"/>
      <c r="Q205" s="372"/>
      <c r="R205" s="171"/>
      <c r="T205" s="172"/>
      <c r="U205" s="168"/>
      <c r="V205" s="168"/>
      <c r="W205" s="168"/>
      <c r="X205" s="168"/>
      <c r="Y205" s="168"/>
      <c r="Z205" s="168"/>
      <c r="AA205" s="173"/>
      <c r="AT205" s="174" t="s">
        <v>182</v>
      </c>
      <c r="AU205" s="174" t="s">
        <v>131</v>
      </c>
      <c r="AV205" s="12" t="s">
        <v>177</v>
      </c>
      <c r="AW205" s="12" t="s">
        <v>37</v>
      </c>
      <c r="AX205" s="12" t="s">
        <v>87</v>
      </c>
      <c r="AY205" s="174" t="s">
        <v>172</v>
      </c>
    </row>
    <row r="206" spans="1:65" s="1" customFormat="1" ht="31.5" customHeight="1" x14ac:dyDescent="0.3">
      <c r="A206" s="307"/>
      <c r="B206" s="308"/>
      <c r="C206" s="357" t="s">
        <v>243</v>
      </c>
      <c r="D206" s="357" t="s">
        <v>173</v>
      </c>
      <c r="E206" s="358" t="s">
        <v>429</v>
      </c>
      <c r="F206" s="541" t="s">
        <v>430</v>
      </c>
      <c r="G206" s="541"/>
      <c r="H206" s="541"/>
      <c r="I206" s="541"/>
      <c r="J206" s="359" t="s">
        <v>189</v>
      </c>
      <c r="K206" s="300">
        <v>33</v>
      </c>
      <c r="L206" s="497">
        <v>66</v>
      </c>
      <c r="M206" s="497"/>
      <c r="N206" s="498">
        <f>ROUND(L206*K206,2)</f>
        <v>2178</v>
      </c>
      <c r="O206" s="498"/>
      <c r="P206" s="498"/>
      <c r="Q206" s="498"/>
      <c r="R206" s="145"/>
      <c r="T206" s="146" t="s">
        <v>5</v>
      </c>
      <c r="U206" s="44" t="s">
        <v>44</v>
      </c>
      <c r="V206" s="147">
        <v>0.21299999999999999</v>
      </c>
      <c r="W206" s="147">
        <f>V206*K206</f>
        <v>7.0289999999999999</v>
      </c>
      <c r="X206" s="147">
        <v>3.5000000000000001E-3</v>
      </c>
      <c r="Y206" s="147">
        <f>X206*K206</f>
        <v>0.11550000000000001</v>
      </c>
      <c r="Z206" s="147">
        <v>0</v>
      </c>
      <c r="AA206" s="148">
        <f>Z206*K206</f>
        <v>0</v>
      </c>
      <c r="AR206" s="21" t="s">
        <v>177</v>
      </c>
      <c r="AT206" s="21" t="s">
        <v>173</v>
      </c>
      <c r="AU206" s="21" t="s">
        <v>131</v>
      </c>
      <c r="AY206" s="21" t="s">
        <v>172</v>
      </c>
      <c r="BE206" s="149">
        <f>IF(U206="základní",N206,0)</f>
        <v>2178</v>
      </c>
      <c r="BF206" s="149">
        <f>IF(U206="snížená",N206,0)</f>
        <v>0</v>
      </c>
      <c r="BG206" s="149">
        <f>IF(U206="zákl. přenesená",N206,0)</f>
        <v>0</v>
      </c>
      <c r="BH206" s="149">
        <f>IF(U206="sníž. přenesená",N206,0)</f>
        <v>0</v>
      </c>
      <c r="BI206" s="149">
        <f>IF(U206="nulová",N206,0)</f>
        <v>0</v>
      </c>
      <c r="BJ206" s="21" t="s">
        <v>87</v>
      </c>
      <c r="BK206" s="149">
        <f>ROUND(L206*K206,2)</f>
        <v>2178</v>
      </c>
      <c r="BL206" s="21" t="s">
        <v>177</v>
      </c>
      <c r="BM206" s="21" t="s">
        <v>431</v>
      </c>
    </row>
    <row r="207" spans="1:65" s="10" customFormat="1" ht="22.5" customHeight="1" x14ac:dyDescent="0.3">
      <c r="A207" s="360"/>
      <c r="B207" s="361"/>
      <c r="C207" s="362"/>
      <c r="D207" s="362"/>
      <c r="E207" s="363" t="s">
        <v>5</v>
      </c>
      <c r="F207" s="542" t="s">
        <v>232</v>
      </c>
      <c r="G207" s="543"/>
      <c r="H207" s="543"/>
      <c r="I207" s="543"/>
      <c r="J207" s="362"/>
      <c r="K207" s="364" t="s">
        <v>5</v>
      </c>
      <c r="L207" s="362"/>
      <c r="M207" s="362"/>
      <c r="N207" s="362"/>
      <c r="O207" s="362"/>
      <c r="P207" s="362"/>
      <c r="Q207" s="362"/>
      <c r="R207" s="155"/>
      <c r="T207" s="156"/>
      <c r="U207" s="152"/>
      <c r="V207" s="152"/>
      <c r="W207" s="152"/>
      <c r="X207" s="152"/>
      <c r="Y207" s="152"/>
      <c r="Z207" s="152"/>
      <c r="AA207" s="157"/>
      <c r="AT207" s="158" t="s">
        <v>182</v>
      </c>
      <c r="AU207" s="158" t="s">
        <v>131</v>
      </c>
      <c r="AV207" s="10" t="s">
        <v>87</v>
      </c>
      <c r="AW207" s="10" t="s">
        <v>37</v>
      </c>
      <c r="AX207" s="10" t="s">
        <v>79</v>
      </c>
      <c r="AY207" s="158" t="s">
        <v>172</v>
      </c>
    </row>
    <row r="208" spans="1:65" s="10" customFormat="1" ht="22.5" customHeight="1" x14ac:dyDescent="0.3">
      <c r="A208" s="360"/>
      <c r="B208" s="361"/>
      <c r="C208" s="362"/>
      <c r="D208" s="362"/>
      <c r="E208" s="363" t="s">
        <v>5</v>
      </c>
      <c r="F208" s="539" t="s">
        <v>233</v>
      </c>
      <c r="G208" s="540"/>
      <c r="H208" s="540"/>
      <c r="I208" s="540"/>
      <c r="J208" s="362"/>
      <c r="K208" s="364" t="s">
        <v>5</v>
      </c>
      <c r="L208" s="362"/>
      <c r="M208" s="362"/>
      <c r="N208" s="362"/>
      <c r="O208" s="362"/>
      <c r="P208" s="362"/>
      <c r="Q208" s="362"/>
      <c r="R208" s="155"/>
      <c r="T208" s="156"/>
      <c r="U208" s="152"/>
      <c r="V208" s="152"/>
      <c r="W208" s="152"/>
      <c r="X208" s="152"/>
      <c r="Y208" s="152"/>
      <c r="Z208" s="152"/>
      <c r="AA208" s="157"/>
      <c r="AT208" s="158" t="s">
        <v>182</v>
      </c>
      <c r="AU208" s="158" t="s">
        <v>131</v>
      </c>
      <c r="AV208" s="10" t="s">
        <v>87</v>
      </c>
      <c r="AW208" s="10" t="s">
        <v>37</v>
      </c>
      <c r="AX208" s="10" t="s">
        <v>79</v>
      </c>
      <c r="AY208" s="158" t="s">
        <v>172</v>
      </c>
    </row>
    <row r="209" spans="1:65" s="10" customFormat="1" ht="22.5" customHeight="1" x14ac:dyDescent="0.3">
      <c r="A209" s="360"/>
      <c r="B209" s="361"/>
      <c r="C209" s="362"/>
      <c r="D209" s="362"/>
      <c r="E209" s="363" t="s">
        <v>5</v>
      </c>
      <c r="F209" s="539" t="s">
        <v>427</v>
      </c>
      <c r="G209" s="540"/>
      <c r="H209" s="540"/>
      <c r="I209" s="540"/>
      <c r="J209" s="362"/>
      <c r="K209" s="364" t="s">
        <v>5</v>
      </c>
      <c r="L209" s="362"/>
      <c r="M209" s="362"/>
      <c r="N209" s="362"/>
      <c r="O209" s="362"/>
      <c r="P209" s="362"/>
      <c r="Q209" s="362"/>
      <c r="R209" s="155"/>
      <c r="T209" s="156"/>
      <c r="U209" s="152"/>
      <c r="V209" s="152"/>
      <c r="W209" s="152"/>
      <c r="X209" s="152"/>
      <c r="Y209" s="152"/>
      <c r="Z209" s="152"/>
      <c r="AA209" s="157"/>
      <c r="AT209" s="158" t="s">
        <v>182</v>
      </c>
      <c r="AU209" s="158" t="s">
        <v>131</v>
      </c>
      <c r="AV209" s="10" t="s">
        <v>87</v>
      </c>
      <c r="AW209" s="10" t="s">
        <v>37</v>
      </c>
      <c r="AX209" s="10" t="s">
        <v>79</v>
      </c>
      <c r="AY209" s="158" t="s">
        <v>172</v>
      </c>
    </row>
    <row r="210" spans="1:65" s="11" customFormat="1" ht="22.5" customHeight="1" x14ac:dyDescent="0.3">
      <c r="A210" s="365"/>
      <c r="B210" s="366"/>
      <c r="C210" s="367"/>
      <c r="D210" s="367"/>
      <c r="E210" s="368" t="s">
        <v>5</v>
      </c>
      <c r="F210" s="537" t="s">
        <v>428</v>
      </c>
      <c r="G210" s="538"/>
      <c r="H210" s="538"/>
      <c r="I210" s="538"/>
      <c r="J210" s="367"/>
      <c r="K210" s="369">
        <v>33</v>
      </c>
      <c r="L210" s="367"/>
      <c r="M210" s="367"/>
      <c r="N210" s="367"/>
      <c r="O210" s="367"/>
      <c r="P210" s="367"/>
      <c r="Q210" s="367"/>
      <c r="R210" s="163"/>
      <c r="T210" s="164"/>
      <c r="U210" s="160"/>
      <c r="V210" s="160"/>
      <c r="W210" s="160"/>
      <c r="X210" s="160"/>
      <c r="Y210" s="160"/>
      <c r="Z210" s="160"/>
      <c r="AA210" s="165"/>
      <c r="AT210" s="166" t="s">
        <v>182</v>
      </c>
      <c r="AU210" s="166" t="s">
        <v>131</v>
      </c>
      <c r="AV210" s="11" t="s">
        <v>131</v>
      </c>
      <c r="AW210" s="11" t="s">
        <v>37</v>
      </c>
      <c r="AX210" s="11" t="s">
        <v>79</v>
      </c>
      <c r="AY210" s="166" t="s">
        <v>172</v>
      </c>
    </row>
    <row r="211" spans="1:65" s="12" customFormat="1" ht="22.5" customHeight="1" x14ac:dyDescent="0.3">
      <c r="A211" s="370"/>
      <c r="B211" s="371"/>
      <c r="C211" s="372"/>
      <c r="D211" s="372"/>
      <c r="E211" s="373" t="s">
        <v>5</v>
      </c>
      <c r="F211" s="525" t="s">
        <v>186</v>
      </c>
      <c r="G211" s="526"/>
      <c r="H211" s="526"/>
      <c r="I211" s="526"/>
      <c r="J211" s="372"/>
      <c r="K211" s="374">
        <v>33</v>
      </c>
      <c r="L211" s="372"/>
      <c r="M211" s="372"/>
      <c r="N211" s="372"/>
      <c r="O211" s="372"/>
      <c r="P211" s="372"/>
      <c r="Q211" s="372"/>
      <c r="R211" s="171"/>
      <c r="T211" s="172"/>
      <c r="U211" s="168"/>
      <c r="V211" s="168"/>
      <c r="W211" s="168"/>
      <c r="X211" s="168"/>
      <c r="Y211" s="168"/>
      <c r="Z211" s="168"/>
      <c r="AA211" s="173"/>
      <c r="AT211" s="174" t="s">
        <v>182</v>
      </c>
      <c r="AU211" s="174" t="s">
        <v>131</v>
      </c>
      <c r="AV211" s="12" t="s">
        <v>177</v>
      </c>
      <c r="AW211" s="12" t="s">
        <v>37</v>
      </c>
      <c r="AX211" s="12" t="s">
        <v>87</v>
      </c>
      <c r="AY211" s="174" t="s">
        <v>172</v>
      </c>
    </row>
    <row r="212" spans="1:65" s="1" customFormat="1" ht="31.5" customHeight="1" x14ac:dyDescent="0.3">
      <c r="A212" s="307"/>
      <c r="B212" s="308"/>
      <c r="C212" s="357" t="s">
        <v>251</v>
      </c>
      <c r="D212" s="357" t="s">
        <v>173</v>
      </c>
      <c r="E212" s="358" t="s">
        <v>432</v>
      </c>
      <c r="F212" s="541" t="s">
        <v>433</v>
      </c>
      <c r="G212" s="541"/>
      <c r="H212" s="541"/>
      <c r="I212" s="541"/>
      <c r="J212" s="359" t="s">
        <v>206</v>
      </c>
      <c r="K212" s="300">
        <v>19.088999999999999</v>
      </c>
      <c r="L212" s="497">
        <v>113</v>
      </c>
      <c r="M212" s="497"/>
      <c r="N212" s="498">
        <f>ROUND(L212*K212,2)</f>
        <v>2157.06</v>
      </c>
      <c r="O212" s="498"/>
      <c r="P212" s="498"/>
      <c r="Q212" s="498"/>
      <c r="R212" s="145"/>
      <c r="T212" s="146" t="s">
        <v>5</v>
      </c>
      <c r="U212" s="44" t="s">
        <v>44</v>
      </c>
      <c r="V212" s="147">
        <v>0.27</v>
      </c>
      <c r="W212" s="147">
        <f>V212*K212</f>
        <v>5.1540299999999997</v>
      </c>
      <c r="X212" s="147">
        <v>1.5699999999999999E-2</v>
      </c>
      <c r="Y212" s="147">
        <f>X212*K212</f>
        <v>0.29969729999999994</v>
      </c>
      <c r="Z212" s="147">
        <v>0</v>
      </c>
      <c r="AA212" s="148">
        <f>Z212*K212</f>
        <v>0</v>
      </c>
      <c r="AR212" s="21" t="s">
        <v>177</v>
      </c>
      <c r="AT212" s="21" t="s">
        <v>173</v>
      </c>
      <c r="AU212" s="21" t="s">
        <v>131</v>
      </c>
      <c r="AY212" s="21" t="s">
        <v>172</v>
      </c>
      <c r="BE212" s="149">
        <f>IF(U212="základní",N212,0)</f>
        <v>2157.06</v>
      </c>
      <c r="BF212" s="149">
        <f>IF(U212="snížená",N212,0)</f>
        <v>0</v>
      </c>
      <c r="BG212" s="149">
        <f>IF(U212="zákl. přenesená",N212,0)</f>
        <v>0</v>
      </c>
      <c r="BH212" s="149">
        <f>IF(U212="sníž. přenesená",N212,0)</f>
        <v>0</v>
      </c>
      <c r="BI212" s="149">
        <f>IF(U212="nulová",N212,0)</f>
        <v>0</v>
      </c>
      <c r="BJ212" s="21" t="s">
        <v>87</v>
      </c>
      <c r="BK212" s="149">
        <f>ROUND(L212*K212,2)</f>
        <v>2157.06</v>
      </c>
      <c r="BL212" s="21" t="s">
        <v>177</v>
      </c>
      <c r="BM212" s="21" t="s">
        <v>434</v>
      </c>
    </row>
    <row r="213" spans="1:65" s="10" customFormat="1" ht="22.5" customHeight="1" x14ac:dyDescent="0.3">
      <c r="A213" s="360"/>
      <c r="B213" s="361"/>
      <c r="C213" s="362"/>
      <c r="D213" s="362"/>
      <c r="E213" s="363" t="s">
        <v>5</v>
      </c>
      <c r="F213" s="542" t="s">
        <v>232</v>
      </c>
      <c r="G213" s="543"/>
      <c r="H213" s="543"/>
      <c r="I213" s="543"/>
      <c r="J213" s="362"/>
      <c r="K213" s="364" t="s">
        <v>5</v>
      </c>
      <c r="L213" s="362"/>
      <c r="M213" s="362"/>
      <c r="N213" s="362"/>
      <c r="O213" s="362"/>
      <c r="P213" s="362"/>
      <c r="Q213" s="362"/>
      <c r="R213" s="155"/>
      <c r="T213" s="156"/>
      <c r="U213" s="152"/>
      <c r="V213" s="152"/>
      <c r="W213" s="152"/>
      <c r="X213" s="152"/>
      <c r="Y213" s="152"/>
      <c r="Z213" s="152"/>
      <c r="AA213" s="157"/>
      <c r="AT213" s="158" t="s">
        <v>182</v>
      </c>
      <c r="AU213" s="158" t="s">
        <v>131</v>
      </c>
      <c r="AV213" s="10" t="s">
        <v>87</v>
      </c>
      <c r="AW213" s="10" t="s">
        <v>37</v>
      </c>
      <c r="AX213" s="10" t="s">
        <v>79</v>
      </c>
      <c r="AY213" s="158" t="s">
        <v>172</v>
      </c>
    </row>
    <row r="214" spans="1:65" s="10" customFormat="1" ht="22.5" customHeight="1" x14ac:dyDescent="0.3">
      <c r="A214" s="360"/>
      <c r="B214" s="361"/>
      <c r="C214" s="362"/>
      <c r="D214" s="362"/>
      <c r="E214" s="363" t="s">
        <v>5</v>
      </c>
      <c r="F214" s="539" t="s">
        <v>233</v>
      </c>
      <c r="G214" s="540"/>
      <c r="H214" s="540"/>
      <c r="I214" s="540"/>
      <c r="J214" s="362"/>
      <c r="K214" s="364" t="s">
        <v>5</v>
      </c>
      <c r="L214" s="362"/>
      <c r="M214" s="362"/>
      <c r="N214" s="362"/>
      <c r="O214" s="362"/>
      <c r="P214" s="362"/>
      <c r="Q214" s="362"/>
      <c r="R214" s="155"/>
      <c r="T214" s="156"/>
      <c r="U214" s="152"/>
      <c r="V214" s="152"/>
      <c r="W214" s="152"/>
      <c r="X214" s="152"/>
      <c r="Y214" s="152"/>
      <c r="Z214" s="152"/>
      <c r="AA214" s="157"/>
      <c r="AT214" s="158" t="s">
        <v>182</v>
      </c>
      <c r="AU214" s="158" t="s">
        <v>131</v>
      </c>
      <c r="AV214" s="10" t="s">
        <v>87</v>
      </c>
      <c r="AW214" s="10" t="s">
        <v>37</v>
      </c>
      <c r="AX214" s="10" t="s">
        <v>79</v>
      </c>
      <c r="AY214" s="158" t="s">
        <v>172</v>
      </c>
    </row>
    <row r="215" spans="1:65" s="10" customFormat="1" ht="22.5" customHeight="1" x14ac:dyDescent="0.3">
      <c r="A215" s="360"/>
      <c r="B215" s="361"/>
      <c r="C215" s="362"/>
      <c r="D215" s="362"/>
      <c r="E215" s="363" t="s">
        <v>5</v>
      </c>
      <c r="F215" s="539" t="s">
        <v>255</v>
      </c>
      <c r="G215" s="540"/>
      <c r="H215" s="540"/>
      <c r="I215" s="540"/>
      <c r="J215" s="362"/>
      <c r="K215" s="364" t="s">
        <v>5</v>
      </c>
      <c r="L215" s="362"/>
      <c r="M215" s="362"/>
      <c r="N215" s="362"/>
      <c r="O215" s="362"/>
      <c r="P215" s="362"/>
      <c r="Q215" s="362"/>
      <c r="R215" s="155"/>
      <c r="T215" s="156"/>
      <c r="U215" s="152"/>
      <c r="V215" s="152"/>
      <c r="W215" s="152"/>
      <c r="X215" s="152"/>
      <c r="Y215" s="152"/>
      <c r="Z215" s="152"/>
      <c r="AA215" s="157"/>
      <c r="AT215" s="158" t="s">
        <v>182</v>
      </c>
      <c r="AU215" s="158" t="s">
        <v>131</v>
      </c>
      <c r="AV215" s="10" t="s">
        <v>87</v>
      </c>
      <c r="AW215" s="10" t="s">
        <v>37</v>
      </c>
      <c r="AX215" s="10" t="s">
        <v>79</v>
      </c>
      <c r="AY215" s="158" t="s">
        <v>172</v>
      </c>
    </row>
    <row r="216" spans="1:65" s="11" customFormat="1" ht="22.5" customHeight="1" x14ac:dyDescent="0.3">
      <c r="A216" s="365"/>
      <c r="B216" s="366"/>
      <c r="C216" s="367"/>
      <c r="D216" s="367"/>
      <c r="E216" s="368" t="s">
        <v>5</v>
      </c>
      <c r="F216" s="537" t="s">
        <v>256</v>
      </c>
      <c r="G216" s="538"/>
      <c r="H216" s="538"/>
      <c r="I216" s="538"/>
      <c r="J216" s="367"/>
      <c r="K216" s="369">
        <v>20.576000000000001</v>
      </c>
      <c r="L216" s="367"/>
      <c r="M216" s="367"/>
      <c r="N216" s="367"/>
      <c r="O216" s="367"/>
      <c r="P216" s="367"/>
      <c r="Q216" s="367"/>
      <c r="R216" s="163"/>
      <c r="T216" s="164"/>
      <c r="U216" s="160"/>
      <c r="V216" s="160"/>
      <c r="W216" s="160"/>
      <c r="X216" s="160"/>
      <c r="Y216" s="160"/>
      <c r="Z216" s="160"/>
      <c r="AA216" s="165"/>
      <c r="AT216" s="166" t="s">
        <v>182</v>
      </c>
      <c r="AU216" s="166" t="s">
        <v>131</v>
      </c>
      <c r="AV216" s="11" t="s">
        <v>131</v>
      </c>
      <c r="AW216" s="11" t="s">
        <v>37</v>
      </c>
      <c r="AX216" s="11" t="s">
        <v>79</v>
      </c>
      <c r="AY216" s="166" t="s">
        <v>172</v>
      </c>
    </row>
    <row r="217" spans="1:65" s="11" customFormat="1" ht="22.5" customHeight="1" x14ac:dyDescent="0.3">
      <c r="A217" s="365"/>
      <c r="B217" s="366"/>
      <c r="C217" s="367"/>
      <c r="D217" s="367"/>
      <c r="E217" s="368" t="s">
        <v>5</v>
      </c>
      <c r="F217" s="537" t="s">
        <v>257</v>
      </c>
      <c r="G217" s="538"/>
      <c r="H217" s="538"/>
      <c r="I217" s="538"/>
      <c r="J217" s="367"/>
      <c r="K217" s="369">
        <v>-0.44</v>
      </c>
      <c r="L217" s="367"/>
      <c r="M217" s="367"/>
      <c r="N217" s="367"/>
      <c r="O217" s="367"/>
      <c r="P217" s="367"/>
      <c r="Q217" s="367"/>
      <c r="R217" s="163"/>
      <c r="T217" s="164"/>
      <c r="U217" s="160"/>
      <c r="V217" s="160"/>
      <c r="W217" s="160"/>
      <c r="X217" s="160"/>
      <c r="Y217" s="160"/>
      <c r="Z217" s="160"/>
      <c r="AA217" s="165"/>
      <c r="AT217" s="166" t="s">
        <v>182</v>
      </c>
      <c r="AU217" s="166" t="s">
        <v>131</v>
      </c>
      <c r="AV217" s="11" t="s">
        <v>131</v>
      </c>
      <c r="AW217" s="11" t="s">
        <v>37</v>
      </c>
      <c r="AX217" s="11" t="s">
        <v>79</v>
      </c>
      <c r="AY217" s="166" t="s">
        <v>172</v>
      </c>
    </row>
    <row r="218" spans="1:65" s="11" customFormat="1" ht="22.5" customHeight="1" x14ac:dyDescent="0.3">
      <c r="A218" s="365"/>
      <c r="B218" s="366"/>
      <c r="C218" s="367"/>
      <c r="D218" s="367"/>
      <c r="E218" s="368" t="s">
        <v>5</v>
      </c>
      <c r="F218" s="537" t="s">
        <v>258</v>
      </c>
      <c r="G218" s="538"/>
      <c r="H218" s="538"/>
      <c r="I218" s="538"/>
      <c r="J218" s="367"/>
      <c r="K218" s="369">
        <v>-0.2</v>
      </c>
      <c r="L218" s="367"/>
      <c r="M218" s="367"/>
      <c r="N218" s="367"/>
      <c r="O218" s="367"/>
      <c r="P218" s="367"/>
      <c r="Q218" s="367"/>
      <c r="R218" s="163"/>
      <c r="T218" s="164"/>
      <c r="U218" s="160"/>
      <c r="V218" s="160"/>
      <c r="W218" s="160"/>
      <c r="X218" s="160"/>
      <c r="Y218" s="160"/>
      <c r="Z218" s="160"/>
      <c r="AA218" s="165"/>
      <c r="AT218" s="166" t="s">
        <v>182</v>
      </c>
      <c r="AU218" s="166" t="s">
        <v>131</v>
      </c>
      <c r="AV218" s="11" t="s">
        <v>131</v>
      </c>
      <c r="AW218" s="11" t="s">
        <v>37</v>
      </c>
      <c r="AX218" s="11" t="s">
        <v>79</v>
      </c>
      <c r="AY218" s="166" t="s">
        <v>172</v>
      </c>
    </row>
    <row r="219" spans="1:65" s="11" customFormat="1" ht="22.5" customHeight="1" x14ac:dyDescent="0.3">
      <c r="A219" s="365"/>
      <c r="B219" s="366"/>
      <c r="C219" s="367"/>
      <c r="D219" s="367"/>
      <c r="E219" s="368" t="s">
        <v>5</v>
      </c>
      <c r="F219" s="537" t="s">
        <v>259</v>
      </c>
      <c r="G219" s="538"/>
      <c r="H219" s="538"/>
      <c r="I219" s="538"/>
      <c r="J219" s="367"/>
      <c r="K219" s="369">
        <v>-0.84699999999999998</v>
      </c>
      <c r="L219" s="367"/>
      <c r="M219" s="367"/>
      <c r="N219" s="367"/>
      <c r="O219" s="367"/>
      <c r="P219" s="367"/>
      <c r="Q219" s="367"/>
      <c r="R219" s="163"/>
      <c r="T219" s="164"/>
      <c r="U219" s="160"/>
      <c r="V219" s="160"/>
      <c r="W219" s="160"/>
      <c r="X219" s="160"/>
      <c r="Y219" s="160"/>
      <c r="Z219" s="160"/>
      <c r="AA219" s="165"/>
      <c r="AT219" s="166" t="s">
        <v>182</v>
      </c>
      <c r="AU219" s="166" t="s">
        <v>131</v>
      </c>
      <c r="AV219" s="11" t="s">
        <v>131</v>
      </c>
      <c r="AW219" s="11" t="s">
        <v>37</v>
      </c>
      <c r="AX219" s="11" t="s">
        <v>79</v>
      </c>
      <c r="AY219" s="166" t="s">
        <v>172</v>
      </c>
    </row>
    <row r="220" spans="1:65" s="12" customFormat="1" ht="22.5" customHeight="1" x14ac:dyDescent="0.3">
      <c r="A220" s="370"/>
      <c r="B220" s="371"/>
      <c r="C220" s="372"/>
      <c r="D220" s="372"/>
      <c r="E220" s="373" t="s">
        <v>5</v>
      </c>
      <c r="F220" s="525" t="s">
        <v>186</v>
      </c>
      <c r="G220" s="526"/>
      <c r="H220" s="526"/>
      <c r="I220" s="526"/>
      <c r="J220" s="372"/>
      <c r="K220" s="374">
        <v>19.088999999999999</v>
      </c>
      <c r="L220" s="372"/>
      <c r="M220" s="372"/>
      <c r="N220" s="372"/>
      <c r="O220" s="372"/>
      <c r="P220" s="372"/>
      <c r="Q220" s="372"/>
      <c r="R220" s="171"/>
      <c r="T220" s="172"/>
      <c r="U220" s="168"/>
      <c r="V220" s="168"/>
      <c r="W220" s="168"/>
      <c r="X220" s="168"/>
      <c r="Y220" s="168"/>
      <c r="Z220" s="168"/>
      <c r="AA220" s="173"/>
      <c r="AT220" s="174" t="s">
        <v>182</v>
      </c>
      <c r="AU220" s="174" t="s">
        <v>131</v>
      </c>
      <c r="AV220" s="12" t="s">
        <v>177</v>
      </c>
      <c r="AW220" s="12" t="s">
        <v>37</v>
      </c>
      <c r="AX220" s="12" t="s">
        <v>87</v>
      </c>
      <c r="AY220" s="174" t="s">
        <v>172</v>
      </c>
    </row>
    <row r="221" spans="1:65" s="1" customFormat="1" ht="44.25" customHeight="1" x14ac:dyDescent="0.3">
      <c r="A221" s="307"/>
      <c r="B221" s="308"/>
      <c r="C221" s="357" t="s">
        <v>260</v>
      </c>
      <c r="D221" s="357" t="s">
        <v>173</v>
      </c>
      <c r="E221" s="358" t="s">
        <v>435</v>
      </c>
      <c r="F221" s="541" t="s">
        <v>436</v>
      </c>
      <c r="G221" s="541"/>
      <c r="H221" s="541"/>
      <c r="I221" s="541"/>
      <c r="J221" s="359" t="s">
        <v>206</v>
      </c>
      <c r="K221" s="300">
        <v>2.2330000000000001</v>
      </c>
      <c r="L221" s="497">
        <v>1098</v>
      </c>
      <c r="M221" s="497"/>
      <c r="N221" s="498">
        <f>ROUND(L221*K221,2)</f>
        <v>2451.83</v>
      </c>
      <c r="O221" s="498"/>
      <c r="P221" s="498"/>
      <c r="Q221" s="498"/>
      <c r="R221" s="145"/>
      <c r="T221" s="146" t="s">
        <v>5</v>
      </c>
      <c r="U221" s="44" t="s">
        <v>44</v>
      </c>
      <c r="V221" s="147">
        <v>1.08</v>
      </c>
      <c r="W221" s="147">
        <f>V221*K221</f>
        <v>2.4116400000000002</v>
      </c>
      <c r="X221" s="147">
        <v>9.4400000000000005E-3</v>
      </c>
      <c r="Y221" s="147">
        <f>X221*K221</f>
        <v>2.1079520000000001E-2</v>
      </c>
      <c r="Z221" s="147">
        <v>0</v>
      </c>
      <c r="AA221" s="148">
        <f>Z221*K221</f>
        <v>0</v>
      </c>
      <c r="AR221" s="21" t="s">
        <v>177</v>
      </c>
      <c r="AT221" s="21" t="s">
        <v>173</v>
      </c>
      <c r="AU221" s="21" t="s">
        <v>131</v>
      </c>
      <c r="AY221" s="21" t="s">
        <v>172</v>
      </c>
      <c r="BE221" s="149">
        <f>IF(U221="základní",N221,0)</f>
        <v>2451.83</v>
      </c>
      <c r="BF221" s="149">
        <f>IF(U221="snížená",N221,0)</f>
        <v>0</v>
      </c>
      <c r="BG221" s="149">
        <f>IF(U221="zákl. přenesená",N221,0)</f>
        <v>0</v>
      </c>
      <c r="BH221" s="149">
        <f>IF(U221="sníž. přenesená",N221,0)</f>
        <v>0</v>
      </c>
      <c r="BI221" s="149">
        <f>IF(U221="nulová",N221,0)</f>
        <v>0</v>
      </c>
      <c r="BJ221" s="21" t="s">
        <v>87</v>
      </c>
      <c r="BK221" s="149">
        <f>ROUND(L221*K221,2)</f>
        <v>2451.83</v>
      </c>
      <c r="BL221" s="21" t="s">
        <v>177</v>
      </c>
      <c r="BM221" s="21" t="s">
        <v>437</v>
      </c>
    </row>
    <row r="222" spans="1:65" s="10" customFormat="1" ht="22.5" customHeight="1" x14ac:dyDescent="0.3">
      <c r="A222" s="360"/>
      <c r="B222" s="361"/>
      <c r="C222" s="362"/>
      <c r="D222" s="362"/>
      <c r="E222" s="363" t="s">
        <v>5</v>
      </c>
      <c r="F222" s="542" t="s">
        <v>232</v>
      </c>
      <c r="G222" s="543"/>
      <c r="H222" s="543"/>
      <c r="I222" s="543"/>
      <c r="J222" s="362"/>
      <c r="K222" s="364" t="s">
        <v>5</v>
      </c>
      <c r="L222" s="362"/>
      <c r="M222" s="362"/>
      <c r="N222" s="362"/>
      <c r="O222" s="362"/>
      <c r="P222" s="362"/>
      <c r="Q222" s="362"/>
      <c r="R222" s="155"/>
      <c r="T222" s="156"/>
      <c r="U222" s="152"/>
      <c r="V222" s="152"/>
      <c r="W222" s="152"/>
      <c r="X222" s="152"/>
      <c r="Y222" s="152"/>
      <c r="Z222" s="152"/>
      <c r="AA222" s="157"/>
      <c r="AT222" s="158" t="s">
        <v>182</v>
      </c>
      <c r="AU222" s="158" t="s">
        <v>131</v>
      </c>
      <c r="AV222" s="10" t="s">
        <v>87</v>
      </c>
      <c r="AW222" s="10" t="s">
        <v>37</v>
      </c>
      <c r="AX222" s="10" t="s">
        <v>79</v>
      </c>
      <c r="AY222" s="158" t="s">
        <v>172</v>
      </c>
    </row>
    <row r="223" spans="1:65" s="10" customFormat="1" ht="22.5" customHeight="1" x14ac:dyDescent="0.3">
      <c r="A223" s="360"/>
      <c r="B223" s="361"/>
      <c r="C223" s="362"/>
      <c r="D223" s="362"/>
      <c r="E223" s="363" t="s">
        <v>5</v>
      </c>
      <c r="F223" s="539" t="s">
        <v>233</v>
      </c>
      <c r="G223" s="540"/>
      <c r="H223" s="540"/>
      <c r="I223" s="540"/>
      <c r="J223" s="362"/>
      <c r="K223" s="364" t="s">
        <v>5</v>
      </c>
      <c r="L223" s="362"/>
      <c r="M223" s="362"/>
      <c r="N223" s="362"/>
      <c r="O223" s="362"/>
      <c r="P223" s="362"/>
      <c r="Q223" s="362"/>
      <c r="R223" s="155"/>
      <c r="T223" s="156"/>
      <c r="U223" s="152"/>
      <c r="V223" s="152"/>
      <c r="W223" s="152"/>
      <c r="X223" s="152"/>
      <c r="Y223" s="152"/>
      <c r="Z223" s="152"/>
      <c r="AA223" s="157"/>
      <c r="AT223" s="158" t="s">
        <v>182</v>
      </c>
      <c r="AU223" s="158" t="s">
        <v>131</v>
      </c>
      <c r="AV223" s="10" t="s">
        <v>87</v>
      </c>
      <c r="AW223" s="10" t="s">
        <v>37</v>
      </c>
      <c r="AX223" s="10" t="s">
        <v>79</v>
      </c>
      <c r="AY223" s="158" t="s">
        <v>172</v>
      </c>
    </row>
    <row r="224" spans="1:65" s="10" customFormat="1" ht="22.5" customHeight="1" x14ac:dyDescent="0.3">
      <c r="A224" s="360"/>
      <c r="B224" s="361"/>
      <c r="C224" s="362"/>
      <c r="D224" s="362"/>
      <c r="E224" s="363" t="s">
        <v>5</v>
      </c>
      <c r="F224" s="539" t="s">
        <v>438</v>
      </c>
      <c r="G224" s="540"/>
      <c r="H224" s="540"/>
      <c r="I224" s="540"/>
      <c r="J224" s="362"/>
      <c r="K224" s="364" t="s">
        <v>5</v>
      </c>
      <c r="L224" s="362"/>
      <c r="M224" s="362"/>
      <c r="N224" s="362"/>
      <c r="O224" s="362"/>
      <c r="P224" s="362"/>
      <c r="Q224" s="362"/>
      <c r="R224" s="155"/>
      <c r="T224" s="156"/>
      <c r="U224" s="152"/>
      <c r="V224" s="152"/>
      <c r="W224" s="152"/>
      <c r="X224" s="152"/>
      <c r="Y224" s="152"/>
      <c r="Z224" s="152"/>
      <c r="AA224" s="157"/>
      <c r="AT224" s="158" t="s">
        <v>182</v>
      </c>
      <c r="AU224" s="158" t="s">
        <v>131</v>
      </c>
      <c r="AV224" s="10" t="s">
        <v>87</v>
      </c>
      <c r="AW224" s="10" t="s">
        <v>37</v>
      </c>
      <c r="AX224" s="10" t="s">
        <v>79</v>
      </c>
      <c r="AY224" s="158" t="s">
        <v>172</v>
      </c>
    </row>
    <row r="225" spans="1:65" s="11" customFormat="1" ht="22.5" customHeight="1" x14ac:dyDescent="0.3">
      <c r="A225" s="365"/>
      <c r="B225" s="366"/>
      <c r="C225" s="367"/>
      <c r="D225" s="367"/>
      <c r="E225" s="368" t="s">
        <v>5</v>
      </c>
      <c r="F225" s="537" t="s">
        <v>214</v>
      </c>
      <c r="G225" s="538"/>
      <c r="H225" s="538"/>
      <c r="I225" s="538"/>
      <c r="J225" s="367"/>
      <c r="K225" s="369">
        <v>2.2330000000000001</v>
      </c>
      <c r="L225" s="367"/>
      <c r="M225" s="367"/>
      <c r="N225" s="367"/>
      <c r="O225" s="367"/>
      <c r="P225" s="367"/>
      <c r="Q225" s="367"/>
      <c r="R225" s="163"/>
      <c r="T225" s="164"/>
      <c r="U225" s="160"/>
      <c r="V225" s="160"/>
      <c r="W225" s="160"/>
      <c r="X225" s="160"/>
      <c r="Y225" s="160"/>
      <c r="Z225" s="160"/>
      <c r="AA225" s="165"/>
      <c r="AT225" s="166" t="s">
        <v>182</v>
      </c>
      <c r="AU225" s="166" t="s">
        <v>131</v>
      </c>
      <c r="AV225" s="11" t="s">
        <v>131</v>
      </c>
      <c r="AW225" s="11" t="s">
        <v>37</v>
      </c>
      <c r="AX225" s="11" t="s">
        <v>79</v>
      </c>
      <c r="AY225" s="166" t="s">
        <v>172</v>
      </c>
    </row>
    <row r="226" spans="1:65" s="12" customFormat="1" ht="22.5" customHeight="1" x14ac:dyDescent="0.3">
      <c r="A226" s="370"/>
      <c r="B226" s="371"/>
      <c r="C226" s="372"/>
      <c r="D226" s="372"/>
      <c r="E226" s="373" t="s">
        <v>5</v>
      </c>
      <c r="F226" s="525" t="s">
        <v>186</v>
      </c>
      <c r="G226" s="526"/>
      <c r="H226" s="526"/>
      <c r="I226" s="526"/>
      <c r="J226" s="372"/>
      <c r="K226" s="374">
        <v>2.2330000000000001</v>
      </c>
      <c r="L226" s="372"/>
      <c r="M226" s="372"/>
      <c r="N226" s="372"/>
      <c r="O226" s="372"/>
      <c r="P226" s="372"/>
      <c r="Q226" s="372"/>
      <c r="R226" s="171"/>
      <c r="T226" s="172"/>
      <c r="U226" s="168"/>
      <c r="V226" s="168"/>
      <c r="W226" s="168"/>
      <c r="X226" s="168"/>
      <c r="Y226" s="168"/>
      <c r="Z226" s="168"/>
      <c r="AA226" s="173"/>
      <c r="AT226" s="174" t="s">
        <v>182</v>
      </c>
      <c r="AU226" s="174" t="s">
        <v>131</v>
      </c>
      <c r="AV226" s="12" t="s">
        <v>177</v>
      </c>
      <c r="AW226" s="12" t="s">
        <v>37</v>
      </c>
      <c r="AX226" s="12" t="s">
        <v>87</v>
      </c>
      <c r="AY226" s="174" t="s">
        <v>172</v>
      </c>
    </row>
    <row r="227" spans="1:65" s="1" customFormat="1" ht="22.5" customHeight="1" x14ac:dyDescent="0.3">
      <c r="A227" s="307"/>
      <c r="B227" s="308"/>
      <c r="C227" s="375" t="s">
        <v>266</v>
      </c>
      <c r="D227" s="375" t="s">
        <v>373</v>
      </c>
      <c r="E227" s="376" t="s">
        <v>439</v>
      </c>
      <c r="F227" s="546" t="s">
        <v>440</v>
      </c>
      <c r="G227" s="546"/>
      <c r="H227" s="546"/>
      <c r="I227" s="546"/>
      <c r="J227" s="377" t="s">
        <v>206</v>
      </c>
      <c r="K227" s="378">
        <v>2.278</v>
      </c>
      <c r="L227" s="547">
        <v>309</v>
      </c>
      <c r="M227" s="547"/>
      <c r="N227" s="548">
        <f>ROUND(L227*K227,2)</f>
        <v>703.9</v>
      </c>
      <c r="O227" s="498"/>
      <c r="P227" s="498"/>
      <c r="Q227" s="498"/>
      <c r="R227" s="145"/>
      <c r="T227" s="146" t="s">
        <v>5</v>
      </c>
      <c r="U227" s="44" t="s">
        <v>44</v>
      </c>
      <c r="V227" s="147">
        <v>0</v>
      </c>
      <c r="W227" s="147">
        <f>V227*K227</f>
        <v>0</v>
      </c>
      <c r="X227" s="147">
        <v>1.6500000000000001E-2</v>
      </c>
      <c r="Y227" s="147">
        <f>X227*K227</f>
        <v>3.7587000000000002E-2</v>
      </c>
      <c r="Z227" s="147">
        <v>0</v>
      </c>
      <c r="AA227" s="148">
        <f>Z227*K227</f>
        <v>0</v>
      </c>
      <c r="AR227" s="21" t="s">
        <v>222</v>
      </c>
      <c r="AT227" s="21" t="s">
        <v>373</v>
      </c>
      <c r="AU227" s="21" t="s">
        <v>131</v>
      </c>
      <c r="AY227" s="21" t="s">
        <v>172</v>
      </c>
      <c r="BE227" s="149">
        <f>IF(U227="základní",N227,0)</f>
        <v>703.9</v>
      </c>
      <c r="BF227" s="149">
        <f>IF(U227="snížená",N227,0)</f>
        <v>0</v>
      </c>
      <c r="BG227" s="149">
        <f>IF(U227="zákl. přenesená",N227,0)</f>
        <v>0</v>
      </c>
      <c r="BH227" s="149">
        <f>IF(U227="sníž. přenesená",N227,0)</f>
        <v>0</v>
      </c>
      <c r="BI227" s="149">
        <f>IF(U227="nulová",N227,0)</f>
        <v>0</v>
      </c>
      <c r="BJ227" s="21" t="s">
        <v>87</v>
      </c>
      <c r="BK227" s="149">
        <f>ROUND(L227*K227,2)</f>
        <v>703.9</v>
      </c>
      <c r="BL227" s="21" t="s">
        <v>177</v>
      </c>
      <c r="BM227" s="21" t="s">
        <v>441</v>
      </c>
    </row>
    <row r="228" spans="1:65" s="10" customFormat="1" ht="22.5" customHeight="1" x14ac:dyDescent="0.3">
      <c r="A228" s="360"/>
      <c r="B228" s="361"/>
      <c r="C228" s="362"/>
      <c r="D228" s="362"/>
      <c r="E228" s="363" t="s">
        <v>5</v>
      </c>
      <c r="F228" s="542" t="s">
        <v>232</v>
      </c>
      <c r="G228" s="543"/>
      <c r="H228" s="543"/>
      <c r="I228" s="543"/>
      <c r="J228" s="362"/>
      <c r="K228" s="364" t="s">
        <v>5</v>
      </c>
      <c r="L228" s="362"/>
      <c r="M228" s="362"/>
      <c r="N228" s="362"/>
      <c r="O228" s="362"/>
      <c r="P228" s="362"/>
      <c r="Q228" s="362"/>
      <c r="R228" s="155"/>
      <c r="T228" s="156"/>
      <c r="U228" s="152"/>
      <c r="V228" s="152"/>
      <c r="W228" s="152"/>
      <c r="X228" s="152"/>
      <c r="Y228" s="152"/>
      <c r="Z228" s="152"/>
      <c r="AA228" s="157"/>
      <c r="AT228" s="158" t="s">
        <v>182</v>
      </c>
      <c r="AU228" s="158" t="s">
        <v>131</v>
      </c>
      <c r="AV228" s="10" t="s">
        <v>87</v>
      </c>
      <c r="AW228" s="10" t="s">
        <v>37</v>
      </c>
      <c r="AX228" s="10" t="s">
        <v>79</v>
      </c>
      <c r="AY228" s="158" t="s">
        <v>172</v>
      </c>
    </row>
    <row r="229" spans="1:65" s="10" customFormat="1" ht="22.5" customHeight="1" x14ac:dyDescent="0.3">
      <c r="A229" s="360"/>
      <c r="B229" s="361"/>
      <c r="C229" s="362"/>
      <c r="D229" s="362"/>
      <c r="E229" s="363" t="s">
        <v>5</v>
      </c>
      <c r="F229" s="539" t="s">
        <v>233</v>
      </c>
      <c r="G229" s="540"/>
      <c r="H229" s="540"/>
      <c r="I229" s="540"/>
      <c r="J229" s="362"/>
      <c r="K229" s="364" t="s">
        <v>5</v>
      </c>
      <c r="L229" s="362"/>
      <c r="M229" s="362"/>
      <c r="N229" s="362"/>
      <c r="O229" s="362"/>
      <c r="P229" s="362"/>
      <c r="Q229" s="362"/>
      <c r="R229" s="155"/>
      <c r="T229" s="156"/>
      <c r="U229" s="152"/>
      <c r="V229" s="152"/>
      <c r="W229" s="152"/>
      <c r="X229" s="152"/>
      <c r="Y229" s="152"/>
      <c r="Z229" s="152"/>
      <c r="AA229" s="157"/>
      <c r="AT229" s="158" t="s">
        <v>182</v>
      </c>
      <c r="AU229" s="158" t="s">
        <v>131</v>
      </c>
      <c r="AV229" s="10" t="s">
        <v>87</v>
      </c>
      <c r="AW229" s="10" t="s">
        <v>37</v>
      </c>
      <c r="AX229" s="10" t="s">
        <v>79</v>
      </c>
      <c r="AY229" s="158" t="s">
        <v>172</v>
      </c>
    </row>
    <row r="230" spans="1:65" s="10" customFormat="1" ht="22.5" customHeight="1" x14ac:dyDescent="0.3">
      <c r="A230" s="360"/>
      <c r="B230" s="361"/>
      <c r="C230" s="362"/>
      <c r="D230" s="362"/>
      <c r="E230" s="363" t="s">
        <v>5</v>
      </c>
      <c r="F230" s="539" t="s">
        <v>438</v>
      </c>
      <c r="G230" s="540"/>
      <c r="H230" s="540"/>
      <c r="I230" s="540"/>
      <c r="J230" s="362"/>
      <c r="K230" s="364" t="s">
        <v>5</v>
      </c>
      <c r="L230" s="362"/>
      <c r="M230" s="362"/>
      <c r="N230" s="362"/>
      <c r="O230" s="362"/>
      <c r="P230" s="362"/>
      <c r="Q230" s="362"/>
      <c r="R230" s="155"/>
      <c r="T230" s="156"/>
      <c r="U230" s="152"/>
      <c r="V230" s="152"/>
      <c r="W230" s="152"/>
      <c r="X230" s="152"/>
      <c r="Y230" s="152"/>
      <c r="Z230" s="152"/>
      <c r="AA230" s="157"/>
      <c r="AT230" s="158" t="s">
        <v>182</v>
      </c>
      <c r="AU230" s="158" t="s">
        <v>131</v>
      </c>
      <c r="AV230" s="10" t="s">
        <v>87</v>
      </c>
      <c r="AW230" s="10" t="s">
        <v>37</v>
      </c>
      <c r="AX230" s="10" t="s">
        <v>79</v>
      </c>
      <c r="AY230" s="158" t="s">
        <v>172</v>
      </c>
    </row>
    <row r="231" spans="1:65" s="11" customFormat="1" ht="22.5" customHeight="1" x14ac:dyDescent="0.3">
      <c r="A231" s="365"/>
      <c r="B231" s="366"/>
      <c r="C231" s="367"/>
      <c r="D231" s="367"/>
      <c r="E231" s="368" t="s">
        <v>5</v>
      </c>
      <c r="F231" s="537" t="s">
        <v>214</v>
      </c>
      <c r="G231" s="538"/>
      <c r="H231" s="538"/>
      <c r="I231" s="538"/>
      <c r="J231" s="367"/>
      <c r="K231" s="369">
        <v>2.2330000000000001</v>
      </c>
      <c r="L231" s="367"/>
      <c r="M231" s="367"/>
      <c r="N231" s="367"/>
      <c r="O231" s="367"/>
      <c r="P231" s="367"/>
      <c r="Q231" s="367"/>
      <c r="R231" s="163"/>
      <c r="T231" s="164"/>
      <c r="U231" s="160"/>
      <c r="V231" s="160"/>
      <c r="W231" s="160"/>
      <c r="X231" s="160"/>
      <c r="Y231" s="160"/>
      <c r="Z231" s="160"/>
      <c r="AA231" s="165"/>
      <c r="AT231" s="166" t="s">
        <v>182</v>
      </c>
      <c r="AU231" s="166" t="s">
        <v>131</v>
      </c>
      <c r="AV231" s="11" t="s">
        <v>131</v>
      </c>
      <c r="AW231" s="11" t="s">
        <v>37</v>
      </c>
      <c r="AX231" s="11" t="s">
        <v>79</v>
      </c>
      <c r="AY231" s="166" t="s">
        <v>172</v>
      </c>
    </row>
    <row r="232" spans="1:65" s="12" customFormat="1" ht="22.5" customHeight="1" x14ac:dyDescent="0.3">
      <c r="A232" s="370"/>
      <c r="B232" s="371"/>
      <c r="C232" s="372"/>
      <c r="D232" s="372"/>
      <c r="E232" s="373" t="s">
        <v>5</v>
      </c>
      <c r="F232" s="525" t="s">
        <v>186</v>
      </c>
      <c r="G232" s="526"/>
      <c r="H232" s="526"/>
      <c r="I232" s="526"/>
      <c r="J232" s="372"/>
      <c r="K232" s="374">
        <v>2.2330000000000001</v>
      </c>
      <c r="L232" s="372"/>
      <c r="M232" s="372"/>
      <c r="N232" s="372"/>
      <c r="O232" s="372"/>
      <c r="P232" s="372"/>
      <c r="Q232" s="372"/>
      <c r="R232" s="171"/>
      <c r="T232" s="172"/>
      <c r="U232" s="168"/>
      <c r="V232" s="168"/>
      <c r="W232" s="168"/>
      <c r="X232" s="168"/>
      <c r="Y232" s="168"/>
      <c r="Z232" s="168"/>
      <c r="AA232" s="173"/>
      <c r="AT232" s="174" t="s">
        <v>182</v>
      </c>
      <c r="AU232" s="174" t="s">
        <v>131</v>
      </c>
      <c r="AV232" s="12" t="s">
        <v>177</v>
      </c>
      <c r="AW232" s="12" t="s">
        <v>37</v>
      </c>
      <c r="AX232" s="12" t="s">
        <v>87</v>
      </c>
      <c r="AY232" s="174" t="s">
        <v>172</v>
      </c>
    </row>
    <row r="233" spans="1:65" s="1" customFormat="1" ht="31.5" customHeight="1" x14ac:dyDescent="0.3">
      <c r="A233" s="307"/>
      <c r="B233" s="308"/>
      <c r="C233" s="357" t="s">
        <v>11</v>
      </c>
      <c r="D233" s="357" t="s">
        <v>173</v>
      </c>
      <c r="E233" s="358" t="s">
        <v>442</v>
      </c>
      <c r="F233" s="541" t="s">
        <v>443</v>
      </c>
      <c r="G233" s="541"/>
      <c r="H233" s="541"/>
      <c r="I233" s="541"/>
      <c r="J233" s="359" t="s">
        <v>206</v>
      </c>
      <c r="K233" s="300">
        <v>2.7330000000000001</v>
      </c>
      <c r="L233" s="497">
        <v>892</v>
      </c>
      <c r="M233" s="497"/>
      <c r="N233" s="498">
        <f>ROUND(L233*K233,2)</f>
        <v>2437.84</v>
      </c>
      <c r="O233" s="498"/>
      <c r="P233" s="498"/>
      <c r="Q233" s="498"/>
      <c r="R233" s="145"/>
      <c r="T233" s="146" t="s">
        <v>5</v>
      </c>
      <c r="U233" s="44" t="s">
        <v>44</v>
      </c>
      <c r="V233" s="147">
        <v>0.245</v>
      </c>
      <c r="W233" s="147">
        <f>V233*K233</f>
        <v>0.66958499999999999</v>
      </c>
      <c r="X233" s="147">
        <v>2.6800000000000001E-3</v>
      </c>
      <c r="Y233" s="147">
        <f>X233*K233</f>
        <v>7.3244400000000006E-3</v>
      </c>
      <c r="Z233" s="147">
        <v>0</v>
      </c>
      <c r="AA233" s="148">
        <f>Z233*K233</f>
        <v>0</v>
      </c>
      <c r="AR233" s="21" t="s">
        <v>177</v>
      </c>
      <c r="AT233" s="21" t="s">
        <v>173</v>
      </c>
      <c r="AU233" s="21" t="s">
        <v>131</v>
      </c>
      <c r="AY233" s="21" t="s">
        <v>172</v>
      </c>
      <c r="BE233" s="149">
        <f>IF(U233="základní",N233,0)</f>
        <v>2437.84</v>
      </c>
      <c r="BF233" s="149">
        <f>IF(U233="snížená",N233,0)</f>
        <v>0</v>
      </c>
      <c r="BG233" s="149">
        <f>IF(U233="zákl. přenesená",N233,0)</f>
        <v>0</v>
      </c>
      <c r="BH233" s="149">
        <f>IF(U233="sníž. přenesená",N233,0)</f>
        <v>0</v>
      </c>
      <c r="BI233" s="149">
        <f>IF(U233="nulová",N233,0)</f>
        <v>0</v>
      </c>
      <c r="BJ233" s="21" t="s">
        <v>87</v>
      </c>
      <c r="BK233" s="149">
        <f>ROUND(L233*K233,2)</f>
        <v>2437.84</v>
      </c>
      <c r="BL233" s="21" t="s">
        <v>177</v>
      </c>
      <c r="BM233" s="21" t="s">
        <v>444</v>
      </c>
    </row>
    <row r="234" spans="1:65" s="10" customFormat="1" ht="22.5" customHeight="1" x14ac:dyDescent="0.3">
      <c r="A234" s="360"/>
      <c r="B234" s="361"/>
      <c r="C234" s="362"/>
      <c r="D234" s="362"/>
      <c r="E234" s="363" t="s">
        <v>5</v>
      </c>
      <c r="F234" s="542" t="s">
        <v>232</v>
      </c>
      <c r="G234" s="543"/>
      <c r="H234" s="543"/>
      <c r="I234" s="543"/>
      <c r="J234" s="362"/>
      <c r="K234" s="364" t="s">
        <v>5</v>
      </c>
      <c r="L234" s="362"/>
      <c r="M234" s="362"/>
      <c r="N234" s="362"/>
      <c r="O234" s="362"/>
      <c r="P234" s="362"/>
      <c r="Q234" s="362"/>
      <c r="R234" s="155"/>
      <c r="T234" s="156"/>
      <c r="U234" s="152"/>
      <c r="V234" s="152"/>
      <c r="W234" s="152"/>
      <c r="X234" s="152"/>
      <c r="Y234" s="152"/>
      <c r="Z234" s="152"/>
      <c r="AA234" s="157"/>
      <c r="AT234" s="158" t="s">
        <v>182</v>
      </c>
      <c r="AU234" s="158" t="s">
        <v>131</v>
      </c>
      <c r="AV234" s="10" t="s">
        <v>87</v>
      </c>
      <c r="AW234" s="10" t="s">
        <v>37</v>
      </c>
      <c r="AX234" s="10" t="s">
        <v>79</v>
      </c>
      <c r="AY234" s="158" t="s">
        <v>172</v>
      </c>
    </row>
    <row r="235" spans="1:65" s="10" customFormat="1" ht="22.5" customHeight="1" x14ac:dyDescent="0.3">
      <c r="A235" s="360"/>
      <c r="B235" s="361"/>
      <c r="C235" s="362"/>
      <c r="D235" s="362"/>
      <c r="E235" s="363" t="s">
        <v>5</v>
      </c>
      <c r="F235" s="539" t="s">
        <v>233</v>
      </c>
      <c r="G235" s="540"/>
      <c r="H235" s="540"/>
      <c r="I235" s="540"/>
      <c r="J235" s="362"/>
      <c r="K235" s="364" t="s">
        <v>5</v>
      </c>
      <c r="L235" s="362"/>
      <c r="M235" s="362"/>
      <c r="N235" s="362"/>
      <c r="O235" s="362"/>
      <c r="P235" s="362"/>
      <c r="Q235" s="362"/>
      <c r="R235" s="155"/>
      <c r="T235" s="156"/>
      <c r="U235" s="152"/>
      <c r="V235" s="152"/>
      <c r="W235" s="152"/>
      <c r="X235" s="152"/>
      <c r="Y235" s="152"/>
      <c r="Z235" s="152"/>
      <c r="AA235" s="157"/>
      <c r="AT235" s="158" t="s">
        <v>182</v>
      </c>
      <c r="AU235" s="158" t="s">
        <v>131</v>
      </c>
      <c r="AV235" s="10" t="s">
        <v>87</v>
      </c>
      <c r="AW235" s="10" t="s">
        <v>37</v>
      </c>
      <c r="AX235" s="10" t="s">
        <v>79</v>
      </c>
      <c r="AY235" s="158" t="s">
        <v>172</v>
      </c>
    </row>
    <row r="236" spans="1:65" s="10" customFormat="1" ht="22.5" customHeight="1" x14ac:dyDescent="0.3">
      <c r="A236" s="360"/>
      <c r="B236" s="361"/>
      <c r="C236" s="362"/>
      <c r="D236" s="362"/>
      <c r="E236" s="363" t="s">
        <v>5</v>
      </c>
      <c r="F236" s="539" t="s">
        <v>445</v>
      </c>
      <c r="G236" s="540"/>
      <c r="H236" s="540"/>
      <c r="I236" s="540"/>
      <c r="J236" s="362"/>
      <c r="K236" s="364" t="s">
        <v>5</v>
      </c>
      <c r="L236" s="362"/>
      <c r="M236" s="362"/>
      <c r="N236" s="362"/>
      <c r="O236" s="362"/>
      <c r="P236" s="362"/>
      <c r="Q236" s="362"/>
      <c r="R236" s="155"/>
      <c r="T236" s="156"/>
      <c r="U236" s="152"/>
      <c r="V236" s="152"/>
      <c r="W236" s="152"/>
      <c r="X236" s="152"/>
      <c r="Y236" s="152"/>
      <c r="Z236" s="152"/>
      <c r="AA236" s="157"/>
      <c r="AT236" s="158" t="s">
        <v>182</v>
      </c>
      <c r="AU236" s="158" t="s">
        <v>131</v>
      </c>
      <c r="AV236" s="10" t="s">
        <v>87</v>
      </c>
      <c r="AW236" s="10" t="s">
        <v>37</v>
      </c>
      <c r="AX236" s="10" t="s">
        <v>79</v>
      </c>
      <c r="AY236" s="158" t="s">
        <v>172</v>
      </c>
    </row>
    <row r="237" spans="1:65" s="11" customFormat="1" ht="22.5" customHeight="1" x14ac:dyDescent="0.3">
      <c r="A237" s="365"/>
      <c r="B237" s="366"/>
      <c r="C237" s="367"/>
      <c r="D237" s="367"/>
      <c r="E237" s="368" t="s">
        <v>5</v>
      </c>
      <c r="F237" s="537" t="s">
        <v>214</v>
      </c>
      <c r="G237" s="538"/>
      <c r="H237" s="538"/>
      <c r="I237" s="538"/>
      <c r="J237" s="367"/>
      <c r="K237" s="369">
        <v>2.2330000000000001</v>
      </c>
      <c r="L237" s="367"/>
      <c r="M237" s="367"/>
      <c r="N237" s="367"/>
      <c r="O237" s="367"/>
      <c r="P237" s="367"/>
      <c r="Q237" s="367"/>
      <c r="R237" s="163"/>
      <c r="T237" s="164"/>
      <c r="U237" s="160"/>
      <c r="V237" s="160"/>
      <c r="W237" s="160"/>
      <c r="X237" s="160"/>
      <c r="Y237" s="160"/>
      <c r="Z237" s="160"/>
      <c r="AA237" s="165"/>
      <c r="AT237" s="166" t="s">
        <v>182</v>
      </c>
      <c r="AU237" s="166" t="s">
        <v>131</v>
      </c>
      <c r="AV237" s="11" t="s">
        <v>131</v>
      </c>
      <c r="AW237" s="11" t="s">
        <v>37</v>
      </c>
      <c r="AX237" s="11" t="s">
        <v>79</v>
      </c>
      <c r="AY237" s="166" t="s">
        <v>172</v>
      </c>
    </row>
    <row r="238" spans="1:65" s="10" customFormat="1" ht="22.5" customHeight="1" x14ac:dyDescent="0.3">
      <c r="A238" s="360"/>
      <c r="B238" s="361"/>
      <c r="C238" s="362"/>
      <c r="D238" s="362"/>
      <c r="E238" s="363" t="s">
        <v>5</v>
      </c>
      <c r="F238" s="539" t="s">
        <v>446</v>
      </c>
      <c r="G238" s="540"/>
      <c r="H238" s="540"/>
      <c r="I238" s="540"/>
      <c r="J238" s="362"/>
      <c r="K238" s="364" t="s">
        <v>5</v>
      </c>
      <c r="L238" s="362"/>
      <c r="M238" s="362"/>
      <c r="N238" s="362"/>
      <c r="O238" s="362"/>
      <c r="P238" s="362"/>
      <c r="Q238" s="362"/>
      <c r="R238" s="155"/>
      <c r="T238" s="156"/>
      <c r="U238" s="152"/>
      <c r="V238" s="152"/>
      <c r="W238" s="152"/>
      <c r="X238" s="152"/>
      <c r="Y238" s="152"/>
      <c r="Z238" s="152"/>
      <c r="AA238" s="157"/>
      <c r="AT238" s="158" t="s">
        <v>182</v>
      </c>
      <c r="AU238" s="158" t="s">
        <v>131</v>
      </c>
      <c r="AV238" s="10" t="s">
        <v>87</v>
      </c>
      <c r="AW238" s="10" t="s">
        <v>37</v>
      </c>
      <c r="AX238" s="10" t="s">
        <v>79</v>
      </c>
      <c r="AY238" s="158" t="s">
        <v>172</v>
      </c>
    </row>
    <row r="239" spans="1:65" s="11" customFormat="1" ht="22.5" customHeight="1" x14ac:dyDescent="0.3">
      <c r="A239" s="365"/>
      <c r="B239" s="366"/>
      <c r="C239" s="367"/>
      <c r="D239" s="367"/>
      <c r="E239" s="368" t="s">
        <v>5</v>
      </c>
      <c r="F239" s="537" t="s">
        <v>447</v>
      </c>
      <c r="G239" s="538"/>
      <c r="H239" s="538"/>
      <c r="I239" s="538"/>
      <c r="J239" s="367"/>
      <c r="K239" s="369">
        <v>0.5</v>
      </c>
      <c r="L239" s="367"/>
      <c r="M239" s="367"/>
      <c r="N239" s="367"/>
      <c r="O239" s="367"/>
      <c r="P239" s="367"/>
      <c r="Q239" s="367"/>
      <c r="R239" s="163"/>
      <c r="T239" s="164"/>
      <c r="U239" s="160"/>
      <c r="V239" s="160"/>
      <c r="W239" s="160"/>
      <c r="X239" s="160"/>
      <c r="Y239" s="160"/>
      <c r="Z239" s="160"/>
      <c r="AA239" s="165"/>
      <c r="AT239" s="166" t="s">
        <v>182</v>
      </c>
      <c r="AU239" s="166" t="s">
        <v>131</v>
      </c>
      <c r="AV239" s="11" t="s">
        <v>131</v>
      </c>
      <c r="AW239" s="11" t="s">
        <v>37</v>
      </c>
      <c r="AX239" s="11" t="s">
        <v>79</v>
      </c>
      <c r="AY239" s="166" t="s">
        <v>172</v>
      </c>
    </row>
    <row r="240" spans="1:65" s="12" customFormat="1" ht="22.5" customHeight="1" x14ac:dyDescent="0.3">
      <c r="A240" s="370"/>
      <c r="B240" s="371"/>
      <c r="C240" s="372"/>
      <c r="D240" s="372"/>
      <c r="E240" s="373" t="s">
        <v>5</v>
      </c>
      <c r="F240" s="525" t="s">
        <v>186</v>
      </c>
      <c r="G240" s="526"/>
      <c r="H240" s="526"/>
      <c r="I240" s="526"/>
      <c r="J240" s="372"/>
      <c r="K240" s="374">
        <v>2.7330000000000001</v>
      </c>
      <c r="L240" s="372"/>
      <c r="M240" s="372"/>
      <c r="N240" s="372"/>
      <c r="O240" s="372"/>
      <c r="P240" s="372"/>
      <c r="Q240" s="372"/>
      <c r="R240" s="171"/>
      <c r="T240" s="172"/>
      <c r="U240" s="168"/>
      <c r="V240" s="168"/>
      <c r="W240" s="168"/>
      <c r="X240" s="168"/>
      <c r="Y240" s="168"/>
      <c r="Z240" s="168"/>
      <c r="AA240" s="173"/>
      <c r="AT240" s="174" t="s">
        <v>182</v>
      </c>
      <c r="AU240" s="174" t="s">
        <v>131</v>
      </c>
      <c r="AV240" s="12" t="s">
        <v>177</v>
      </c>
      <c r="AW240" s="12" t="s">
        <v>37</v>
      </c>
      <c r="AX240" s="12" t="s">
        <v>87</v>
      </c>
      <c r="AY240" s="174" t="s">
        <v>172</v>
      </c>
    </row>
    <row r="241" spans="1:65" s="1" customFormat="1" ht="31.5" customHeight="1" x14ac:dyDescent="0.3">
      <c r="A241" s="307"/>
      <c r="B241" s="308"/>
      <c r="C241" s="357" t="s">
        <v>277</v>
      </c>
      <c r="D241" s="357" t="s">
        <v>173</v>
      </c>
      <c r="E241" s="358" t="s">
        <v>448</v>
      </c>
      <c r="F241" s="541" t="s">
        <v>449</v>
      </c>
      <c r="G241" s="541"/>
      <c r="H241" s="541"/>
      <c r="I241" s="541"/>
      <c r="J241" s="359" t="s">
        <v>176</v>
      </c>
      <c r="K241" s="300">
        <v>1.6870000000000001</v>
      </c>
      <c r="L241" s="497">
        <v>371</v>
      </c>
      <c r="M241" s="497"/>
      <c r="N241" s="498">
        <f>ROUND(L241*K241,2)</f>
        <v>625.88</v>
      </c>
      <c r="O241" s="498"/>
      <c r="P241" s="498"/>
      <c r="Q241" s="498"/>
      <c r="R241" s="145"/>
      <c r="T241" s="146" t="s">
        <v>5</v>
      </c>
      <c r="U241" s="44" t="s">
        <v>44</v>
      </c>
      <c r="V241" s="147">
        <v>3.2130000000000001</v>
      </c>
      <c r="W241" s="147">
        <f>V241*K241</f>
        <v>5.420331</v>
      </c>
      <c r="X241" s="147">
        <v>2.45329</v>
      </c>
      <c r="Y241" s="147">
        <f>X241*K241</f>
        <v>4.1387002300000004</v>
      </c>
      <c r="Z241" s="147">
        <v>0</v>
      </c>
      <c r="AA241" s="148">
        <f>Z241*K241</f>
        <v>0</v>
      </c>
      <c r="AR241" s="21" t="s">
        <v>177</v>
      </c>
      <c r="AT241" s="21" t="s">
        <v>173</v>
      </c>
      <c r="AU241" s="21" t="s">
        <v>131</v>
      </c>
      <c r="AY241" s="21" t="s">
        <v>172</v>
      </c>
      <c r="BE241" s="149">
        <f>IF(U241="základní",N241,0)</f>
        <v>625.88</v>
      </c>
      <c r="BF241" s="149">
        <f>IF(U241="snížená",N241,0)</f>
        <v>0</v>
      </c>
      <c r="BG241" s="149">
        <f>IF(U241="zákl. přenesená",N241,0)</f>
        <v>0</v>
      </c>
      <c r="BH241" s="149">
        <f>IF(U241="sníž. přenesená",N241,0)</f>
        <v>0</v>
      </c>
      <c r="BI241" s="149">
        <f>IF(U241="nulová",N241,0)</f>
        <v>0</v>
      </c>
      <c r="BJ241" s="21" t="s">
        <v>87</v>
      </c>
      <c r="BK241" s="149">
        <f>ROUND(L241*K241,2)</f>
        <v>625.88</v>
      </c>
      <c r="BL241" s="21" t="s">
        <v>177</v>
      </c>
      <c r="BM241" s="21" t="s">
        <v>450</v>
      </c>
    </row>
    <row r="242" spans="1:65" s="1" customFormat="1" ht="42" customHeight="1" x14ac:dyDescent="0.3">
      <c r="A242" s="307"/>
      <c r="B242" s="308"/>
      <c r="C242" s="309"/>
      <c r="D242" s="309"/>
      <c r="E242" s="309"/>
      <c r="F242" s="544" t="s">
        <v>451</v>
      </c>
      <c r="G242" s="545"/>
      <c r="H242" s="545"/>
      <c r="I242" s="545"/>
      <c r="J242" s="309"/>
      <c r="K242" s="309"/>
      <c r="L242" s="309"/>
      <c r="M242" s="309"/>
      <c r="N242" s="309"/>
      <c r="O242" s="309"/>
      <c r="P242" s="309"/>
      <c r="Q242" s="309"/>
      <c r="R242" s="37"/>
      <c r="T242" s="150"/>
      <c r="U242" s="36"/>
      <c r="V242" s="36"/>
      <c r="W242" s="36"/>
      <c r="X242" s="36"/>
      <c r="Y242" s="36"/>
      <c r="Z242" s="36"/>
      <c r="AA242" s="74"/>
      <c r="AT242" s="21" t="s">
        <v>180</v>
      </c>
      <c r="AU242" s="21" t="s">
        <v>131</v>
      </c>
    </row>
    <row r="243" spans="1:65" s="10" customFormat="1" ht="22.5" customHeight="1" x14ac:dyDescent="0.3">
      <c r="A243" s="360"/>
      <c r="B243" s="361"/>
      <c r="C243" s="362"/>
      <c r="D243" s="362"/>
      <c r="E243" s="363" t="s">
        <v>5</v>
      </c>
      <c r="F243" s="539" t="s">
        <v>232</v>
      </c>
      <c r="G243" s="540"/>
      <c r="H243" s="540"/>
      <c r="I243" s="540"/>
      <c r="J243" s="362"/>
      <c r="K243" s="364" t="s">
        <v>5</v>
      </c>
      <c r="L243" s="362"/>
      <c r="M243" s="362"/>
      <c r="N243" s="362"/>
      <c r="O243" s="362"/>
      <c r="P243" s="362"/>
      <c r="Q243" s="362"/>
      <c r="R243" s="155"/>
      <c r="T243" s="156"/>
      <c r="U243" s="152"/>
      <c r="V243" s="152"/>
      <c r="W243" s="152"/>
      <c r="X243" s="152"/>
      <c r="Y243" s="152"/>
      <c r="Z243" s="152"/>
      <c r="AA243" s="157"/>
      <c r="AT243" s="158" t="s">
        <v>182</v>
      </c>
      <c r="AU243" s="158" t="s">
        <v>131</v>
      </c>
      <c r="AV243" s="10" t="s">
        <v>87</v>
      </c>
      <c r="AW243" s="10" t="s">
        <v>37</v>
      </c>
      <c r="AX243" s="10" t="s">
        <v>79</v>
      </c>
      <c r="AY243" s="158" t="s">
        <v>172</v>
      </c>
    </row>
    <row r="244" spans="1:65" s="10" customFormat="1" ht="22.5" customHeight="1" x14ac:dyDescent="0.3">
      <c r="A244" s="360"/>
      <c r="B244" s="361"/>
      <c r="C244" s="362"/>
      <c r="D244" s="362"/>
      <c r="E244" s="363" t="s">
        <v>5</v>
      </c>
      <c r="F244" s="539" t="s">
        <v>233</v>
      </c>
      <c r="G244" s="540"/>
      <c r="H244" s="540"/>
      <c r="I244" s="540"/>
      <c r="J244" s="362"/>
      <c r="K244" s="364" t="s">
        <v>5</v>
      </c>
      <c r="L244" s="362"/>
      <c r="M244" s="362"/>
      <c r="N244" s="362"/>
      <c r="O244" s="362"/>
      <c r="P244" s="362"/>
      <c r="Q244" s="362"/>
      <c r="R244" s="155"/>
      <c r="T244" s="156"/>
      <c r="U244" s="152"/>
      <c r="V244" s="152"/>
      <c r="W244" s="152"/>
      <c r="X244" s="152"/>
      <c r="Y244" s="152"/>
      <c r="Z244" s="152"/>
      <c r="AA244" s="157"/>
      <c r="AT244" s="158" t="s">
        <v>182</v>
      </c>
      <c r="AU244" s="158" t="s">
        <v>131</v>
      </c>
      <c r="AV244" s="10" t="s">
        <v>87</v>
      </c>
      <c r="AW244" s="10" t="s">
        <v>37</v>
      </c>
      <c r="AX244" s="10" t="s">
        <v>79</v>
      </c>
      <c r="AY244" s="158" t="s">
        <v>172</v>
      </c>
    </row>
    <row r="245" spans="1:65" s="10" customFormat="1" ht="22.5" customHeight="1" x14ac:dyDescent="0.3">
      <c r="A245" s="360"/>
      <c r="B245" s="361"/>
      <c r="C245" s="362"/>
      <c r="D245" s="362"/>
      <c r="E245" s="363" t="s">
        <v>5</v>
      </c>
      <c r="F245" s="539" t="s">
        <v>452</v>
      </c>
      <c r="G245" s="540"/>
      <c r="H245" s="540"/>
      <c r="I245" s="540"/>
      <c r="J245" s="362"/>
      <c r="K245" s="364" t="s">
        <v>5</v>
      </c>
      <c r="L245" s="362"/>
      <c r="M245" s="362"/>
      <c r="N245" s="362"/>
      <c r="O245" s="362"/>
      <c r="P245" s="362"/>
      <c r="Q245" s="362"/>
      <c r="R245" s="155"/>
      <c r="T245" s="156"/>
      <c r="U245" s="152"/>
      <c r="V245" s="152"/>
      <c r="W245" s="152"/>
      <c r="X245" s="152"/>
      <c r="Y245" s="152"/>
      <c r="Z245" s="152"/>
      <c r="AA245" s="157"/>
      <c r="AT245" s="158" t="s">
        <v>182</v>
      </c>
      <c r="AU245" s="158" t="s">
        <v>131</v>
      </c>
      <c r="AV245" s="10" t="s">
        <v>87</v>
      </c>
      <c r="AW245" s="10" t="s">
        <v>37</v>
      </c>
      <c r="AX245" s="10" t="s">
        <v>79</v>
      </c>
      <c r="AY245" s="158" t="s">
        <v>172</v>
      </c>
    </row>
    <row r="246" spans="1:65" s="11" customFormat="1" ht="22.5" customHeight="1" x14ac:dyDescent="0.3">
      <c r="A246" s="365"/>
      <c r="B246" s="366"/>
      <c r="C246" s="367"/>
      <c r="D246" s="367"/>
      <c r="E246" s="368" t="s">
        <v>5</v>
      </c>
      <c r="F246" s="537" t="s">
        <v>453</v>
      </c>
      <c r="G246" s="538"/>
      <c r="H246" s="538"/>
      <c r="I246" s="538"/>
      <c r="J246" s="367"/>
      <c r="K246" s="369">
        <v>0.21</v>
      </c>
      <c r="L246" s="367"/>
      <c r="M246" s="367"/>
      <c r="N246" s="367"/>
      <c r="O246" s="367"/>
      <c r="P246" s="367"/>
      <c r="Q246" s="367"/>
      <c r="R246" s="163"/>
      <c r="T246" s="164"/>
      <c r="U246" s="160"/>
      <c r="V246" s="160"/>
      <c r="W246" s="160"/>
      <c r="X246" s="160"/>
      <c r="Y246" s="160"/>
      <c r="Z246" s="160"/>
      <c r="AA246" s="165"/>
      <c r="AT246" s="166" t="s">
        <v>182</v>
      </c>
      <c r="AU246" s="166" t="s">
        <v>131</v>
      </c>
      <c r="AV246" s="11" t="s">
        <v>131</v>
      </c>
      <c r="AW246" s="11" t="s">
        <v>37</v>
      </c>
      <c r="AX246" s="11" t="s">
        <v>79</v>
      </c>
      <c r="AY246" s="166" t="s">
        <v>172</v>
      </c>
    </row>
    <row r="247" spans="1:65" s="10" customFormat="1" ht="31.5" customHeight="1" x14ac:dyDescent="0.3">
      <c r="A247" s="360"/>
      <c r="B247" s="361"/>
      <c r="C247" s="362"/>
      <c r="D247" s="362"/>
      <c r="E247" s="363" t="s">
        <v>5</v>
      </c>
      <c r="F247" s="539" t="s">
        <v>454</v>
      </c>
      <c r="G247" s="540"/>
      <c r="H247" s="540"/>
      <c r="I247" s="540"/>
      <c r="J247" s="362"/>
      <c r="K247" s="364" t="s">
        <v>5</v>
      </c>
      <c r="L247" s="362"/>
      <c r="M247" s="362"/>
      <c r="N247" s="362"/>
      <c r="O247" s="362"/>
      <c r="P247" s="362"/>
      <c r="Q247" s="362"/>
      <c r="R247" s="155"/>
      <c r="T247" s="156"/>
      <c r="U247" s="152"/>
      <c r="V247" s="152"/>
      <c r="W247" s="152"/>
      <c r="X247" s="152"/>
      <c r="Y247" s="152"/>
      <c r="Z247" s="152"/>
      <c r="AA247" s="157"/>
      <c r="AT247" s="158" t="s">
        <v>182</v>
      </c>
      <c r="AU247" s="158" t="s">
        <v>131</v>
      </c>
      <c r="AV247" s="10" t="s">
        <v>87</v>
      </c>
      <c r="AW247" s="10" t="s">
        <v>37</v>
      </c>
      <c r="AX247" s="10" t="s">
        <v>79</v>
      </c>
      <c r="AY247" s="158" t="s">
        <v>172</v>
      </c>
    </row>
    <row r="248" spans="1:65" s="11" customFormat="1" ht="22.5" customHeight="1" x14ac:dyDescent="0.3">
      <c r="A248" s="365"/>
      <c r="B248" s="366"/>
      <c r="C248" s="367"/>
      <c r="D248" s="367"/>
      <c r="E248" s="368" t="s">
        <v>5</v>
      </c>
      <c r="F248" s="537" t="s">
        <v>196</v>
      </c>
      <c r="G248" s="538"/>
      <c r="H248" s="538"/>
      <c r="I248" s="538"/>
      <c r="J248" s="367"/>
      <c r="K248" s="369">
        <v>1.4770000000000001</v>
      </c>
      <c r="L248" s="367"/>
      <c r="M248" s="367"/>
      <c r="N248" s="367"/>
      <c r="O248" s="367"/>
      <c r="P248" s="367"/>
      <c r="Q248" s="367"/>
      <c r="R248" s="163"/>
      <c r="T248" s="164"/>
      <c r="U248" s="160"/>
      <c r="V248" s="160"/>
      <c r="W248" s="160"/>
      <c r="X248" s="160"/>
      <c r="Y248" s="160"/>
      <c r="Z248" s="160"/>
      <c r="AA248" s="165"/>
      <c r="AT248" s="166" t="s">
        <v>182</v>
      </c>
      <c r="AU248" s="166" t="s">
        <v>131</v>
      </c>
      <c r="AV248" s="11" t="s">
        <v>131</v>
      </c>
      <c r="AW248" s="11" t="s">
        <v>37</v>
      </c>
      <c r="AX248" s="11" t="s">
        <v>79</v>
      </c>
      <c r="AY248" s="166" t="s">
        <v>172</v>
      </c>
    </row>
    <row r="249" spans="1:65" s="12" customFormat="1" ht="22.5" customHeight="1" x14ac:dyDescent="0.3">
      <c r="A249" s="370"/>
      <c r="B249" s="371"/>
      <c r="C249" s="372"/>
      <c r="D249" s="372"/>
      <c r="E249" s="373" t="s">
        <v>5</v>
      </c>
      <c r="F249" s="525" t="s">
        <v>186</v>
      </c>
      <c r="G249" s="526"/>
      <c r="H249" s="526"/>
      <c r="I249" s="526"/>
      <c r="J249" s="372"/>
      <c r="K249" s="374">
        <v>1.6870000000000001</v>
      </c>
      <c r="L249" s="372"/>
      <c r="M249" s="372"/>
      <c r="N249" s="372"/>
      <c r="O249" s="372"/>
      <c r="P249" s="372"/>
      <c r="Q249" s="372"/>
      <c r="R249" s="171"/>
      <c r="T249" s="172"/>
      <c r="U249" s="168"/>
      <c r="V249" s="168"/>
      <c r="W249" s="168"/>
      <c r="X249" s="168"/>
      <c r="Y249" s="168"/>
      <c r="Z249" s="168"/>
      <c r="AA249" s="173"/>
      <c r="AT249" s="174" t="s">
        <v>182</v>
      </c>
      <c r="AU249" s="174" t="s">
        <v>131</v>
      </c>
      <c r="AV249" s="12" t="s">
        <v>177</v>
      </c>
      <c r="AW249" s="12" t="s">
        <v>37</v>
      </c>
      <c r="AX249" s="12" t="s">
        <v>87</v>
      </c>
      <c r="AY249" s="174" t="s">
        <v>172</v>
      </c>
    </row>
    <row r="250" spans="1:65" s="1" customFormat="1" ht="22.5" customHeight="1" x14ac:dyDescent="0.3">
      <c r="A250" s="307"/>
      <c r="B250" s="308"/>
      <c r="C250" s="357" t="s">
        <v>281</v>
      </c>
      <c r="D250" s="357" t="s">
        <v>173</v>
      </c>
      <c r="E250" s="358" t="s">
        <v>455</v>
      </c>
      <c r="F250" s="541" t="s">
        <v>456</v>
      </c>
      <c r="G250" s="541"/>
      <c r="H250" s="541"/>
      <c r="I250" s="541"/>
      <c r="J250" s="359" t="s">
        <v>269</v>
      </c>
      <c r="K250" s="300">
        <v>5.6000000000000001E-2</v>
      </c>
      <c r="L250" s="497">
        <v>42742</v>
      </c>
      <c r="M250" s="497"/>
      <c r="N250" s="498">
        <f>ROUND(L250*K250,2)</f>
        <v>2393.5500000000002</v>
      </c>
      <c r="O250" s="498"/>
      <c r="P250" s="498"/>
      <c r="Q250" s="498"/>
      <c r="R250" s="145"/>
      <c r="T250" s="146" t="s">
        <v>5</v>
      </c>
      <c r="U250" s="44" t="s">
        <v>44</v>
      </c>
      <c r="V250" s="147">
        <v>15.231</v>
      </c>
      <c r="W250" s="147">
        <f>V250*K250</f>
        <v>0.85293600000000003</v>
      </c>
      <c r="X250" s="147">
        <v>1.0530600000000001</v>
      </c>
      <c r="Y250" s="147">
        <f>X250*K250</f>
        <v>5.8971360000000007E-2</v>
      </c>
      <c r="Z250" s="147">
        <v>0</v>
      </c>
      <c r="AA250" s="148">
        <f>Z250*K250</f>
        <v>0</v>
      </c>
      <c r="AR250" s="21" t="s">
        <v>177</v>
      </c>
      <c r="AT250" s="21" t="s">
        <v>173</v>
      </c>
      <c r="AU250" s="21" t="s">
        <v>131</v>
      </c>
      <c r="AY250" s="21" t="s">
        <v>172</v>
      </c>
      <c r="BE250" s="149">
        <f>IF(U250="základní",N250,0)</f>
        <v>2393.5500000000002</v>
      </c>
      <c r="BF250" s="149">
        <f>IF(U250="snížená",N250,0)</f>
        <v>0</v>
      </c>
      <c r="BG250" s="149">
        <f>IF(U250="zákl. přenesená",N250,0)</f>
        <v>0</v>
      </c>
      <c r="BH250" s="149">
        <f>IF(U250="sníž. přenesená",N250,0)</f>
        <v>0</v>
      </c>
      <c r="BI250" s="149">
        <f>IF(U250="nulová",N250,0)</f>
        <v>0</v>
      </c>
      <c r="BJ250" s="21" t="s">
        <v>87</v>
      </c>
      <c r="BK250" s="149">
        <f>ROUND(L250*K250,2)</f>
        <v>2393.5500000000002</v>
      </c>
      <c r="BL250" s="21" t="s">
        <v>177</v>
      </c>
      <c r="BM250" s="21" t="s">
        <v>457</v>
      </c>
    </row>
    <row r="251" spans="1:65" s="10" customFormat="1" ht="22.5" customHeight="1" x14ac:dyDescent="0.3">
      <c r="A251" s="360"/>
      <c r="B251" s="361"/>
      <c r="C251" s="362"/>
      <c r="D251" s="362"/>
      <c r="E251" s="363" t="s">
        <v>5</v>
      </c>
      <c r="F251" s="542" t="s">
        <v>232</v>
      </c>
      <c r="G251" s="543"/>
      <c r="H251" s="543"/>
      <c r="I251" s="543"/>
      <c r="J251" s="362"/>
      <c r="K251" s="364" t="s">
        <v>5</v>
      </c>
      <c r="L251" s="362"/>
      <c r="M251" s="362"/>
      <c r="N251" s="362"/>
      <c r="O251" s="362"/>
      <c r="P251" s="362"/>
      <c r="Q251" s="362"/>
      <c r="R251" s="155"/>
      <c r="T251" s="156"/>
      <c r="U251" s="152"/>
      <c r="V251" s="152"/>
      <c r="W251" s="152"/>
      <c r="X251" s="152"/>
      <c r="Y251" s="152"/>
      <c r="Z251" s="152"/>
      <c r="AA251" s="157"/>
      <c r="AT251" s="158" t="s">
        <v>182</v>
      </c>
      <c r="AU251" s="158" t="s">
        <v>131</v>
      </c>
      <c r="AV251" s="10" t="s">
        <v>87</v>
      </c>
      <c r="AW251" s="10" t="s">
        <v>37</v>
      </c>
      <c r="AX251" s="10" t="s">
        <v>79</v>
      </c>
      <c r="AY251" s="158" t="s">
        <v>172</v>
      </c>
    </row>
    <row r="252" spans="1:65" s="10" customFormat="1" ht="22.5" customHeight="1" x14ac:dyDescent="0.3">
      <c r="A252" s="360"/>
      <c r="B252" s="361"/>
      <c r="C252" s="362"/>
      <c r="D252" s="362"/>
      <c r="E252" s="363" t="s">
        <v>5</v>
      </c>
      <c r="F252" s="539" t="s">
        <v>233</v>
      </c>
      <c r="G252" s="540"/>
      <c r="H252" s="540"/>
      <c r="I252" s="540"/>
      <c r="J252" s="362"/>
      <c r="K252" s="364" t="s">
        <v>5</v>
      </c>
      <c r="L252" s="362"/>
      <c r="M252" s="362"/>
      <c r="N252" s="362"/>
      <c r="O252" s="362"/>
      <c r="P252" s="362"/>
      <c r="Q252" s="362"/>
      <c r="R252" s="155"/>
      <c r="T252" s="156"/>
      <c r="U252" s="152"/>
      <c r="V252" s="152"/>
      <c r="W252" s="152"/>
      <c r="X252" s="152"/>
      <c r="Y252" s="152"/>
      <c r="Z252" s="152"/>
      <c r="AA252" s="157"/>
      <c r="AT252" s="158" t="s">
        <v>182</v>
      </c>
      <c r="AU252" s="158" t="s">
        <v>131</v>
      </c>
      <c r="AV252" s="10" t="s">
        <v>87</v>
      </c>
      <c r="AW252" s="10" t="s">
        <v>37</v>
      </c>
      <c r="AX252" s="10" t="s">
        <v>79</v>
      </c>
      <c r="AY252" s="158" t="s">
        <v>172</v>
      </c>
    </row>
    <row r="253" spans="1:65" s="10" customFormat="1" ht="22.5" customHeight="1" x14ac:dyDescent="0.3">
      <c r="A253" s="360"/>
      <c r="B253" s="361"/>
      <c r="C253" s="362"/>
      <c r="D253" s="362"/>
      <c r="E253" s="363" t="s">
        <v>5</v>
      </c>
      <c r="F253" s="539" t="s">
        <v>458</v>
      </c>
      <c r="G253" s="540"/>
      <c r="H253" s="540"/>
      <c r="I253" s="540"/>
      <c r="J253" s="362"/>
      <c r="K253" s="364" t="s">
        <v>5</v>
      </c>
      <c r="L253" s="362"/>
      <c r="M253" s="362"/>
      <c r="N253" s="362"/>
      <c r="O253" s="362"/>
      <c r="P253" s="362"/>
      <c r="Q253" s="362"/>
      <c r="R253" s="155"/>
      <c r="T253" s="156"/>
      <c r="U253" s="152"/>
      <c r="V253" s="152"/>
      <c r="W253" s="152"/>
      <c r="X253" s="152"/>
      <c r="Y253" s="152"/>
      <c r="Z253" s="152"/>
      <c r="AA253" s="157"/>
      <c r="AT253" s="158" t="s">
        <v>182</v>
      </c>
      <c r="AU253" s="158" t="s">
        <v>131</v>
      </c>
      <c r="AV253" s="10" t="s">
        <v>87</v>
      </c>
      <c r="AW253" s="10" t="s">
        <v>37</v>
      </c>
      <c r="AX253" s="10" t="s">
        <v>79</v>
      </c>
      <c r="AY253" s="158" t="s">
        <v>172</v>
      </c>
    </row>
    <row r="254" spans="1:65" s="11" customFormat="1" ht="22.5" customHeight="1" x14ac:dyDescent="0.3">
      <c r="A254" s="365"/>
      <c r="B254" s="366"/>
      <c r="C254" s="367"/>
      <c r="D254" s="367"/>
      <c r="E254" s="368" t="s">
        <v>5</v>
      </c>
      <c r="F254" s="537" t="s">
        <v>459</v>
      </c>
      <c r="G254" s="538"/>
      <c r="H254" s="538"/>
      <c r="I254" s="538"/>
      <c r="J254" s="367"/>
      <c r="K254" s="369">
        <v>5.6000000000000001E-2</v>
      </c>
      <c r="L254" s="367"/>
      <c r="M254" s="367"/>
      <c r="N254" s="367"/>
      <c r="O254" s="367"/>
      <c r="P254" s="367"/>
      <c r="Q254" s="367"/>
      <c r="R254" s="163"/>
      <c r="T254" s="164"/>
      <c r="U254" s="160"/>
      <c r="V254" s="160"/>
      <c r="W254" s="160"/>
      <c r="X254" s="160"/>
      <c r="Y254" s="160"/>
      <c r="Z254" s="160"/>
      <c r="AA254" s="165"/>
      <c r="AT254" s="166" t="s">
        <v>182</v>
      </c>
      <c r="AU254" s="166" t="s">
        <v>131</v>
      </c>
      <c r="AV254" s="11" t="s">
        <v>131</v>
      </c>
      <c r="AW254" s="11" t="s">
        <v>37</v>
      </c>
      <c r="AX254" s="11" t="s">
        <v>79</v>
      </c>
      <c r="AY254" s="166" t="s">
        <v>172</v>
      </c>
    </row>
    <row r="255" spans="1:65" s="12" customFormat="1" ht="22.5" customHeight="1" x14ac:dyDescent="0.3">
      <c r="A255" s="370"/>
      <c r="B255" s="371"/>
      <c r="C255" s="372"/>
      <c r="D255" s="372"/>
      <c r="E255" s="373" t="s">
        <v>5</v>
      </c>
      <c r="F255" s="525" t="s">
        <v>186</v>
      </c>
      <c r="G255" s="526"/>
      <c r="H255" s="526"/>
      <c r="I255" s="526"/>
      <c r="J255" s="372"/>
      <c r="K255" s="374">
        <v>5.6000000000000001E-2</v>
      </c>
      <c r="L255" s="372"/>
      <c r="M255" s="372"/>
      <c r="N255" s="372"/>
      <c r="O255" s="372"/>
      <c r="P255" s="372"/>
      <c r="Q255" s="372"/>
      <c r="R255" s="171"/>
      <c r="T255" s="172"/>
      <c r="U255" s="168"/>
      <c r="V255" s="168"/>
      <c r="W255" s="168"/>
      <c r="X255" s="168"/>
      <c r="Y255" s="168"/>
      <c r="Z255" s="168"/>
      <c r="AA255" s="173"/>
      <c r="AT255" s="174" t="s">
        <v>182</v>
      </c>
      <c r="AU255" s="174" t="s">
        <v>131</v>
      </c>
      <c r="AV255" s="12" t="s">
        <v>177</v>
      </c>
      <c r="AW255" s="12" t="s">
        <v>37</v>
      </c>
      <c r="AX255" s="12" t="s">
        <v>87</v>
      </c>
      <c r="AY255" s="174" t="s">
        <v>172</v>
      </c>
    </row>
    <row r="256" spans="1:65" s="1" customFormat="1" ht="31.5" customHeight="1" x14ac:dyDescent="0.3">
      <c r="A256" s="307"/>
      <c r="B256" s="308"/>
      <c r="C256" s="357" t="s">
        <v>285</v>
      </c>
      <c r="D256" s="357" t="s">
        <v>173</v>
      </c>
      <c r="E256" s="358" t="s">
        <v>460</v>
      </c>
      <c r="F256" s="541" t="s">
        <v>461</v>
      </c>
      <c r="G256" s="541"/>
      <c r="H256" s="541"/>
      <c r="I256" s="541"/>
      <c r="J256" s="359" t="s">
        <v>189</v>
      </c>
      <c r="K256" s="300">
        <v>1</v>
      </c>
      <c r="L256" s="497">
        <v>634</v>
      </c>
      <c r="M256" s="497"/>
      <c r="N256" s="498">
        <f>ROUND(L256*K256,2)</f>
        <v>634</v>
      </c>
      <c r="O256" s="498"/>
      <c r="P256" s="498"/>
      <c r="Q256" s="498"/>
      <c r="R256" s="145"/>
      <c r="T256" s="146" t="s">
        <v>5</v>
      </c>
      <c r="U256" s="44" t="s">
        <v>44</v>
      </c>
      <c r="V256" s="147">
        <v>0.754</v>
      </c>
      <c r="W256" s="147">
        <f>V256*K256</f>
        <v>0.754</v>
      </c>
      <c r="X256" s="147">
        <v>1.6979999999999999E-2</v>
      </c>
      <c r="Y256" s="147">
        <f>X256*K256</f>
        <v>1.6979999999999999E-2</v>
      </c>
      <c r="Z256" s="147">
        <v>0</v>
      </c>
      <c r="AA256" s="148">
        <f>Z256*K256</f>
        <v>0</v>
      </c>
      <c r="AR256" s="21" t="s">
        <v>177</v>
      </c>
      <c r="AT256" s="21" t="s">
        <v>173</v>
      </c>
      <c r="AU256" s="21" t="s">
        <v>131</v>
      </c>
      <c r="AY256" s="21" t="s">
        <v>172</v>
      </c>
      <c r="BE256" s="149">
        <f>IF(U256="základní",N256,0)</f>
        <v>634</v>
      </c>
      <c r="BF256" s="149">
        <f>IF(U256="snížená",N256,0)</f>
        <v>0</v>
      </c>
      <c r="BG256" s="149">
        <f>IF(U256="zákl. přenesená",N256,0)</f>
        <v>0</v>
      </c>
      <c r="BH256" s="149">
        <f>IF(U256="sníž. přenesená",N256,0)</f>
        <v>0</v>
      </c>
      <c r="BI256" s="149">
        <f>IF(U256="nulová",N256,0)</f>
        <v>0</v>
      </c>
      <c r="BJ256" s="21" t="s">
        <v>87</v>
      </c>
      <c r="BK256" s="149">
        <f>ROUND(L256*K256,2)</f>
        <v>634</v>
      </c>
      <c r="BL256" s="21" t="s">
        <v>177</v>
      </c>
      <c r="BM256" s="21" t="s">
        <v>462</v>
      </c>
    </row>
    <row r="257" spans="1:65" s="1" customFormat="1" ht="22.5" customHeight="1" x14ac:dyDescent="0.3">
      <c r="A257" s="307"/>
      <c r="B257" s="308"/>
      <c r="C257" s="309"/>
      <c r="D257" s="309"/>
      <c r="E257" s="309"/>
      <c r="F257" s="544" t="s">
        <v>463</v>
      </c>
      <c r="G257" s="545"/>
      <c r="H257" s="545"/>
      <c r="I257" s="545"/>
      <c r="J257" s="309"/>
      <c r="K257" s="309"/>
      <c r="L257" s="309"/>
      <c r="M257" s="309"/>
      <c r="N257" s="309"/>
      <c r="O257" s="309"/>
      <c r="P257" s="309"/>
      <c r="Q257" s="309"/>
      <c r="R257" s="37"/>
      <c r="T257" s="150"/>
      <c r="U257" s="36"/>
      <c r="V257" s="36"/>
      <c r="W257" s="36"/>
      <c r="X257" s="36"/>
      <c r="Y257" s="36"/>
      <c r="Z257" s="36"/>
      <c r="AA257" s="74"/>
      <c r="AT257" s="21" t="s">
        <v>180</v>
      </c>
      <c r="AU257" s="21" t="s">
        <v>131</v>
      </c>
    </row>
    <row r="258" spans="1:65" s="10" customFormat="1" ht="22.5" customHeight="1" x14ac:dyDescent="0.3">
      <c r="A258" s="360"/>
      <c r="B258" s="361"/>
      <c r="C258" s="362"/>
      <c r="D258" s="362"/>
      <c r="E258" s="363" t="s">
        <v>5</v>
      </c>
      <c r="F258" s="539" t="s">
        <v>232</v>
      </c>
      <c r="G258" s="540"/>
      <c r="H258" s="540"/>
      <c r="I258" s="540"/>
      <c r="J258" s="362"/>
      <c r="K258" s="364" t="s">
        <v>5</v>
      </c>
      <c r="L258" s="362"/>
      <c r="M258" s="362"/>
      <c r="N258" s="362"/>
      <c r="O258" s="362"/>
      <c r="P258" s="362"/>
      <c r="Q258" s="362"/>
      <c r="R258" s="155"/>
      <c r="T258" s="156"/>
      <c r="U258" s="152"/>
      <c r="V258" s="152"/>
      <c r="W258" s="152"/>
      <c r="X258" s="152"/>
      <c r="Y258" s="152"/>
      <c r="Z258" s="152"/>
      <c r="AA258" s="157"/>
      <c r="AT258" s="158" t="s">
        <v>182</v>
      </c>
      <c r="AU258" s="158" t="s">
        <v>131</v>
      </c>
      <c r="AV258" s="10" t="s">
        <v>87</v>
      </c>
      <c r="AW258" s="10" t="s">
        <v>37</v>
      </c>
      <c r="AX258" s="10" t="s">
        <v>79</v>
      </c>
      <c r="AY258" s="158" t="s">
        <v>172</v>
      </c>
    </row>
    <row r="259" spans="1:65" s="10" customFormat="1" ht="22.5" customHeight="1" x14ac:dyDescent="0.3">
      <c r="A259" s="360"/>
      <c r="B259" s="361"/>
      <c r="C259" s="362"/>
      <c r="D259" s="362"/>
      <c r="E259" s="363" t="s">
        <v>5</v>
      </c>
      <c r="F259" s="539" t="s">
        <v>233</v>
      </c>
      <c r="G259" s="540"/>
      <c r="H259" s="540"/>
      <c r="I259" s="540"/>
      <c r="J259" s="362"/>
      <c r="K259" s="364" t="s">
        <v>5</v>
      </c>
      <c r="L259" s="362"/>
      <c r="M259" s="362"/>
      <c r="N259" s="362"/>
      <c r="O259" s="362"/>
      <c r="P259" s="362"/>
      <c r="Q259" s="362"/>
      <c r="R259" s="155"/>
      <c r="T259" s="156"/>
      <c r="U259" s="152"/>
      <c r="V259" s="152"/>
      <c r="W259" s="152"/>
      <c r="X259" s="152"/>
      <c r="Y259" s="152"/>
      <c r="Z259" s="152"/>
      <c r="AA259" s="157"/>
      <c r="AT259" s="158" t="s">
        <v>182</v>
      </c>
      <c r="AU259" s="158" t="s">
        <v>131</v>
      </c>
      <c r="AV259" s="10" t="s">
        <v>87</v>
      </c>
      <c r="AW259" s="10" t="s">
        <v>37</v>
      </c>
      <c r="AX259" s="10" t="s">
        <v>79</v>
      </c>
      <c r="AY259" s="158" t="s">
        <v>172</v>
      </c>
    </row>
    <row r="260" spans="1:65" s="10" customFormat="1" ht="22.5" customHeight="1" x14ac:dyDescent="0.3">
      <c r="A260" s="360"/>
      <c r="B260" s="361"/>
      <c r="C260" s="362"/>
      <c r="D260" s="362"/>
      <c r="E260" s="363" t="s">
        <v>5</v>
      </c>
      <c r="F260" s="539" t="s">
        <v>464</v>
      </c>
      <c r="G260" s="540"/>
      <c r="H260" s="540"/>
      <c r="I260" s="540"/>
      <c r="J260" s="362"/>
      <c r="K260" s="364" t="s">
        <v>5</v>
      </c>
      <c r="L260" s="362"/>
      <c r="M260" s="362"/>
      <c r="N260" s="362"/>
      <c r="O260" s="362"/>
      <c r="P260" s="362"/>
      <c r="Q260" s="362"/>
      <c r="R260" s="155"/>
      <c r="T260" s="156"/>
      <c r="U260" s="152"/>
      <c r="V260" s="152"/>
      <c r="W260" s="152"/>
      <c r="X260" s="152"/>
      <c r="Y260" s="152"/>
      <c r="Z260" s="152"/>
      <c r="AA260" s="157"/>
      <c r="AT260" s="158" t="s">
        <v>182</v>
      </c>
      <c r="AU260" s="158" t="s">
        <v>131</v>
      </c>
      <c r="AV260" s="10" t="s">
        <v>87</v>
      </c>
      <c r="AW260" s="10" t="s">
        <v>37</v>
      </c>
      <c r="AX260" s="10" t="s">
        <v>79</v>
      </c>
      <c r="AY260" s="158" t="s">
        <v>172</v>
      </c>
    </row>
    <row r="261" spans="1:65" s="11" customFormat="1" ht="22.5" customHeight="1" x14ac:dyDescent="0.3">
      <c r="A261" s="365"/>
      <c r="B261" s="366"/>
      <c r="C261" s="367"/>
      <c r="D261" s="367"/>
      <c r="E261" s="368" t="s">
        <v>5</v>
      </c>
      <c r="F261" s="537" t="s">
        <v>87</v>
      </c>
      <c r="G261" s="538"/>
      <c r="H261" s="538"/>
      <c r="I261" s="538"/>
      <c r="J261" s="367"/>
      <c r="K261" s="369">
        <v>1</v>
      </c>
      <c r="L261" s="367"/>
      <c r="M261" s="367"/>
      <c r="N261" s="367"/>
      <c r="O261" s="367"/>
      <c r="P261" s="367"/>
      <c r="Q261" s="367"/>
      <c r="R261" s="163"/>
      <c r="T261" s="164"/>
      <c r="U261" s="160"/>
      <c r="V261" s="160"/>
      <c r="W261" s="160"/>
      <c r="X261" s="160"/>
      <c r="Y261" s="160"/>
      <c r="Z261" s="160"/>
      <c r="AA261" s="165"/>
      <c r="AT261" s="166" t="s">
        <v>182</v>
      </c>
      <c r="AU261" s="166" t="s">
        <v>131</v>
      </c>
      <c r="AV261" s="11" t="s">
        <v>131</v>
      </c>
      <c r="AW261" s="11" t="s">
        <v>37</v>
      </c>
      <c r="AX261" s="11" t="s">
        <v>79</v>
      </c>
      <c r="AY261" s="166" t="s">
        <v>172</v>
      </c>
    </row>
    <row r="262" spans="1:65" s="12" customFormat="1" ht="22.5" customHeight="1" x14ac:dyDescent="0.3">
      <c r="A262" s="370"/>
      <c r="B262" s="371"/>
      <c r="C262" s="372"/>
      <c r="D262" s="372"/>
      <c r="E262" s="373" t="s">
        <v>5</v>
      </c>
      <c r="F262" s="525" t="s">
        <v>186</v>
      </c>
      <c r="G262" s="526"/>
      <c r="H262" s="526"/>
      <c r="I262" s="526"/>
      <c r="J262" s="372"/>
      <c r="K262" s="374">
        <v>1</v>
      </c>
      <c r="L262" s="372"/>
      <c r="M262" s="372"/>
      <c r="N262" s="372"/>
      <c r="O262" s="372"/>
      <c r="P262" s="372"/>
      <c r="Q262" s="372"/>
      <c r="R262" s="171"/>
      <c r="T262" s="172"/>
      <c r="U262" s="168"/>
      <c r="V262" s="168"/>
      <c r="W262" s="168"/>
      <c r="X262" s="168"/>
      <c r="Y262" s="168"/>
      <c r="Z262" s="168"/>
      <c r="AA262" s="173"/>
      <c r="AT262" s="174" t="s">
        <v>182</v>
      </c>
      <c r="AU262" s="174" t="s">
        <v>131</v>
      </c>
      <c r="AV262" s="12" t="s">
        <v>177</v>
      </c>
      <c r="AW262" s="12" t="s">
        <v>37</v>
      </c>
      <c r="AX262" s="12" t="s">
        <v>87</v>
      </c>
      <c r="AY262" s="174" t="s">
        <v>172</v>
      </c>
    </row>
    <row r="263" spans="1:65" s="1" customFormat="1" ht="22.5" customHeight="1" x14ac:dyDescent="0.3">
      <c r="A263" s="307"/>
      <c r="B263" s="308"/>
      <c r="C263" s="375" t="s">
        <v>289</v>
      </c>
      <c r="D263" s="375" t="s">
        <v>373</v>
      </c>
      <c r="E263" s="376" t="s">
        <v>465</v>
      </c>
      <c r="F263" s="546" t="s">
        <v>466</v>
      </c>
      <c r="G263" s="546"/>
      <c r="H263" s="546"/>
      <c r="I263" s="546"/>
      <c r="J263" s="377" t="s">
        <v>189</v>
      </c>
      <c r="K263" s="378">
        <v>1</v>
      </c>
      <c r="L263" s="547">
        <v>1525</v>
      </c>
      <c r="M263" s="547"/>
      <c r="N263" s="548">
        <f>ROUND(L263*K263,2)</f>
        <v>1525</v>
      </c>
      <c r="O263" s="498"/>
      <c r="P263" s="498"/>
      <c r="Q263" s="498"/>
      <c r="R263" s="145"/>
      <c r="T263" s="146" t="s">
        <v>5</v>
      </c>
      <c r="U263" s="44" t="s">
        <v>44</v>
      </c>
      <c r="V263" s="147">
        <v>0</v>
      </c>
      <c r="W263" s="147">
        <f>V263*K263</f>
        <v>0</v>
      </c>
      <c r="X263" s="147">
        <v>1.38E-2</v>
      </c>
      <c r="Y263" s="147">
        <f>X263*K263</f>
        <v>1.38E-2</v>
      </c>
      <c r="Z263" s="147">
        <v>0</v>
      </c>
      <c r="AA263" s="148">
        <f>Z263*K263</f>
        <v>0</v>
      </c>
      <c r="AR263" s="21" t="s">
        <v>222</v>
      </c>
      <c r="AT263" s="21" t="s">
        <v>373</v>
      </c>
      <c r="AU263" s="21" t="s">
        <v>131</v>
      </c>
      <c r="AY263" s="21" t="s">
        <v>172</v>
      </c>
      <c r="BE263" s="149">
        <f>IF(U263="základní",N263,0)</f>
        <v>1525</v>
      </c>
      <c r="BF263" s="149">
        <f>IF(U263="snížená",N263,0)</f>
        <v>0</v>
      </c>
      <c r="BG263" s="149">
        <f>IF(U263="zákl. přenesená",N263,0)</f>
        <v>0</v>
      </c>
      <c r="BH263" s="149">
        <f>IF(U263="sníž. přenesená",N263,0)</f>
        <v>0</v>
      </c>
      <c r="BI263" s="149">
        <f>IF(U263="nulová",N263,0)</f>
        <v>0</v>
      </c>
      <c r="BJ263" s="21" t="s">
        <v>87</v>
      </c>
      <c r="BK263" s="149">
        <f>ROUND(L263*K263,2)</f>
        <v>1525</v>
      </c>
      <c r="BL263" s="21" t="s">
        <v>177</v>
      </c>
      <c r="BM263" s="21" t="s">
        <v>467</v>
      </c>
    </row>
    <row r="264" spans="1:65" s="1" customFormat="1" ht="22.5" customHeight="1" x14ac:dyDescent="0.3">
      <c r="A264" s="307"/>
      <c r="B264" s="308"/>
      <c r="C264" s="309"/>
      <c r="D264" s="309"/>
      <c r="E264" s="309"/>
      <c r="F264" s="544" t="s">
        <v>468</v>
      </c>
      <c r="G264" s="545"/>
      <c r="H264" s="545"/>
      <c r="I264" s="545"/>
      <c r="J264" s="309"/>
      <c r="K264" s="309"/>
      <c r="L264" s="309"/>
      <c r="M264" s="309"/>
      <c r="N264" s="309"/>
      <c r="O264" s="309"/>
      <c r="P264" s="309"/>
      <c r="Q264" s="309"/>
      <c r="R264" s="37"/>
      <c r="T264" s="150"/>
      <c r="U264" s="36"/>
      <c r="V264" s="36"/>
      <c r="W264" s="36"/>
      <c r="X264" s="36"/>
      <c r="Y264" s="36"/>
      <c r="Z264" s="36"/>
      <c r="AA264" s="74"/>
      <c r="AT264" s="21" t="s">
        <v>180</v>
      </c>
      <c r="AU264" s="21" t="s">
        <v>131</v>
      </c>
    </row>
    <row r="265" spans="1:65" s="11" customFormat="1" ht="22.5" customHeight="1" x14ac:dyDescent="0.3">
      <c r="A265" s="365"/>
      <c r="B265" s="366"/>
      <c r="C265" s="367"/>
      <c r="D265" s="367"/>
      <c r="E265" s="368" t="s">
        <v>5</v>
      </c>
      <c r="F265" s="537" t="s">
        <v>87</v>
      </c>
      <c r="G265" s="538"/>
      <c r="H265" s="538"/>
      <c r="I265" s="538"/>
      <c r="J265" s="367"/>
      <c r="K265" s="369">
        <v>1</v>
      </c>
      <c r="L265" s="367"/>
      <c r="M265" s="367"/>
      <c r="N265" s="367"/>
      <c r="O265" s="367"/>
      <c r="P265" s="367"/>
      <c r="Q265" s="367"/>
      <c r="R265" s="163"/>
      <c r="T265" s="164"/>
      <c r="U265" s="160"/>
      <c r="V265" s="160"/>
      <c r="W265" s="160"/>
      <c r="X265" s="160"/>
      <c r="Y265" s="160"/>
      <c r="Z265" s="160"/>
      <c r="AA265" s="165"/>
      <c r="AT265" s="166" t="s">
        <v>182</v>
      </c>
      <c r="AU265" s="166" t="s">
        <v>131</v>
      </c>
      <c r="AV265" s="11" t="s">
        <v>131</v>
      </c>
      <c r="AW265" s="11" t="s">
        <v>37</v>
      </c>
      <c r="AX265" s="11" t="s">
        <v>79</v>
      </c>
      <c r="AY265" s="166" t="s">
        <v>172</v>
      </c>
    </row>
    <row r="266" spans="1:65" s="12" customFormat="1" ht="22.5" customHeight="1" x14ac:dyDescent="0.3">
      <c r="A266" s="370"/>
      <c r="B266" s="371"/>
      <c r="C266" s="372"/>
      <c r="D266" s="372"/>
      <c r="E266" s="373" t="s">
        <v>5</v>
      </c>
      <c r="F266" s="525" t="s">
        <v>186</v>
      </c>
      <c r="G266" s="526"/>
      <c r="H266" s="526"/>
      <c r="I266" s="526"/>
      <c r="J266" s="372"/>
      <c r="K266" s="374">
        <v>1</v>
      </c>
      <c r="L266" s="372"/>
      <c r="M266" s="372"/>
      <c r="N266" s="372"/>
      <c r="O266" s="372"/>
      <c r="P266" s="372"/>
      <c r="Q266" s="372"/>
      <c r="R266" s="171"/>
      <c r="T266" s="172"/>
      <c r="U266" s="168"/>
      <c r="V266" s="168"/>
      <c r="W266" s="168"/>
      <c r="X266" s="168"/>
      <c r="Y266" s="168"/>
      <c r="Z266" s="168"/>
      <c r="AA266" s="173"/>
      <c r="AT266" s="174" t="s">
        <v>182</v>
      </c>
      <c r="AU266" s="174" t="s">
        <v>131</v>
      </c>
      <c r="AV266" s="12" t="s">
        <v>177</v>
      </c>
      <c r="AW266" s="12" t="s">
        <v>37</v>
      </c>
      <c r="AX266" s="12" t="s">
        <v>87</v>
      </c>
      <c r="AY266" s="174" t="s">
        <v>172</v>
      </c>
    </row>
    <row r="267" spans="1:65" s="9" customFormat="1" ht="29.85" customHeight="1" x14ac:dyDescent="0.3">
      <c r="A267" s="352"/>
      <c r="B267" s="353"/>
      <c r="C267" s="354"/>
      <c r="D267" s="356" t="s">
        <v>146</v>
      </c>
      <c r="E267" s="356"/>
      <c r="F267" s="356"/>
      <c r="G267" s="356"/>
      <c r="H267" s="356"/>
      <c r="I267" s="356"/>
      <c r="J267" s="356"/>
      <c r="K267" s="356"/>
      <c r="L267" s="356"/>
      <c r="M267" s="356"/>
      <c r="N267" s="531">
        <f>BK267</f>
        <v>2309.8000000000002</v>
      </c>
      <c r="O267" s="532"/>
      <c r="P267" s="532"/>
      <c r="Q267" s="532"/>
      <c r="R267" s="133"/>
      <c r="T267" s="134"/>
      <c r="U267" s="131"/>
      <c r="V267" s="131"/>
      <c r="W267" s="135">
        <f>W268</f>
        <v>2.5733320000000002</v>
      </c>
      <c r="X267" s="131"/>
      <c r="Y267" s="135">
        <f>Y268</f>
        <v>0</v>
      </c>
      <c r="Z267" s="131"/>
      <c r="AA267" s="136">
        <f>AA268</f>
        <v>0</v>
      </c>
      <c r="AR267" s="137" t="s">
        <v>87</v>
      </c>
      <c r="AT267" s="138" t="s">
        <v>78</v>
      </c>
      <c r="AU267" s="138" t="s">
        <v>87</v>
      </c>
      <c r="AY267" s="137" t="s">
        <v>172</v>
      </c>
      <c r="BK267" s="139">
        <f>BK268</f>
        <v>2309.8000000000002</v>
      </c>
    </row>
    <row r="268" spans="1:65" s="1" customFormat="1" ht="31.5" customHeight="1" x14ac:dyDescent="0.3">
      <c r="A268" s="307"/>
      <c r="B268" s="308"/>
      <c r="C268" s="357" t="s">
        <v>296</v>
      </c>
      <c r="D268" s="357" t="s">
        <v>173</v>
      </c>
      <c r="E268" s="358" t="s">
        <v>286</v>
      </c>
      <c r="F268" s="541" t="s">
        <v>287</v>
      </c>
      <c r="G268" s="541"/>
      <c r="H268" s="541"/>
      <c r="I268" s="541"/>
      <c r="J268" s="359" t="s">
        <v>269</v>
      </c>
      <c r="K268" s="300">
        <v>7.7510000000000003</v>
      </c>
      <c r="L268" s="497">
        <v>298</v>
      </c>
      <c r="M268" s="497"/>
      <c r="N268" s="498">
        <f>ROUND(L268*K268,2)</f>
        <v>2309.8000000000002</v>
      </c>
      <c r="O268" s="498"/>
      <c r="P268" s="498"/>
      <c r="Q268" s="498"/>
      <c r="R268" s="145"/>
      <c r="T268" s="146" t="s">
        <v>5</v>
      </c>
      <c r="U268" s="44" t="s">
        <v>44</v>
      </c>
      <c r="V268" s="147">
        <v>0.33200000000000002</v>
      </c>
      <c r="W268" s="147">
        <f>V268*K268</f>
        <v>2.5733320000000002</v>
      </c>
      <c r="X268" s="147">
        <v>0</v>
      </c>
      <c r="Y268" s="147">
        <f>X268*K268</f>
        <v>0</v>
      </c>
      <c r="Z268" s="147">
        <v>0</v>
      </c>
      <c r="AA268" s="148">
        <f>Z268*K268</f>
        <v>0</v>
      </c>
      <c r="AR268" s="21" t="s">
        <v>177</v>
      </c>
      <c r="AT268" s="21" t="s">
        <v>173</v>
      </c>
      <c r="AU268" s="21" t="s">
        <v>131</v>
      </c>
      <c r="AY268" s="21" t="s">
        <v>172</v>
      </c>
      <c r="BE268" s="149">
        <f>IF(U268="základní",N268,0)</f>
        <v>2309.8000000000002</v>
      </c>
      <c r="BF268" s="149">
        <f>IF(U268="snížená",N268,0)</f>
        <v>0</v>
      </c>
      <c r="BG268" s="149">
        <f>IF(U268="zákl. přenesená",N268,0)</f>
        <v>0</v>
      </c>
      <c r="BH268" s="149">
        <f>IF(U268="sníž. přenesená",N268,0)</f>
        <v>0</v>
      </c>
      <c r="BI268" s="149">
        <f>IF(U268="nulová",N268,0)</f>
        <v>0</v>
      </c>
      <c r="BJ268" s="21" t="s">
        <v>87</v>
      </c>
      <c r="BK268" s="149">
        <f>ROUND(L268*K268,2)</f>
        <v>2309.8000000000002</v>
      </c>
      <c r="BL268" s="21" t="s">
        <v>177</v>
      </c>
      <c r="BM268" s="21" t="s">
        <v>469</v>
      </c>
    </row>
    <row r="269" spans="1:65" s="9" customFormat="1" ht="37.35" customHeight="1" x14ac:dyDescent="0.35">
      <c r="A269" s="352"/>
      <c r="B269" s="353"/>
      <c r="C269" s="354"/>
      <c r="D269" s="355" t="s">
        <v>147</v>
      </c>
      <c r="E269" s="355"/>
      <c r="F269" s="355"/>
      <c r="G269" s="355"/>
      <c r="H269" s="355"/>
      <c r="I269" s="355"/>
      <c r="J269" s="355"/>
      <c r="K269" s="355"/>
      <c r="L269" s="355"/>
      <c r="M269" s="355"/>
      <c r="N269" s="533">
        <f>BK269</f>
        <v>54279.99</v>
      </c>
      <c r="O269" s="534"/>
      <c r="P269" s="534"/>
      <c r="Q269" s="534"/>
      <c r="R269" s="133"/>
      <c r="T269" s="134"/>
      <c r="U269" s="131"/>
      <c r="V269" s="131"/>
      <c r="W269" s="135">
        <f>W270+W300+W308+W343+W352+W378+W431</f>
        <v>44.390371999999999</v>
      </c>
      <c r="X269" s="131"/>
      <c r="Y269" s="135">
        <f>Y270+Y300+Y308+Y343+Y352+Y378+Y431</f>
        <v>0.37608857999999995</v>
      </c>
      <c r="Z269" s="131"/>
      <c r="AA269" s="136">
        <f>AA270+AA300+AA308+AA343+AA352+AA378+AA431</f>
        <v>0</v>
      </c>
      <c r="AR269" s="137" t="s">
        <v>131</v>
      </c>
      <c r="AT269" s="138" t="s">
        <v>78</v>
      </c>
      <c r="AU269" s="138" t="s">
        <v>79</v>
      </c>
      <c r="AY269" s="137" t="s">
        <v>172</v>
      </c>
      <c r="BK269" s="139">
        <f>BK270+BK300+BK308+BK343+BK352+BK378+BK431</f>
        <v>54279.99</v>
      </c>
    </row>
    <row r="270" spans="1:65" s="9" customFormat="1" ht="19.899999999999999" customHeight="1" x14ac:dyDescent="0.3">
      <c r="A270" s="352"/>
      <c r="B270" s="353"/>
      <c r="C270" s="354"/>
      <c r="D270" s="356" t="s">
        <v>359</v>
      </c>
      <c r="E270" s="356"/>
      <c r="F270" s="356"/>
      <c r="G270" s="356"/>
      <c r="H270" s="356"/>
      <c r="I270" s="356"/>
      <c r="J270" s="356"/>
      <c r="K270" s="356"/>
      <c r="L270" s="356"/>
      <c r="M270" s="356"/>
      <c r="N270" s="531">
        <f>BK270</f>
        <v>4177.5</v>
      </c>
      <c r="O270" s="532"/>
      <c r="P270" s="532"/>
      <c r="Q270" s="532"/>
      <c r="R270" s="133"/>
      <c r="T270" s="134"/>
      <c r="U270" s="131"/>
      <c r="V270" s="131"/>
      <c r="W270" s="135">
        <f>SUM(W271:W299)</f>
        <v>0.79817600000000011</v>
      </c>
      <c r="X270" s="131"/>
      <c r="Y270" s="135">
        <f>SUM(Y271:Y299)</f>
        <v>0.12769</v>
      </c>
      <c r="Z270" s="131"/>
      <c r="AA270" s="136">
        <f>SUM(AA271:AA299)</f>
        <v>0</v>
      </c>
      <c r="AR270" s="137" t="s">
        <v>131</v>
      </c>
      <c r="AT270" s="138" t="s">
        <v>78</v>
      </c>
      <c r="AU270" s="138" t="s">
        <v>87</v>
      </c>
      <c r="AY270" s="137" t="s">
        <v>172</v>
      </c>
      <c r="BK270" s="139">
        <f>SUM(BK271:BK299)</f>
        <v>4177.5</v>
      </c>
    </row>
    <row r="271" spans="1:65" s="1" customFormat="1" ht="31.5" customHeight="1" x14ac:dyDescent="0.3">
      <c r="A271" s="307"/>
      <c r="B271" s="308"/>
      <c r="C271" s="357" t="s">
        <v>10</v>
      </c>
      <c r="D271" s="357" t="s">
        <v>173</v>
      </c>
      <c r="E271" s="358" t="s">
        <v>470</v>
      </c>
      <c r="F271" s="541" t="s">
        <v>471</v>
      </c>
      <c r="G271" s="541"/>
      <c r="H271" s="541"/>
      <c r="I271" s="541"/>
      <c r="J271" s="359" t="s">
        <v>206</v>
      </c>
      <c r="K271" s="300">
        <v>1</v>
      </c>
      <c r="L271" s="497">
        <v>56</v>
      </c>
      <c r="M271" s="497"/>
      <c r="N271" s="498">
        <f>ROUND(L271*K271,2)</f>
        <v>56</v>
      </c>
      <c r="O271" s="498"/>
      <c r="P271" s="498"/>
      <c r="Q271" s="498"/>
      <c r="R271" s="145"/>
      <c r="T271" s="146" t="s">
        <v>5</v>
      </c>
      <c r="U271" s="44" t="s">
        <v>44</v>
      </c>
      <c r="V271" s="147">
        <v>3.3000000000000002E-2</v>
      </c>
      <c r="W271" s="147">
        <f>V271*K271</f>
        <v>3.3000000000000002E-2</v>
      </c>
      <c r="X271" s="147">
        <v>0</v>
      </c>
      <c r="Y271" s="147">
        <f>X271*K271</f>
        <v>0</v>
      </c>
      <c r="Z271" s="147">
        <v>0</v>
      </c>
      <c r="AA271" s="148">
        <f>Z271*K271</f>
        <v>0</v>
      </c>
      <c r="AR271" s="21" t="s">
        <v>277</v>
      </c>
      <c r="AT271" s="21" t="s">
        <v>173</v>
      </c>
      <c r="AU271" s="21" t="s">
        <v>131</v>
      </c>
      <c r="AY271" s="21" t="s">
        <v>172</v>
      </c>
      <c r="BE271" s="149">
        <f>IF(U271="základní",N271,0)</f>
        <v>56</v>
      </c>
      <c r="BF271" s="149">
        <f>IF(U271="snížená",N271,0)</f>
        <v>0</v>
      </c>
      <c r="BG271" s="149">
        <f>IF(U271="zákl. přenesená",N271,0)</f>
        <v>0</v>
      </c>
      <c r="BH271" s="149">
        <f>IF(U271="sníž. přenesená",N271,0)</f>
        <v>0</v>
      </c>
      <c r="BI271" s="149">
        <f>IF(U271="nulová",N271,0)</f>
        <v>0</v>
      </c>
      <c r="BJ271" s="21" t="s">
        <v>87</v>
      </c>
      <c r="BK271" s="149">
        <f>ROUND(L271*K271,2)</f>
        <v>56</v>
      </c>
      <c r="BL271" s="21" t="s">
        <v>277</v>
      </c>
      <c r="BM271" s="21" t="s">
        <v>472</v>
      </c>
    </row>
    <row r="272" spans="1:65" s="10" customFormat="1" ht="22.5" customHeight="1" x14ac:dyDescent="0.3">
      <c r="A272" s="360"/>
      <c r="B272" s="361"/>
      <c r="C272" s="362"/>
      <c r="D272" s="362"/>
      <c r="E272" s="363" t="s">
        <v>5</v>
      </c>
      <c r="F272" s="542" t="s">
        <v>232</v>
      </c>
      <c r="G272" s="543"/>
      <c r="H272" s="543"/>
      <c r="I272" s="543"/>
      <c r="J272" s="362"/>
      <c r="K272" s="364" t="s">
        <v>5</v>
      </c>
      <c r="L272" s="362"/>
      <c r="M272" s="362"/>
      <c r="N272" s="362"/>
      <c r="O272" s="362"/>
      <c r="P272" s="362"/>
      <c r="Q272" s="362"/>
      <c r="R272" s="155"/>
      <c r="T272" s="156"/>
      <c r="U272" s="152"/>
      <c r="V272" s="152"/>
      <c r="W272" s="152"/>
      <c r="X272" s="152"/>
      <c r="Y272" s="152"/>
      <c r="Z272" s="152"/>
      <c r="AA272" s="157"/>
      <c r="AT272" s="158" t="s">
        <v>182</v>
      </c>
      <c r="AU272" s="158" t="s">
        <v>131</v>
      </c>
      <c r="AV272" s="10" t="s">
        <v>87</v>
      </c>
      <c r="AW272" s="10" t="s">
        <v>37</v>
      </c>
      <c r="AX272" s="10" t="s">
        <v>79</v>
      </c>
      <c r="AY272" s="158" t="s">
        <v>172</v>
      </c>
    </row>
    <row r="273" spans="1:65" s="10" customFormat="1" ht="22.5" customHeight="1" x14ac:dyDescent="0.3">
      <c r="A273" s="360"/>
      <c r="B273" s="361"/>
      <c r="C273" s="362"/>
      <c r="D273" s="362"/>
      <c r="E273" s="363" t="s">
        <v>5</v>
      </c>
      <c r="F273" s="539" t="s">
        <v>233</v>
      </c>
      <c r="G273" s="540"/>
      <c r="H273" s="540"/>
      <c r="I273" s="540"/>
      <c r="J273" s="362"/>
      <c r="K273" s="364" t="s">
        <v>5</v>
      </c>
      <c r="L273" s="362"/>
      <c r="M273" s="362"/>
      <c r="N273" s="362"/>
      <c r="O273" s="362"/>
      <c r="P273" s="362"/>
      <c r="Q273" s="362"/>
      <c r="R273" s="155"/>
      <c r="T273" s="156"/>
      <c r="U273" s="152"/>
      <c r="V273" s="152"/>
      <c r="W273" s="152"/>
      <c r="X273" s="152"/>
      <c r="Y273" s="152"/>
      <c r="Z273" s="152"/>
      <c r="AA273" s="157"/>
      <c r="AT273" s="158" t="s">
        <v>182</v>
      </c>
      <c r="AU273" s="158" t="s">
        <v>131</v>
      </c>
      <c r="AV273" s="10" t="s">
        <v>87</v>
      </c>
      <c r="AW273" s="10" t="s">
        <v>37</v>
      </c>
      <c r="AX273" s="10" t="s">
        <v>79</v>
      </c>
      <c r="AY273" s="158" t="s">
        <v>172</v>
      </c>
    </row>
    <row r="274" spans="1:65" s="10" customFormat="1" ht="22.5" customHeight="1" x14ac:dyDescent="0.3">
      <c r="A274" s="360"/>
      <c r="B274" s="361"/>
      <c r="C274" s="362"/>
      <c r="D274" s="362"/>
      <c r="E274" s="363" t="s">
        <v>5</v>
      </c>
      <c r="F274" s="539" t="s">
        <v>473</v>
      </c>
      <c r="G274" s="540"/>
      <c r="H274" s="540"/>
      <c r="I274" s="540"/>
      <c r="J274" s="362"/>
      <c r="K274" s="364" t="s">
        <v>5</v>
      </c>
      <c r="L274" s="362"/>
      <c r="M274" s="362"/>
      <c r="N274" s="362"/>
      <c r="O274" s="362"/>
      <c r="P274" s="362"/>
      <c r="Q274" s="362"/>
      <c r="R274" s="155"/>
      <c r="T274" s="156"/>
      <c r="U274" s="152"/>
      <c r="V274" s="152"/>
      <c r="W274" s="152"/>
      <c r="X274" s="152"/>
      <c r="Y274" s="152"/>
      <c r="Z274" s="152"/>
      <c r="AA274" s="157"/>
      <c r="AT274" s="158" t="s">
        <v>182</v>
      </c>
      <c r="AU274" s="158" t="s">
        <v>131</v>
      </c>
      <c r="AV274" s="10" t="s">
        <v>87</v>
      </c>
      <c r="AW274" s="10" t="s">
        <v>37</v>
      </c>
      <c r="AX274" s="10" t="s">
        <v>79</v>
      </c>
      <c r="AY274" s="158" t="s">
        <v>172</v>
      </c>
    </row>
    <row r="275" spans="1:65" s="11" customFormat="1" ht="22.5" customHeight="1" x14ac:dyDescent="0.3">
      <c r="A275" s="365"/>
      <c r="B275" s="366"/>
      <c r="C275" s="367"/>
      <c r="D275" s="367"/>
      <c r="E275" s="368" t="s">
        <v>5</v>
      </c>
      <c r="F275" s="537" t="s">
        <v>87</v>
      </c>
      <c r="G275" s="538"/>
      <c r="H275" s="538"/>
      <c r="I275" s="538"/>
      <c r="J275" s="367"/>
      <c r="K275" s="369">
        <v>1</v>
      </c>
      <c r="L275" s="367"/>
      <c r="M275" s="367"/>
      <c r="N275" s="367"/>
      <c r="O275" s="367"/>
      <c r="P275" s="367"/>
      <c r="Q275" s="367"/>
      <c r="R275" s="163"/>
      <c r="T275" s="164"/>
      <c r="U275" s="160"/>
      <c r="V275" s="160"/>
      <c r="W275" s="160"/>
      <c r="X275" s="160"/>
      <c r="Y275" s="160"/>
      <c r="Z275" s="160"/>
      <c r="AA275" s="165"/>
      <c r="AT275" s="166" t="s">
        <v>182</v>
      </c>
      <c r="AU275" s="166" t="s">
        <v>131</v>
      </c>
      <c r="AV275" s="11" t="s">
        <v>131</v>
      </c>
      <c r="AW275" s="11" t="s">
        <v>37</v>
      </c>
      <c r="AX275" s="11" t="s">
        <v>79</v>
      </c>
      <c r="AY275" s="166" t="s">
        <v>172</v>
      </c>
    </row>
    <row r="276" spans="1:65" s="12" customFormat="1" ht="22.5" customHeight="1" x14ac:dyDescent="0.3">
      <c r="A276" s="370"/>
      <c r="B276" s="371"/>
      <c r="C276" s="372"/>
      <c r="D276" s="372"/>
      <c r="E276" s="373" t="s">
        <v>5</v>
      </c>
      <c r="F276" s="525" t="s">
        <v>186</v>
      </c>
      <c r="G276" s="526"/>
      <c r="H276" s="526"/>
      <c r="I276" s="526"/>
      <c r="J276" s="372"/>
      <c r="K276" s="374">
        <v>1</v>
      </c>
      <c r="L276" s="372"/>
      <c r="M276" s="372"/>
      <c r="N276" s="372"/>
      <c r="O276" s="372"/>
      <c r="P276" s="372"/>
      <c r="Q276" s="372"/>
      <c r="R276" s="171"/>
      <c r="T276" s="172"/>
      <c r="U276" s="168"/>
      <c r="V276" s="168"/>
      <c r="W276" s="168"/>
      <c r="X276" s="168"/>
      <c r="Y276" s="168"/>
      <c r="Z276" s="168"/>
      <c r="AA276" s="173"/>
      <c r="AT276" s="174" t="s">
        <v>182</v>
      </c>
      <c r="AU276" s="174" t="s">
        <v>131</v>
      </c>
      <c r="AV276" s="12" t="s">
        <v>177</v>
      </c>
      <c r="AW276" s="12" t="s">
        <v>37</v>
      </c>
      <c r="AX276" s="12" t="s">
        <v>87</v>
      </c>
      <c r="AY276" s="174" t="s">
        <v>172</v>
      </c>
    </row>
    <row r="277" spans="1:65" s="1" customFormat="1" ht="22.5" customHeight="1" x14ac:dyDescent="0.3">
      <c r="A277" s="307"/>
      <c r="B277" s="308"/>
      <c r="C277" s="375" t="s">
        <v>307</v>
      </c>
      <c r="D277" s="375" t="s">
        <v>373</v>
      </c>
      <c r="E277" s="376" t="s">
        <v>474</v>
      </c>
      <c r="F277" s="546" t="s">
        <v>475</v>
      </c>
      <c r="G277" s="546"/>
      <c r="H277" s="546"/>
      <c r="I277" s="546"/>
      <c r="J277" s="377" t="s">
        <v>206</v>
      </c>
      <c r="K277" s="378">
        <v>1.1499999999999999</v>
      </c>
      <c r="L277" s="547">
        <v>19</v>
      </c>
      <c r="M277" s="547"/>
      <c r="N277" s="548">
        <f>ROUND(L277*K277,2)</f>
        <v>21.85</v>
      </c>
      <c r="O277" s="498"/>
      <c r="P277" s="498"/>
      <c r="Q277" s="498"/>
      <c r="R277" s="145"/>
      <c r="T277" s="146" t="s">
        <v>5</v>
      </c>
      <c r="U277" s="44" t="s">
        <v>44</v>
      </c>
      <c r="V277" s="147">
        <v>0</v>
      </c>
      <c r="W277" s="147">
        <f>V277*K277</f>
        <v>0</v>
      </c>
      <c r="X277" s="147">
        <v>6.4000000000000005E-4</v>
      </c>
      <c r="Y277" s="147">
        <f>X277*K277</f>
        <v>7.36E-4</v>
      </c>
      <c r="Z277" s="147">
        <v>0</v>
      </c>
      <c r="AA277" s="148">
        <f>Z277*K277</f>
        <v>0</v>
      </c>
      <c r="AR277" s="21" t="s">
        <v>476</v>
      </c>
      <c r="AT277" s="21" t="s">
        <v>373</v>
      </c>
      <c r="AU277" s="21" t="s">
        <v>131</v>
      </c>
      <c r="AY277" s="21" t="s">
        <v>172</v>
      </c>
      <c r="BE277" s="149">
        <f>IF(U277="základní",N277,0)</f>
        <v>21.85</v>
      </c>
      <c r="BF277" s="149">
        <f>IF(U277="snížená",N277,0)</f>
        <v>0</v>
      </c>
      <c r="BG277" s="149">
        <f>IF(U277="zákl. přenesená",N277,0)</f>
        <v>0</v>
      </c>
      <c r="BH277" s="149">
        <f>IF(U277="sníž. přenesená",N277,0)</f>
        <v>0</v>
      </c>
      <c r="BI277" s="149">
        <f>IF(U277="nulová",N277,0)</f>
        <v>0</v>
      </c>
      <c r="BJ277" s="21" t="s">
        <v>87</v>
      </c>
      <c r="BK277" s="149">
        <f>ROUND(L277*K277,2)</f>
        <v>21.85</v>
      </c>
      <c r="BL277" s="21" t="s">
        <v>277</v>
      </c>
      <c r="BM277" s="21" t="s">
        <v>477</v>
      </c>
    </row>
    <row r="278" spans="1:65" s="10" customFormat="1" ht="22.5" customHeight="1" x14ac:dyDescent="0.3">
      <c r="A278" s="360"/>
      <c r="B278" s="361"/>
      <c r="C278" s="362"/>
      <c r="D278" s="362"/>
      <c r="E278" s="363" t="s">
        <v>5</v>
      </c>
      <c r="F278" s="542" t="s">
        <v>232</v>
      </c>
      <c r="G278" s="543"/>
      <c r="H278" s="543"/>
      <c r="I278" s="543"/>
      <c r="J278" s="362"/>
      <c r="K278" s="364" t="s">
        <v>5</v>
      </c>
      <c r="L278" s="362"/>
      <c r="M278" s="362"/>
      <c r="N278" s="362"/>
      <c r="O278" s="362"/>
      <c r="P278" s="362"/>
      <c r="Q278" s="362"/>
      <c r="R278" s="155"/>
      <c r="T278" s="156"/>
      <c r="U278" s="152"/>
      <c r="V278" s="152"/>
      <c r="W278" s="152"/>
      <c r="X278" s="152"/>
      <c r="Y278" s="152"/>
      <c r="Z278" s="152"/>
      <c r="AA278" s="157"/>
      <c r="AT278" s="158" t="s">
        <v>182</v>
      </c>
      <c r="AU278" s="158" t="s">
        <v>131</v>
      </c>
      <c r="AV278" s="10" t="s">
        <v>87</v>
      </c>
      <c r="AW278" s="10" t="s">
        <v>37</v>
      </c>
      <c r="AX278" s="10" t="s">
        <v>79</v>
      </c>
      <c r="AY278" s="158" t="s">
        <v>172</v>
      </c>
    </row>
    <row r="279" spans="1:65" s="10" customFormat="1" ht="22.5" customHeight="1" x14ac:dyDescent="0.3">
      <c r="A279" s="360"/>
      <c r="B279" s="361"/>
      <c r="C279" s="362"/>
      <c r="D279" s="362"/>
      <c r="E279" s="363" t="s">
        <v>5</v>
      </c>
      <c r="F279" s="539" t="s">
        <v>233</v>
      </c>
      <c r="G279" s="540"/>
      <c r="H279" s="540"/>
      <c r="I279" s="540"/>
      <c r="J279" s="362"/>
      <c r="K279" s="364" t="s">
        <v>5</v>
      </c>
      <c r="L279" s="362"/>
      <c r="M279" s="362"/>
      <c r="N279" s="362"/>
      <c r="O279" s="362"/>
      <c r="P279" s="362"/>
      <c r="Q279" s="362"/>
      <c r="R279" s="155"/>
      <c r="T279" s="156"/>
      <c r="U279" s="152"/>
      <c r="V279" s="152"/>
      <c r="W279" s="152"/>
      <c r="X279" s="152"/>
      <c r="Y279" s="152"/>
      <c r="Z279" s="152"/>
      <c r="AA279" s="157"/>
      <c r="AT279" s="158" t="s">
        <v>182</v>
      </c>
      <c r="AU279" s="158" t="s">
        <v>131</v>
      </c>
      <c r="AV279" s="10" t="s">
        <v>87</v>
      </c>
      <c r="AW279" s="10" t="s">
        <v>37</v>
      </c>
      <c r="AX279" s="10" t="s">
        <v>79</v>
      </c>
      <c r="AY279" s="158" t="s">
        <v>172</v>
      </c>
    </row>
    <row r="280" spans="1:65" s="10" customFormat="1" ht="22.5" customHeight="1" x14ac:dyDescent="0.3">
      <c r="A280" s="360"/>
      <c r="B280" s="361"/>
      <c r="C280" s="362"/>
      <c r="D280" s="362"/>
      <c r="E280" s="363" t="s">
        <v>5</v>
      </c>
      <c r="F280" s="539" t="s">
        <v>473</v>
      </c>
      <c r="G280" s="540"/>
      <c r="H280" s="540"/>
      <c r="I280" s="540"/>
      <c r="J280" s="362"/>
      <c r="K280" s="364" t="s">
        <v>5</v>
      </c>
      <c r="L280" s="362"/>
      <c r="M280" s="362"/>
      <c r="N280" s="362"/>
      <c r="O280" s="362"/>
      <c r="P280" s="362"/>
      <c r="Q280" s="362"/>
      <c r="R280" s="155"/>
      <c r="T280" s="156"/>
      <c r="U280" s="152"/>
      <c r="V280" s="152"/>
      <c r="W280" s="152"/>
      <c r="X280" s="152"/>
      <c r="Y280" s="152"/>
      <c r="Z280" s="152"/>
      <c r="AA280" s="157"/>
      <c r="AT280" s="158" t="s">
        <v>182</v>
      </c>
      <c r="AU280" s="158" t="s">
        <v>131</v>
      </c>
      <c r="AV280" s="10" t="s">
        <v>87</v>
      </c>
      <c r="AW280" s="10" t="s">
        <v>37</v>
      </c>
      <c r="AX280" s="10" t="s">
        <v>79</v>
      </c>
      <c r="AY280" s="158" t="s">
        <v>172</v>
      </c>
    </row>
    <row r="281" spans="1:65" s="11" customFormat="1" ht="22.5" customHeight="1" x14ac:dyDescent="0.3">
      <c r="A281" s="365"/>
      <c r="B281" s="366"/>
      <c r="C281" s="367"/>
      <c r="D281" s="367"/>
      <c r="E281" s="368" t="s">
        <v>5</v>
      </c>
      <c r="F281" s="537" t="s">
        <v>87</v>
      </c>
      <c r="G281" s="538"/>
      <c r="H281" s="538"/>
      <c r="I281" s="538"/>
      <c r="J281" s="367"/>
      <c r="K281" s="369">
        <v>1</v>
      </c>
      <c r="L281" s="367"/>
      <c r="M281" s="367"/>
      <c r="N281" s="367"/>
      <c r="O281" s="367"/>
      <c r="P281" s="367"/>
      <c r="Q281" s="367"/>
      <c r="R281" s="163"/>
      <c r="T281" s="164"/>
      <c r="U281" s="160"/>
      <c r="V281" s="160"/>
      <c r="W281" s="160"/>
      <c r="X281" s="160"/>
      <c r="Y281" s="160"/>
      <c r="Z281" s="160"/>
      <c r="AA281" s="165"/>
      <c r="AT281" s="166" t="s">
        <v>182</v>
      </c>
      <c r="AU281" s="166" t="s">
        <v>131</v>
      </c>
      <c r="AV281" s="11" t="s">
        <v>131</v>
      </c>
      <c r="AW281" s="11" t="s">
        <v>37</v>
      </c>
      <c r="AX281" s="11" t="s">
        <v>79</v>
      </c>
      <c r="AY281" s="166" t="s">
        <v>172</v>
      </c>
    </row>
    <row r="282" spans="1:65" s="12" customFormat="1" ht="22.5" customHeight="1" x14ac:dyDescent="0.3">
      <c r="A282" s="370"/>
      <c r="B282" s="371"/>
      <c r="C282" s="372"/>
      <c r="D282" s="372"/>
      <c r="E282" s="373" t="s">
        <v>5</v>
      </c>
      <c r="F282" s="525" t="s">
        <v>186</v>
      </c>
      <c r="G282" s="526"/>
      <c r="H282" s="526"/>
      <c r="I282" s="526"/>
      <c r="J282" s="372"/>
      <c r="K282" s="374">
        <v>1</v>
      </c>
      <c r="L282" s="372"/>
      <c r="M282" s="372"/>
      <c r="N282" s="372"/>
      <c r="O282" s="372"/>
      <c r="P282" s="372"/>
      <c r="Q282" s="372"/>
      <c r="R282" s="171"/>
      <c r="T282" s="172"/>
      <c r="U282" s="168"/>
      <c r="V282" s="168"/>
      <c r="W282" s="168"/>
      <c r="X282" s="168"/>
      <c r="Y282" s="168"/>
      <c r="Z282" s="168"/>
      <c r="AA282" s="173"/>
      <c r="AT282" s="174" t="s">
        <v>182</v>
      </c>
      <c r="AU282" s="174" t="s">
        <v>131</v>
      </c>
      <c r="AV282" s="12" t="s">
        <v>177</v>
      </c>
      <c r="AW282" s="12" t="s">
        <v>37</v>
      </c>
      <c r="AX282" s="12" t="s">
        <v>87</v>
      </c>
      <c r="AY282" s="174" t="s">
        <v>172</v>
      </c>
    </row>
    <row r="283" spans="1:65" s="1" customFormat="1" ht="44.25" customHeight="1" x14ac:dyDescent="0.3">
      <c r="A283" s="307"/>
      <c r="B283" s="308"/>
      <c r="C283" s="357" t="s">
        <v>312</v>
      </c>
      <c r="D283" s="357" t="s">
        <v>173</v>
      </c>
      <c r="E283" s="358" t="s">
        <v>478</v>
      </c>
      <c r="F283" s="541" t="s">
        <v>479</v>
      </c>
      <c r="G283" s="541"/>
      <c r="H283" s="541"/>
      <c r="I283" s="541"/>
      <c r="J283" s="359" t="s">
        <v>206</v>
      </c>
      <c r="K283" s="300">
        <v>0.6</v>
      </c>
      <c r="L283" s="497">
        <v>107</v>
      </c>
      <c r="M283" s="497"/>
      <c r="N283" s="498">
        <f>ROUND(L283*K283,2)</f>
        <v>64.2</v>
      </c>
      <c r="O283" s="498"/>
      <c r="P283" s="498"/>
      <c r="Q283" s="498"/>
      <c r="R283" s="145"/>
      <c r="T283" s="146" t="s">
        <v>5</v>
      </c>
      <c r="U283" s="44" t="s">
        <v>44</v>
      </c>
      <c r="V283" s="147">
        <v>9.7000000000000003E-2</v>
      </c>
      <c r="W283" s="147">
        <f>V283*K283</f>
        <v>5.8200000000000002E-2</v>
      </c>
      <c r="X283" s="147">
        <v>5.9000000000000003E-4</v>
      </c>
      <c r="Y283" s="147">
        <f>X283*K283</f>
        <v>3.5399999999999999E-4</v>
      </c>
      <c r="Z283" s="147">
        <v>0</v>
      </c>
      <c r="AA283" s="148">
        <f>Z283*K283</f>
        <v>0</v>
      </c>
      <c r="AR283" s="21" t="s">
        <v>277</v>
      </c>
      <c r="AT283" s="21" t="s">
        <v>173</v>
      </c>
      <c r="AU283" s="21" t="s">
        <v>131</v>
      </c>
      <c r="AY283" s="21" t="s">
        <v>172</v>
      </c>
      <c r="BE283" s="149">
        <f>IF(U283="základní",N283,0)</f>
        <v>64.2</v>
      </c>
      <c r="BF283" s="149">
        <f>IF(U283="snížená",N283,0)</f>
        <v>0</v>
      </c>
      <c r="BG283" s="149">
        <f>IF(U283="zákl. přenesená",N283,0)</f>
        <v>0</v>
      </c>
      <c r="BH283" s="149">
        <f>IF(U283="sníž. přenesená",N283,0)</f>
        <v>0</v>
      </c>
      <c r="BI283" s="149">
        <f>IF(U283="nulová",N283,0)</f>
        <v>0</v>
      </c>
      <c r="BJ283" s="21" t="s">
        <v>87</v>
      </c>
      <c r="BK283" s="149">
        <f>ROUND(L283*K283,2)</f>
        <v>64.2</v>
      </c>
      <c r="BL283" s="21" t="s">
        <v>277</v>
      </c>
      <c r="BM283" s="21" t="s">
        <v>480</v>
      </c>
    </row>
    <row r="284" spans="1:65" s="11" customFormat="1" ht="22.5" customHeight="1" x14ac:dyDescent="0.3">
      <c r="A284" s="365"/>
      <c r="B284" s="366"/>
      <c r="C284" s="367"/>
      <c r="D284" s="367"/>
      <c r="E284" s="368" t="s">
        <v>5</v>
      </c>
      <c r="F284" s="523" t="s">
        <v>481</v>
      </c>
      <c r="G284" s="524"/>
      <c r="H284" s="524"/>
      <c r="I284" s="524"/>
      <c r="J284" s="367"/>
      <c r="K284" s="369">
        <v>0.6</v>
      </c>
      <c r="L284" s="367"/>
      <c r="M284" s="367"/>
      <c r="N284" s="367"/>
      <c r="O284" s="367"/>
      <c r="P284" s="367"/>
      <c r="Q284" s="367"/>
      <c r="R284" s="163"/>
      <c r="T284" s="164"/>
      <c r="U284" s="160"/>
      <c r="V284" s="160"/>
      <c r="W284" s="160"/>
      <c r="X284" s="160"/>
      <c r="Y284" s="160"/>
      <c r="Z284" s="160"/>
      <c r="AA284" s="165"/>
      <c r="AT284" s="166" t="s">
        <v>182</v>
      </c>
      <c r="AU284" s="166" t="s">
        <v>131</v>
      </c>
      <c r="AV284" s="11" t="s">
        <v>131</v>
      </c>
      <c r="AW284" s="11" t="s">
        <v>37</v>
      </c>
      <c r="AX284" s="11" t="s">
        <v>79</v>
      </c>
      <c r="AY284" s="166" t="s">
        <v>172</v>
      </c>
    </row>
    <row r="285" spans="1:65" s="12" customFormat="1" ht="22.5" customHeight="1" x14ac:dyDescent="0.3">
      <c r="A285" s="370"/>
      <c r="B285" s="371"/>
      <c r="C285" s="372"/>
      <c r="D285" s="372"/>
      <c r="E285" s="373" t="s">
        <v>5</v>
      </c>
      <c r="F285" s="525" t="s">
        <v>186</v>
      </c>
      <c r="G285" s="526"/>
      <c r="H285" s="526"/>
      <c r="I285" s="526"/>
      <c r="J285" s="372"/>
      <c r="K285" s="374">
        <v>0.6</v>
      </c>
      <c r="L285" s="372"/>
      <c r="M285" s="372"/>
      <c r="N285" s="372"/>
      <c r="O285" s="372"/>
      <c r="P285" s="372"/>
      <c r="Q285" s="372"/>
      <c r="R285" s="171"/>
      <c r="T285" s="172"/>
      <c r="U285" s="168"/>
      <c r="V285" s="168"/>
      <c r="W285" s="168"/>
      <c r="X285" s="168"/>
      <c r="Y285" s="168"/>
      <c r="Z285" s="168"/>
      <c r="AA285" s="173"/>
      <c r="AT285" s="174" t="s">
        <v>182</v>
      </c>
      <c r="AU285" s="174" t="s">
        <v>131</v>
      </c>
      <c r="AV285" s="12" t="s">
        <v>177</v>
      </c>
      <c r="AW285" s="12" t="s">
        <v>37</v>
      </c>
      <c r="AX285" s="12" t="s">
        <v>87</v>
      </c>
      <c r="AY285" s="174" t="s">
        <v>172</v>
      </c>
    </row>
    <row r="286" spans="1:65" s="1" customFormat="1" ht="22.5" customHeight="1" x14ac:dyDescent="0.3">
      <c r="A286" s="307"/>
      <c r="B286" s="308"/>
      <c r="C286" s="357" t="s">
        <v>317</v>
      </c>
      <c r="D286" s="357" t="s">
        <v>173</v>
      </c>
      <c r="E286" s="358" t="s">
        <v>482</v>
      </c>
      <c r="F286" s="541" t="s">
        <v>483</v>
      </c>
      <c r="G286" s="541"/>
      <c r="H286" s="541"/>
      <c r="I286" s="541"/>
      <c r="J286" s="359" t="s">
        <v>206</v>
      </c>
      <c r="K286" s="300">
        <v>21.1</v>
      </c>
      <c r="L286" s="497">
        <v>78</v>
      </c>
      <c r="M286" s="497"/>
      <c r="N286" s="498">
        <f>ROUND(L286*K286,2)</f>
        <v>1645.8</v>
      </c>
      <c r="O286" s="498"/>
      <c r="P286" s="498"/>
      <c r="Q286" s="498"/>
      <c r="R286" s="145"/>
      <c r="T286" s="146" t="s">
        <v>5</v>
      </c>
      <c r="U286" s="44" t="s">
        <v>44</v>
      </c>
      <c r="V286" s="147">
        <v>2.4E-2</v>
      </c>
      <c r="W286" s="147">
        <f>V286*K286</f>
        <v>0.50640000000000007</v>
      </c>
      <c r="X286" s="147">
        <v>0</v>
      </c>
      <c r="Y286" s="147">
        <f>X286*K286</f>
        <v>0</v>
      </c>
      <c r="Z286" s="147">
        <v>0</v>
      </c>
      <c r="AA286" s="148">
        <f>Z286*K286</f>
        <v>0</v>
      </c>
      <c r="AR286" s="21" t="s">
        <v>277</v>
      </c>
      <c r="AT286" s="21" t="s">
        <v>173</v>
      </c>
      <c r="AU286" s="21" t="s">
        <v>131</v>
      </c>
      <c r="AY286" s="21" t="s">
        <v>172</v>
      </c>
      <c r="BE286" s="149">
        <f>IF(U286="základní",N286,0)</f>
        <v>1645.8</v>
      </c>
      <c r="BF286" s="149">
        <f>IF(U286="snížená",N286,0)</f>
        <v>0</v>
      </c>
      <c r="BG286" s="149">
        <f>IF(U286="zákl. přenesená",N286,0)</f>
        <v>0</v>
      </c>
      <c r="BH286" s="149">
        <f>IF(U286="sníž. přenesená",N286,0)</f>
        <v>0</v>
      </c>
      <c r="BI286" s="149">
        <f>IF(U286="nulová",N286,0)</f>
        <v>0</v>
      </c>
      <c r="BJ286" s="21" t="s">
        <v>87</v>
      </c>
      <c r="BK286" s="149">
        <f>ROUND(L286*K286,2)</f>
        <v>1645.8</v>
      </c>
      <c r="BL286" s="21" t="s">
        <v>277</v>
      </c>
      <c r="BM286" s="21" t="s">
        <v>484</v>
      </c>
    </row>
    <row r="287" spans="1:65" s="10" customFormat="1" ht="22.5" customHeight="1" x14ac:dyDescent="0.3">
      <c r="A287" s="360"/>
      <c r="B287" s="361"/>
      <c r="C287" s="362"/>
      <c r="D287" s="362"/>
      <c r="E287" s="363" t="s">
        <v>5</v>
      </c>
      <c r="F287" s="542" t="s">
        <v>232</v>
      </c>
      <c r="G287" s="543"/>
      <c r="H287" s="543"/>
      <c r="I287" s="543"/>
      <c r="J287" s="362"/>
      <c r="K287" s="364" t="s">
        <v>5</v>
      </c>
      <c r="L287" s="362"/>
      <c r="M287" s="362"/>
      <c r="N287" s="362"/>
      <c r="O287" s="362"/>
      <c r="P287" s="362"/>
      <c r="Q287" s="362"/>
      <c r="R287" s="155"/>
      <c r="T287" s="156"/>
      <c r="U287" s="152"/>
      <c r="V287" s="152"/>
      <c r="W287" s="152"/>
      <c r="X287" s="152"/>
      <c r="Y287" s="152"/>
      <c r="Z287" s="152"/>
      <c r="AA287" s="157"/>
      <c r="AT287" s="158" t="s">
        <v>182</v>
      </c>
      <c r="AU287" s="158" t="s">
        <v>131</v>
      </c>
      <c r="AV287" s="10" t="s">
        <v>87</v>
      </c>
      <c r="AW287" s="10" t="s">
        <v>37</v>
      </c>
      <c r="AX287" s="10" t="s">
        <v>79</v>
      </c>
      <c r="AY287" s="158" t="s">
        <v>172</v>
      </c>
    </row>
    <row r="288" spans="1:65" s="10" customFormat="1" ht="22.5" customHeight="1" x14ac:dyDescent="0.3">
      <c r="A288" s="360"/>
      <c r="B288" s="361"/>
      <c r="C288" s="362"/>
      <c r="D288" s="362"/>
      <c r="E288" s="363" t="s">
        <v>5</v>
      </c>
      <c r="F288" s="539" t="s">
        <v>233</v>
      </c>
      <c r="G288" s="540"/>
      <c r="H288" s="540"/>
      <c r="I288" s="540"/>
      <c r="J288" s="362"/>
      <c r="K288" s="364" t="s">
        <v>5</v>
      </c>
      <c r="L288" s="362"/>
      <c r="M288" s="362"/>
      <c r="N288" s="362"/>
      <c r="O288" s="362"/>
      <c r="P288" s="362"/>
      <c r="Q288" s="362"/>
      <c r="R288" s="155"/>
      <c r="T288" s="156"/>
      <c r="U288" s="152"/>
      <c r="V288" s="152"/>
      <c r="W288" s="152"/>
      <c r="X288" s="152"/>
      <c r="Y288" s="152"/>
      <c r="Z288" s="152"/>
      <c r="AA288" s="157"/>
      <c r="AT288" s="158" t="s">
        <v>182</v>
      </c>
      <c r="AU288" s="158" t="s">
        <v>131</v>
      </c>
      <c r="AV288" s="10" t="s">
        <v>87</v>
      </c>
      <c r="AW288" s="10" t="s">
        <v>37</v>
      </c>
      <c r="AX288" s="10" t="s">
        <v>79</v>
      </c>
      <c r="AY288" s="158" t="s">
        <v>172</v>
      </c>
    </row>
    <row r="289" spans="1:65" s="10" customFormat="1" ht="22.5" customHeight="1" x14ac:dyDescent="0.3">
      <c r="A289" s="360"/>
      <c r="B289" s="361"/>
      <c r="C289" s="362"/>
      <c r="D289" s="362"/>
      <c r="E289" s="363" t="s">
        <v>5</v>
      </c>
      <c r="F289" s="539" t="s">
        <v>485</v>
      </c>
      <c r="G289" s="540"/>
      <c r="H289" s="540"/>
      <c r="I289" s="540"/>
      <c r="J289" s="362"/>
      <c r="K289" s="364" t="s">
        <v>5</v>
      </c>
      <c r="L289" s="362"/>
      <c r="M289" s="362"/>
      <c r="N289" s="362"/>
      <c r="O289" s="362"/>
      <c r="P289" s="362"/>
      <c r="Q289" s="362"/>
      <c r="R289" s="155"/>
      <c r="T289" s="156"/>
      <c r="U289" s="152"/>
      <c r="V289" s="152"/>
      <c r="W289" s="152"/>
      <c r="X289" s="152"/>
      <c r="Y289" s="152"/>
      <c r="Z289" s="152"/>
      <c r="AA289" s="157"/>
      <c r="AT289" s="158" t="s">
        <v>182</v>
      </c>
      <c r="AU289" s="158" t="s">
        <v>131</v>
      </c>
      <c r="AV289" s="10" t="s">
        <v>87</v>
      </c>
      <c r="AW289" s="10" t="s">
        <v>37</v>
      </c>
      <c r="AX289" s="10" t="s">
        <v>79</v>
      </c>
      <c r="AY289" s="158" t="s">
        <v>172</v>
      </c>
    </row>
    <row r="290" spans="1:65" s="11" customFormat="1" ht="22.5" customHeight="1" x14ac:dyDescent="0.3">
      <c r="A290" s="365"/>
      <c r="B290" s="366"/>
      <c r="C290" s="367"/>
      <c r="D290" s="367"/>
      <c r="E290" s="368" t="s">
        <v>5</v>
      </c>
      <c r="F290" s="537" t="s">
        <v>335</v>
      </c>
      <c r="G290" s="538"/>
      <c r="H290" s="538"/>
      <c r="I290" s="538"/>
      <c r="J290" s="367"/>
      <c r="K290" s="369">
        <v>21.1</v>
      </c>
      <c r="L290" s="367"/>
      <c r="M290" s="367"/>
      <c r="N290" s="367"/>
      <c r="O290" s="367"/>
      <c r="P290" s="367"/>
      <c r="Q290" s="367"/>
      <c r="R290" s="163"/>
      <c r="T290" s="164"/>
      <c r="U290" s="160"/>
      <c r="V290" s="160"/>
      <c r="W290" s="160"/>
      <c r="X290" s="160"/>
      <c r="Y290" s="160"/>
      <c r="Z290" s="160"/>
      <c r="AA290" s="165"/>
      <c r="AT290" s="166" t="s">
        <v>182</v>
      </c>
      <c r="AU290" s="166" t="s">
        <v>131</v>
      </c>
      <c r="AV290" s="11" t="s">
        <v>131</v>
      </c>
      <c r="AW290" s="11" t="s">
        <v>37</v>
      </c>
      <c r="AX290" s="11" t="s">
        <v>79</v>
      </c>
      <c r="AY290" s="166" t="s">
        <v>172</v>
      </c>
    </row>
    <row r="291" spans="1:65" s="12" customFormat="1" ht="22.5" customHeight="1" x14ac:dyDescent="0.3">
      <c r="A291" s="370"/>
      <c r="B291" s="371"/>
      <c r="C291" s="372"/>
      <c r="D291" s="372"/>
      <c r="E291" s="373" t="s">
        <v>5</v>
      </c>
      <c r="F291" s="525" t="s">
        <v>186</v>
      </c>
      <c r="G291" s="526"/>
      <c r="H291" s="526"/>
      <c r="I291" s="526"/>
      <c r="J291" s="372"/>
      <c r="K291" s="374">
        <v>21.1</v>
      </c>
      <c r="L291" s="372"/>
      <c r="M291" s="372"/>
      <c r="N291" s="372"/>
      <c r="O291" s="372"/>
      <c r="P291" s="372"/>
      <c r="Q291" s="372"/>
      <c r="R291" s="171"/>
      <c r="T291" s="172"/>
      <c r="U291" s="168"/>
      <c r="V291" s="168"/>
      <c r="W291" s="168"/>
      <c r="X291" s="168"/>
      <c r="Y291" s="168"/>
      <c r="Z291" s="168"/>
      <c r="AA291" s="173"/>
      <c r="AT291" s="174" t="s">
        <v>182</v>
      </c>
      <c r="AU291" s="174" t="s">
        <v>131</v>
      </c>
      <c r="AV291" s="12" t="s">
        <v>177</v>
      </c>
      <c r="AW291" s="12" t="s">
        <v>37</v>
      </c>
      <c r="AX291" s="12" t="s">
        <v>87</v>
      </c>
      <c r="AY291" s="174" t="s">
        <v>172</v>
      </c>
    </row>
    <row r="292" spans="1:65" s="1" customFormat="1" ht="22.5" customHeight="1" x14ac:dyDescent="0.3">
      <c r="A292" s="307"/>
      <c r="B292" s="308"/>
      <c r="C292" s="375" t="s">
        <v>321</v>
      </c>
      <c r="D292" s="375" t="s">
        <v>373</v>
      </c>
      <c r="E292" s="376" t="s">
        <v>486</v>
      </c>
      <c r="F292" s="546" t="s">
        <v>487</v>
      </c>
      <c r="G292" s="546"/>
      <c r="H292" s="546"/>
      <c r="I292" s="546"/>
      <c r="J292" s="377" t="s">
        <v>488</v>
      </c>
      <c r="K292" s="378">
        <v>126.6</v>
      </c>
      <c r="L292" s="547">
        <v>18</v>
      </c>
      <c r="M292" s="547"/>
      <c r="N292" s="548">
        <f>ROUND(L292*K292,2)</f>
        <v>2278.8000000000002</v>
      </c>
      <c r="O292" s="498"/>
      <c r="P292" s="498"/>
      <c r="Q292" s="498"/>
      <c r="R292" s="145"/>
      <c r="T292" s="146" t="s">
        <v>5</v>
      </c>
      <c r="U292" s="44" t="s">
        <v>44</v>
      </c>
      <c r="V292" s="147">
        <v>0</v>
      </c>
      <c r="W292" s="147">
        <f>V292*K292</f>
        <v>0</v>
      </c>
      <c r="X292" s="147">
        <v>1E-3</v>
      </c>
      <c r="Y292" s="147">
        <f>X292*K292</f>
        <v>0.12659999999999999</v>
      </c>
      <c r="Z292" s="147">
        <v>0</v>
      </c>
      <c r="AA292" s="148">
        <f>Z292*K292</f>
        <v>0</v>
      </c>
      <c r="AR292" s="21" t="s">
        <v>476</v>
      </c>
      <c r="AT292" s="21" t="s">
        <v>373</v>
      </c>
      <c r="AU292" s="21" t="s">
        <v>131</v>
      </c>
      <c r="AY292" s="21" t="s">
        <v>172</v>
      </c>
      <c r="BE292" s="149">
        <f>IF(U292="základní",N292,0)</f>
        <v>2278.8000000000002</v>
      </c>
      <c r="BF292" s="149">
        <f>IF(U292="snížená",N292,0)</f>
        <v>0</v>
      </c>
      <c r="BG292" s="149">
        <f>IF(U292="zákl. přenesená",N292,0)</f>
        <v>0</v>
      </c>
      <c r="BH292" s="149">
        <f>IF(U292="sníž. přenesená",N292,0)</f>
        <v>0</v>
      </c>
      <c r="BI292" s="149">
        <f>IF(U292="nulová",N292,0)</f>
        <v>0</v>
      </c>
      <c r="BJ292" s="21" t="s">
        <v>87</v>
      </c>
      <c r="BK292" s="149">
        <f>ROUND(L292*K292,2)</f>
        <v>2278.8000000000002</v>
      </c>
      <c r="BL292" s="21" t="s">
        <v>277</v>
      </c>
      <c r="BM292" s="21" t="s">
        <v>489</v>
      </c>
    </row>
    <row r="293" spans="1:65" s="1" customFormat="1" ht="22.5" customHeight="1" x14ac:dyDescent="0.3">
      <c r="A293" s="307"/>
      <c r="B293" s="308"/>
      <c r="C293" s="309"/>
      <c r="D293" s="309"/>
      <c r="E293" s="309"/>
      <c r="F293" s="544" t="s">
        <v>490</v>
      </c>
      <c r="G293" s="545"/>
      <c r="H293" s="545"/>
      <c r="I293" s="545"/>
      <c r="J293" s="309"/>
      <c r="K293" s="309"/>
      <c r="L293" s="309"/>
      <c r="M293" s="309"/>
      <c r="N293" s="309"/>
      <c r="O293" s="309"/>
      <c r="P293" s="309"/>
      <c r="Q293" s="309"/>
      <c r="R293" s="37"/>
      <c r="T293" s="150"/>
      <c r="U293" s="36"/>
      <c r="V293" s="36"/>
      <c r="W293" s="36"/>
      <c r="X293" s="36"/>
      <c r="Y293" s="36"/>
      <c r="Z293" s="36"/>
      <c r="AA293" s="74"/>
      <c r="AT293" s="21" t="s">
        <v>180</v>
      </c>
      <c r="AU293" s="21" t="s">
        <v>131</v>
      </c>
    </row>
    <row r="294" spans="1:65" s="10" customFormat="1" ht="22.5" customHeight="1" x14ac:dyDescent="0.3">
      <c r="A294" s="360"/>
      <c r="B294" s="361"/>
      <c r="C294" s="362"/>
      <c r="D294" s="362"/>
      <c r="E294" s="363" t="s">
        <v>5</v>
      </c>
      <c r="F294" s="539" t="s">
        <v>232</v>
      </c>
      <c r="G294" s="540"/>
      <c r="H294" s="540"/>
      <c r="I294" s="540"/>
      <c r="J294" s="362"/>
      <c r="K294" s="364" t="s">
        <v>5</v>
      </c>
      <c r="L294" s="362"/>
      <c r="M294" s="362"/>
      <c r="N294" s="362"/>
      <c r="O294" s="362"/>
      <c r="P294" s="362"/>
      <c r="Q294" s="362"/>
      <c r="R294" s="155"/>
      <c r="T294" s="156"/>
      <c r="U294" s="152"/>
      <c r="V294" s="152"/>
      <c r="W294" s="152"/>
      <c r="X294" s="152"/>
      <c r="Y294" s="152"/>
      <c r="Z294" s="152"/>
      <c r="AA294" s="157"/>
      <c r="AT294" s="158" t="s">
        <v>182</v>
      </c>
      <c r="AU294" s="158" t="s">
        <v>131</v>
      </c>
      <c r="AV294" s="10" t="s">
        <v>87</v>
      </c>
      <c r="AW294" s="10" t="s">
        <v>37</v>
      </c>
      <c r="AX294" s="10" t="s">
        <v>79</v>
      </c>
      <c r="AY294" s="158" t="s">
        <v>172</v>
      </c>
    </row>
    <row r="295" spans="1:65" s="10" customFormat="1" ht="22.5" customHeight="1" x14ac:dyDescent="0.3">
      <c r="A295" s="360"/>
      <c r="B295" s="361"/>
      <c r="C295" s="362"/>
      <c r="D295" s="362"/>
      <c r="E295" s="363" t="s">
        <v>5</v>
      </c>
      <c r="F295" s="539" t="s">
        <v>233</v>
      </c>
      <c r="G295" s="540"/>
      <c r="H295" s="540"/>
      <c r="I295" s="540"/>
      <c r="J295" s="362"/>
      <c r="K295" s="364" t="s">
        <v>5</v>
      </c>
      <c r="L295" s="362"/>
      <c r="M295" s="362"/>
      <c r="N295" s="362"/>
      <c r="O295" s="362"/>
      <c r="P295" s="362"/>
      <c r="Q295" s="362"/>
      <c r="R295" s="155"/>
      <c r="T295" s="156"/>
      <c r="U295" s="152"/>
      <c r="V295" s="152"/>
      <c r="W295" s="152"/>
      <c r="X295" s="152"/>
      <c r="Y295" s="152"/>
      <c r="Z295" s="152"/>
      <c r="AA295" s="157"/>
      <c r="AT295" s="158" t="s">
        <v>182</v>
      </c>
      <c r="AU295" s="158" t="s">
        <v>131</v>
      </c>
      <c r="AV295" s="10" t="s">
        <v>87</v>
      </c>
      <c r="AW295" s="10" t="s">
        <v>37</v>
      </c>
      <c r="AX295" s="10" t="s">
        <v>79</v>
      </c>
      <c r="AY295" s="158" t="s">
        <v>172</v>
      </c>
    </row>
    <row r="296" spans="1:65" s="10" customFormat="1" ht="22.5" customHeight="1" x14ac:dyDescent="0.3">
      <c r="A296" s="360"/>
      <c r="B296" s="361"/>
      <c r="C296" s="362"/>
      <c r="D296" s="362"/>
      <c r="E296" s="363" t="s">
        <v>5</v>
      </c>
      <c r="F296" s="539" t="s">
        <v>485</v>
      </c>
      <c r="G296" s="540"/>
      <c r="H296" s="540"/>
      <c r="I296" s="540"/>
      <c r="J296" s="362"/>
      <c r="K296" s="364" t="s">
        <v>5</v>
      </c>
      <c r="L296" s="362"/>
      <c r="M296" s="362"/>
      <c r="N296" s="362"/>
      <c r="O296" s="362"/>
      <c r="P296" s="362"/>
      <c r="Q296" s="362"/>
      <c r="R296" s="155"/>
      <c r="T296" s="156"/>
      <c r="U296" s="152"/>
      <c r="V296" s="152"/>
      <c r="W296" s="152"/>
      <c r="X296" s="152"/>
      <c r="Y296" s="152"/>
      <c r="Z296" s="152"/>
      <c r="AA296" s="157"/>
      <c r="AT296" s="158" t="s">
        <v>182</v>
      </c>
      <c r="AU296" s="158" t="s">
        <v>131</v>
      </c>
      <c r="AV296" s="10" t="s">
        <v>87</v>
      </c>
      <c r="AW296" s="10" t="s">
        <v>37</v>
      </c>
      <c r="AX296" s="10" t="s">
        <v>79</v>
      </c>
      <c r="AY296" s="158" t="s">
        <v>172</v>
      </c>
    </row>
    <row r="297" spans="1:65" s="11" customFormat="1" ht="22.5" customHeight="1" x14ac:dyDescent="0.3">
      <c r="A297" s="365"/>
      <c r="B297" s="366"/>
      <c r="C297" s="367"/>
      <c r="D297" s="367"/>
      <c r="E297" s="368" t="s">
        <v>5</v>
      </c>
      <c r="F297" s="537" t="s">
        <v>491</v>
      </c>
      <c r="G297" s="538"/>
      <c r="H297" s="538"/>
      <c r="I297" s="538"/>
      <c r="J297" s="367"/>
      <c r="K297" s="369">
        <v>126.6</v>
      </c>
      <c r="L297" s="367"/>
      <c r="M297" s="367"/>
      <c r="N297" s="367"/>
      <c r="O297" s="367"/>
      <c r="P297" s="367"/>
      <c r="Q297" s="367"/>
      <c r="R297" s="163"/>
      <c r="T297" s="164"/>
      <c r="U297" s="160"/>
      <c r="V297" s="160"/>
      <c r="W297" s="160"/>
      <c r="X297" s="160"/>
      <c r="Y297" s="160"/>
      <c r="Z297" s="160"/>
      <c r="AA297" s="165"/>
      <c r="AT297" s="166" t="s">
        <v>182</v>
      </c>
      <c r="AU297" s="166" t="s">
        <v>131</v>
      </c>
      <c r="AV297" s="11" t="s">
        <v>131</v>
      </c>
      <c r="AW297" s="11" t="s">
        <v>37</v>
      </c>
      <c r="AX297" s="11" t="s">
        <v>79</v>
      </c>
      <c r="AY297" s="166" t="s">
        <v>172</v>
      </c>
    </row>
    <row r="298" spans="1:65" s="12" customFormat="1" ht="22.5" customHeight="1" x14ac:dyDescent="0.3">
      <c r="A298" s="370"/>
      <c r="B298" s="371"/>
      <c r="C298" s="372"/>
      <c r="D298" s="372"/>
      <c r="E298" s="373" t="s">
        <v>5</v>
      </c>
      <c r="F298" s="525" t="s">
        <v>186</v>
      </c>
      <c r="G298" s="526"/>
      <c r="H298" s="526"/>
      <c r="I298" s="526"/>
      <c r="J298" s="372"/>
      <c r="K298" s="374">
        <v>126.6</v>
      </c>
      <c r="L298" s="372"/>
      <c r="M298" s="372"/>
      <c r="N298" s="372"/>
      <c r="O298" s="372"/>
      <c r="P298" s="372"/>
      <c r="Q298" s="372"/>
      <c r="R298" s="171"/>
      <c r="T298" s="172"/>
      <c r="U298" s="168"/>
      <c r="V298" s="168"/>
      <c r="W298" s="168"/>
      <c r="X298" s="168"/>
      <c r="Y298" s="168"/>
      <c r="Z298" s="168"/>
      <c r="AA298" s="173"/>
      <c r="AT298" s="174" t="s">
        <v>182</v>
      </c>
      <c r="AU298" s="174" t="s">
        <v>131</v>
      </c>
      <c r="AV298" s="12" t="s">
        <v>177</v>
      </c>
      <c r="AW298" s="12" t="s">
        <v>37</v>
      </c>
      <c r="AX298" s="12" t="s">
        <v>87</v>
      </c>
      <c r="AY298" s="174" t="s">
        <v>172</v>
      </c>
    </row>
    <row r="299" spans="1:65" s="1" customFormat="1" ht="31.5" customHeight="1" x14ac:dyDescent="0.3">
      <c r="A299" s="307"/>
      <c r="B299" s="308"/>
      <c r="C299" s="357" t="s">
        <v>325</v>
      </c>
      <c r="D299" s="357" t="s">
        <v>173</v>
      </c>
      <c r="E299" s="358" t="s">
        <v>492</v>
      </c>
      <c r="F299" s="541" t="s">
        <v>493</v>
      </c>
      <c r="G299" s="541"/>
      <c r="H299" s="541"/>
      <c r="I299" s="541"/>
      <c r="J299" s="359" t="s">
        <v>269</v>
      </c>
      <c r="K299" s="300">
        <v>0.128</v>
      </c>
      <c r="L299" s="497">
        <v>866</v>
      </c>
      <c r="M299" s="497"/>
      <c r="N299" s="498">
        <f>ROUND(L299*K299,2)</f>
        <v>110.85</v>
      </c>
      <c r="O299" s="498"/>
      <c r="P299" s="498"/>
      <c r="Q299" s="498"/>
      <c r="R299" s="145"/>
      <c r="T299" s="146" t="s">
        <v>5</v>
      </c>
      <c r="U299" s="44" t="s">
        <v>44</v>
      </c>
      <c r="V299" s="147">
        <v>1.5669999999999999</v>
      </c>
      <c r="W299" s="147">
        <f>V299*K299</f>
        <v>0.200576</v>
      </c>
      <c r="X299" s="147">
        <v>0</v>
      </c>
      <c r="Y299" s="147">
        <f>X299*K299</f>
        <v>0</v>
      </c>
      <c r="Z299" s="147">
        <v>0</v>
      </c>
      <c r="AA299" s="148">
        <f>Z299*K299</f>
        <v>0</v>
      </c>
      <c r="AR299" s="21" t="s">
        <v>277</v>
      </c>
      <c r="AT299" s="21" t="s">
        <v>173</v>
      </c>
      <c r="AU299" s="21" t="s">
        <v>131</v>
      </c>
      <c r="AY299" s="21" t="s">
        <v>172</v>
      </c>
      <c r="BE299" s="149">
        <f>IF(U299="základní",N299,0)</f>
        <v>110.85</v>
      </c>
      <c r="BF299" s="149">
        <f>IF(U299="snížená",N299,0)</f>
        <v>0</v>
      </c>
      <c r="BG299" s="149">
        <f>IF(U299="zákl. přenesená",N299,0)</f>
        <v>0</v>
      </c>
      <c r="BH299" s="149">
        <f>IF(U299="sníž. přenesená",N299,0)</f>
        <v>0</v>
      </c>
      <c r="BI299" s="149">
        <f>IF(U299="nulová",N299,0)</f>
        <v>0</v>
      </c>
      <c r="BJ299" s="21" t="s">
        <v>87</v>
      </c>
      <c r="BK299" s="149">
        <f>ROUND(L299*K299,2)</f>
        <v>110.85</v>
      </c>
      <c r="BL299" s="21" t="s">
        <v>277</v>
      </c>
      <c r="BM299" s="21" t="s">
        <v>494</v>
      </c>
    </row>
    <row r="300" spans="1:65" s="9" customFormat="1" ht="29.85" customHeight="1" x14ac:dyDescent="0.3">
      <c r="A300" s="352"/>
      <c r="B300" s="353"/>
      <c r="C300" s="354"/>
      <c r="D300" s="356" t="s">
        <v>148</v>
      </c>
      <c r="E300" s="356"/>
      <c r="F300" s="356"/>
      <c r="G300" s="356"/>
      <c r="H300" s="356"/>
      <c r="I300" s="356"/>
      <c r="J300" s="356"/>
      <c r="K300" s="356"/>
      <c r="L300" s="356"/>
      <c r="M300" s="356"/>
      <c r="N300" s="535">
        <f>BK300</f>
        <v>758.12</v>
      </c>
      <c r="O300" s="536"/>
      <c r="P300" s="536"/>
      <c r="Q300" s="536"/>
      <c r="R300" s="133"/>
      <c r="T300" s="134"/>
      <c r="U300" s="131"/>
      <c r="V300" s="131"/>
      <c r="W300" s="135">
        <f>SUM(W301:W307)</f>
        <v>0.93588000000000005</v>
      </c>
      <c r="X300" s="131"/>
      <c r="Y300" s="135">
        <f>SUM(Y301:Y307)</f>
        <v>4.1399999999999996E-3</v>
      </c>
      <c r="Z300" s="131"/>
      <c r="AA300" s="136">
        <f>SUM(AA301:AA307)</f>
        <v>0</v>
      </c>
      <c r="AR300" s="137" t="s">
        <v>131</v>
      </c>
      <c r="AT300" s="138" t="s">
        <v>78</v>
      </c>
      <c r="AU300" s="138" t="s">
        <v>87</v>
      </c>
      <c r="AY300" s="137" t="s">
        <v>172</v>
      </c>
      <c r="BK300" s="139">
        <f>SUM(BK301:BK307)</f>
        <v>758.12</v>
      </c>
    </row>
    <row r="301" spans="1:65" s="1" customFormat="1" ht="31.5" customHeight="1" x14ac:dyDescent="0.3">
      <c r="A301" s="307"/>
      <c r="B301" s="308"/>
      <c r="C301" s="357" t="s">
        <v>330</v>
      </c>
      <c r="D301" s="357" t="s">
        <v>173</v>
      </c>
      <c r="E301" s="358" t="s">
        <v>495</v>
      </c>
      <c r="F301" s="541" t="s">
        <v>496</v>
      </c>
      <c r="G301" s="541"/>
      <c r="H301" s="541"/>
      <c r="I301" s="541"/>
      <c r="J301" s="359" t="s">
        <v>189</v>
      </c>
      <c r="K301" s="300">
        <v>2</v>
      </c>
      <c r="L301" s="497">
        <v>378</v>
      </c>
      <c r="M301" s="497"/>
      <c r="N301" s="498">
        <f>ROUND(L301*K301,2)</f>
        <v>756</v>
      </c>
      <c r="O301" s="498"/>
      <c r="P301" s="498"/>
      <c r="Q301" s="498"/>
      <c r="R301" s="145"/>
      <c r="T301" s="146" t="s">
        <v>5</v>
      </c>
      <c r="U301" s="44" t="s">
        <v>44</v>
      </c>
      <c r="V301" s="147">
        <v>0.46500000000000002</v>
      </c>
      <c r="W301" s="147">
        <f>V301*K301</f>
        <v>0.93</v>
      </c>
      <c r="X301" s="147">
        <v>2.0699999999999998E-3</v>
      </c>
      <c r="Y301" s="147">
        <f>X301*K301</f>
        <v>4.1399999999999996E-3</v>
      </c>
      <c r="Z301" s="147">
        <v>0</v>
      </c>
      <c r="AA301" s="148">
        <f>Z301*K301</f>
        <v>0</v>
      </c>
      <c r="AR301" s="21" t="s">
        <v>277</v>
      </c>
      <c r="AT301" s="21" t="s">
        <v>173</v>
      </c>
      <c r="AU301" s="21" t="s">
        <v>131</v>
      </c>
      <c r="AY301" s="21" t="s">
        <v>172</v>
      </c>
      <c r="BE301" s="149">
        <f>IF(U301="základní",N301,0)</f>
        <v>756</v>
      </c>
      <c r="BF301" s="149">
        <f>IF(U301="snížená",N301,0)</f>
        <v>0</v>
      </c>
      <c r="BG301" s="149">
        <f>IF(U301="zákl. přenesená",N301,0)</f>
        <v>0</v>
      </c>
      <c r="BH301" s="149">
        <f>IF(U301="sníž. přenesená",N301,0)</f>
        <v>0</v>
      </c>
      <c r="BI301" s="149">
        <f>IF(U301="nulová",N301,0)</f>
        <v>0</v>
      </c>
      <c r="BJ301" s="21" t="s">
        <v>87</v>
      </c>
      <c r="BK301" s="149">
        <f>ROUND(L301*K301,2)</f>
        <v>756</v>
      </c>
      <c r="BL301" s="21" t="s">
        <v>277</v>
      </c>
      <c r="BM301" s="21" t="s">
        <v>497</v>
      </c>
    </row>
    <row r="302" spans="1:65" s="1" customFormat="1" ht="22.5" customHeight="1" x14ac:dyDescent="0.3">
      <c r="A302" s="307"/>
      <c r="B302" s="308"/>
      <c r="C302" s="309"/>
      <c r="D302" s="309"/>
      <c r="E302" s="309"/>
      <c r="F302" s="544" t="s">
        <v>498</v>
      </c>
      <c r="G302" s="545"/>
      <c r="H302" s="545"/>
      <c r="I302" s="545"/>
      <c r="J302" s="309"/>
      <c r="K302" s="309"/>
      <c r="L302" s="309"/>
      <c r="M302" s="309"/>
      <c r="N302" s="309"/>
      <c r="O302" s="309"/>
      <c r="P302" s="309"/>
      <c r="Q302" s="309"/>
      <c r="R302" s="37"/>
      <c r="T302" s="150"/>
      <c r="U302" s="36"/>
      <c r="V302" s="36"/>
      <c r="W302" s="36"/>
      <c r="X302" s="36"/>
      <c r="Y302" s="36"/>
      <c r="Z302" s="36"/>
      <c r="AA302" s="74"/>
      <c r="AT302" s="21" t="s">
        <v>180</v>
      </c>
      <c r="AU302" s="21" t="s">
        <v>131</v>
      </c>
    </row>
    <row r="303" spans="1:65" s="10" customFormat="1" ht="22.5" customHeight="1" x14ac:dyDescent="0.3">
      <c r="A303" s="360"/>
      <c r="B303" s="361"/>
      <c r="C303" s="362"/>
      <c r="D303" s="362"/>
      <c r="E303" s="363" t="s">
        <v>5</v>
      </c>
      <c r="F303" s="539" t="s">
        <v>232</v>
      </c>
      <c r="G303" s="540"/>
      <c r="H303" s="540"/>
      <c r="I303" s="540"/>
      <c r="J303" s="362"/>
      <c r="K303" s="364" t="s">
        <v>5</v>
      </c>
      <c r="L303" s="362"/>
      <c r="M303" s="362"/>
      <c r="N303" s="362"/>
      <c r="O303" s="362"/>
      <c r="P303" s="362"/>
      <c r="Q303" s="362"/>
      <c r="R303" s="155"/>
      <c r="T303" s="156"/>
      <c r="U303" s="152"/>
      <c r="V303" s="152"/>
      <c r="W303" s="152"/>
      <c r="X303" s="152"/>
      <c r="Y303" s="152"/>
      <c r="Z303" s="152"/>
      <c r="AA303" s="157"/>
      <c r="AT303" s="158" t="s">
        <v>182</v>
      </c>
      <c r="AU303" s="158" t="s">
        <v>131</v>
      </c>
      <c r="AV303" s="10" t="s">
        <v>87</v>
      </c>
      <c r="AW303" s="10" t="s">
        <v>37</v>
      </c>
      <c r="AX303" s="10" t="s">
        <v>79</v>
      </c>
      <c r="AY303" s="158" t="s">
        <v>172</v>
      </c>
    </row>
    <row r="304" spans="1:65" s="10" customFormat="1" ht="22.5" customHeight="1" x14ac:dyDescent="0.3">
      <c r="A304" s="360"/>
      <c r="B304" s="361"/>
      <c r="C304" s="362"/>
      <c r="D304" s="362"/>
      <c r="E304" s="363" t="s">
        <v>5</v>
      </c>
      <c r="F304" s="539" t="s">
        <v>233</v>
      </c>
      <c r="G304" s="540"/>
      <c r="H304" s="540"/>
      <c r="I304" s="540"/>
      <c r="J304" s="362"/>
      <c r="K304" s="364" t="s">
        <v>5</v>
      </c>
      <c r="L304" s="362"/>
      <c r="M304" s="362"/>
      <c r="N304" s="362"/>
      <c r="O304" s="362"/>
      <c r="P304" s="362"/>
      <c r="Q304" s="362"/>
      <c r="R304" s="155"/>
      <c r="T304" s="156"/>
      <c r="U304" s="152"/>
      <c r="V304" s="152"/>
      <c r="W304" s="152"/>
      <c r="X304" s="152"/>
      <c r="Y304" s="152"/>
      <c r="Z304" s="152"/>
      <c r="AA304" s="157"/>
      <c r="AT304" s="158" t="s">
        <v>182</v>
      </c>
      <c r="AU304" s="158" t="s">
        <v>131</v>
      </c>
      <c r="AV304" s="10" t="s">
        <v>87</v>
      </c>
      <c r="AW304" s="10" t="s">
        <v>37</v>
      </c>
      <c r="AX304" s="10" t="s">
        <v>79</v>
      </c>
      <c r="AY304" s="158" t="s">
        <v>172</v>
      </c>
    </row>
    <row r="305" spans="1:65" s="11" customFormat="1" ht="22.5" customHeight="1" x14ac:dyDescent="0.3">
      <c r="A305" s="365"/>
      <c r="B305" s="366"/>
      <c r="C305" s="367"/>
      <c r="D305" s="367"/>
      <c r="E305" s="368" t="s">
        <v>5</v>
      </c>
      <c r="F305" s="537" t="s">
        <v>131</v>
      </c>
      <c r="G305" s="538"/>
      <c r="H305" s="538"/>
      <c r="I305" s="538"/>
      <c r="J305" s="367"/>
      <c r="K305" s="369">
        <v>2</v>
      </c>
      <c r="L305" s="367"/>
      <c r="M305" s="367"/>
      <c r="N305" s="367"/>
      <c r="O305" s="367"/>
      <c r="P305" s="367"/>
      <c r="Q305" s="367"/>
      <c r="R305" s="163"/>
      <c r="T305" s="164"/>
      <c r="U305" s="160"/>
      <c r="V305" s="160"/>
      <c r="W305" s="160"/>
      <c r="X305" s="160"/>
      <c r="Y305" s="160"/>
      <c r="Z305" s="160"/>
      <c r="AA305" s="165"/>
      <c r="AT305" s="166" t="s">
        <v>182</v>
      </c>
      <c r="AU305" s="166" t="s">
        <v>131</v>
      </c>
      <c r="AV305" s="11" t="s">
        <v>131</v>
      </c>
      <c r="AW305" s="11" t="s">
        <v>37</v>
      </c>
      <c r="AX305" s="11" t="s">
        <v>79</v>
      </c>
      <c r="AY305" s="166" t="s">
        <v>172</v>
      </c>
    </row>
    <row r="306" spans="1:65" s="12" customFormat="1" ht="22.5" customHeight="1" x14ac:dyDescent="0.3">
      <c r="A306" s="370"/>
      <c r="B306" s="371"/>
      <c r="C306" s="372"/>
      <c r="D306" s="372"/>
      <c r="E306" s="373" t="s">
        <v>5</v>
      </c>
      <c r="F306" s="525" t="s">
        <v>186</v>
      </c>
      <c r="G306" s="526"/>
      <c r="H306" s="526"/>
      <c r="I306" s="526"/>
      <c r="J306" s="372"/>
      <c r="K306" s="374">
        <v>2</v>
      </c>
      <c r="L306" s="372"/>
      <c r="M306" s="372"/>
      <c r="N306" s="372"/>
      <c r="O306" s="372"/>
      <c r="P306" s="372"/>
      <c r="Q306" s="372"/>
      <c r="R306" s="171"/>
      <c r="T306" s="172"/>
      <c r="U306" s="168"/>
      <c r="V306" s="168"/>
      <c r="W306" s="168"/>
      <c r="X306" s="168"/>
      <c r="Y306" s="168"/>
      <c r="Z306" s="168"/>
      <c r="AA306" s="173"/>
      <c r="AT306" s="174" t="s">
        <v>182</v>
      </c>
      <c r="AU306" s="174" t="s">
        <v>131</v>
      </c>
      <c r="AV306" s="12" t="s">
        <v>177</v>
      </c>
      <c r="AW306" s="12" t="s">
        <v>37</v>
      </c>
      <c r="AX306" s="12" t="s">
        <v>87</v>
      </c>
      <c r="AY306" s="174" t="s">
        <v>172</v>
      </c>
    </row>
    <row r="307" spans="1:65" s="1" customFormat="1" ht="31.5" customHeight="1" x14ac:dyDescent="0.3">
      <c r="A307" s="307"/>
      <c r="B307" s="308"/>
      <c r="C307" s="357" t="s">
        <v>336</v>
      </c>
      <c r="D307" s="357" t="s">
        <v>173</v>
      </c>
      <c r="E307" s="358" t="s">
        <v>499</v>
      </c>
      <c r="F307" s="541" t="s">
        <v>500</v>
      </c>
      <c r="G307" s="541"/>
      <c r="H307" s="541"/>
      <c r="I307" s="541"/>
      <c r="J307" s="359" t="s">
        <v>269</v>
      </c>
      <c r="K307" s="300">
        <v>4.0000000000000001E-3</v>
      </c>
      <c r="L307" s="497">
        <v>529</v>
      </c>
      <c r="M307" s="497"/>
      <c r="N307" s="498">
        <f>ROUND(L307*K307,2)</f>
        <v>2.12</v>
      </c>
      <c r="O307" s="498"/>
      <c r="P307" s="498"/>
      <c r="Q307" s="498"/>
      <c r="R307" s="145"/>
      <c r="T307" s="146" t="s">
        <v>5</v>
      </c>
      <c r="U307" s="44" t="s">
        <v>44</v>
      </c>
      <c r="V307" s="147">
        <v>1.47</v>
      </c>
      <c r="W307" s="147">
        <f>V307*K307</f>
        <v>5.8799999999999998E-3</v>
      </c>
      <c r="X307" s="147">
        <v>0</v>
      </c>
      <c r="Y307" s="147">
        <f>X307*K307</f>
        <v>0</v>
      </c>
      <c r="Z307" s="147">
        <v>0</v>
      </c>
      <c r="AA307" s="148">
        <f>Z307*K307</f>
        <v>0</v>
      </c>
      <c r="AR307" s="21" t="s">
        <v>277</v>
      </c>
      <c r="AT307" s="21" t="s">
        <v>173</v>
      </c>
      <c r="AU307" s="21" t="s">
        <v>131</v>
      </c>
      <c r="AY307" s="21" t="s">
        <v>172</v>
      </c>
      <c r="BE307" s="149">
        <f>IF(U307="základní",N307,0)</f>
        <v>2.12</v>
      </c>
      <c r="BF307" s="149">
        <f>IF(U307="snížená",N307,0)</f>
        <v>0</v>
      </c>
      <c r="BG307" s="149">
        <f>IF(U307="zákl. přenesená",N307,0)</f>
        <v>0</v>
      </c>
      <c r="BH307" s="149">
        <f>IF(U307="sníž. přenesená",N307,0)</f>
        <v>0</v>
      </c>
      <c r="BI307" s="149">
        <f>IF(U307="nulová",N307,0)</f>
        <v>0</v>
      </c>
      <c r="BJ307" s="21" t="s">
        <v>87</v>
      </c>
      <c r="BK307" s="149">
        <f>ROUND(L307*K307,2)</f>
        <v>2.12</v>
      </c>
      <c r="BL307" s="21" t="s">
        <v>277</v>
      </c>
      <c r="BM307" s="21" t="s">
        <v>501</v>
      </c>
    </row>
    <row r="308" spans="1:65" s="9" customFormat="1" ht="29.85" customHeight="1" x14ac:dyDescent="0.3">
      <c r="A308" s="352"/>
      <c r="B308" s="353"/>
      <c r="C308" s="354"/>
      <c r="D308" s="356" t="s">
        <v>152</v>
      </c>
      <c r="E308" s="356"/>
      <c r="F308" s="356"/>
      <c r="G308" s="356"/>
      <c r="H308" s="356"/>
      <c r="I308" s="356"/>
      <c r="J308" s="356"/>
      <c r="K308" s="356"/>
      <c r="L308" s="356"/>
      <c r="M308" s="356"/>
      <c r="N308" s="535">
        <f>BK308</f>
        <v>6309.77</v>
      </c>
      <c r="O308" s="536"/>
      <c r="P308" s="536"/>
      <c r="Q308" s="536"/>
      <c r="R308" s="133"/>
      <c r="T308" s="134"/>
      <c r="U308" s="131"/>
      <c r="V308" s="131"/>
      <c r="W308" s="135">
        <f>SUM(W309:W342)</f>
        <v>4.4528650000000001</v>
      </c>
      <c r="X308" s="131"/>
      <c r="Y308" s="135">
        <f>SUM(Y309:Y342)</f>
        <v>2.2620000000000001E-2</v>
      </c>
      <c r="Z308" s="131"/>
      <c r="AA308" s="136">
        <f>SUM(AA309:AA342)</f>
        <v>0</v>
      </c>
      <c r="AR308" s="137" t="s">
        <v>131</v>
      </c>
      <c r="AT308" s="138" t="s">
        <v>78</v>
      </c>
      <c r="AU308" s="138" t="s">
        <v>87</v>
      </c>
      <c r="AY308" s="137" t="s">
        <v>172</v>
      </c>
      <c r="BK308" s="139">
        <f>SUM(BK309:BK342)</f>
        <v>6309.77</v>
      </c>
    </row>
    <row r="309" spans="1:65" s="1" customFormat="1" ht="31.5" customHeight="1" x14ac:dyDescent="0.3">
      <c r="A309" s="307"/>
      <c r="B309" s="308"/>
      <c r="C309" s="357" t="s">
        <v>342</v>
      </c>
      <c r="D309" s="357" t="s">
        <v>173</v>
      </c>
      <c r="E309" s="358" t="s">
        <v>502</v>
      </c>
      <c r="F309" s="541" t="s">
        <v>503</v>
      </c>
      <c r="G309" s="541"/>
      <c r="H309" s="541"/>
      <c r="I309" s="541"/>
      <c r="J309" s="359" t="s">
        <v>189</v>
      </c>
      <c r="K309" s="300">
        <v>1</v>
      </c>
      <c r="L309" s="497">
        <v>1244</v>
      </c>
      <c r="M309" s="497"/>
      <c r="N309" s="498">
        <f>ROUND(L309*K309,2)</f>
        <v>1244</v>
      </c>
      <c r="O309" s="498"/>
      <c r="P309" s="498"/>
      <c r="Q309" s="498"/>
      <c r="R309" s="145"/>
      <c r="T309" s="146" t="s">
        <v>5</v>
      </c>
      <c r="U309" s="44" t="s">
        <v>44</v>
      </c>
      <c r="V309" s="147">
        <v>3.3039999999999998</v>
      </c>
      <c r="W309" s="147">
        <f>V309*K309</f>
        <v>3.3039999999999998</v>
      </c>
      <c r="X309" s="147">
        <v>0</v>
      </c>
      <c r="Y309" s="147">
        <f>X309*K309</f>
        <v>0</v>
      </c>
      <c r="Z309" s="147">
        <v>0</v>
      </c>
      <c r="AA309" s="148">
        <f>Z309*K309</f>
        <v>0</v>
      </c>
      <c r="AR309" s="21" t="s">
        <v>277</v>
      </c>
      <c r="AT309" s="21" t="s">
        <v>173</v>
      </c>
      <c r="AU309" s="21" t="s">
        <v>131</v>
      </c>
      <c r="AY309" s="21" t="s">
        <v>172</v>
      </c>
      <c r="BE309" s="149">
        <f>IF(U309="základní",N309,0)</f>
        <v>1244</v>
      </c>
      <c r="BF309" s="149">
        <f>IF(U309="snížená",N309,0)</f>
        <v>0</v>
      </c>
      <c r="BG309" s="149">
        <f>IF(U309="zákl. přenesená",N309,0)</f>
        <v>0</v>
      </c>
      <c r="BH309" s="149">
        <f>IF(U309="sníž. přenesená",N309,0)</f>
        <v>0</v>
      </c>
      <c r="BI309" s="149">
        <f>IF(U309="nulová",N309,0)</f>
        <v>0</v>
      </c>
      <c r="BJ309" s="21" t="s">
        <v>87</v>
      </c>
      <c r="BK309" s="149">
        <f>ROUND(L309*K309,2)</f>
        <v>1244</v>
      </c>
      <c r="BL309" s="21" t="s">
        <v>277</v>
      </c>
      <c r="BM309" s="21" t="s">
        <v>504</v>
      </c>
    </row>
    <row r="310" spans="1:65" s="10" customFormat="1" ht="22.5" customHeight="1" x14ac:dyDescent="0.3">
      <c r="A310" s="360"/>
      <c r="B310" s="361"/>
      <c r="C310" s="362"/>
      <c r="D310" s="362"/>
      <c r="E310" s="363" t="s">
        <v>5</v>
      </c>
      <c r="F310" s="542" t="s">
        <v>232</v>
      </c>
      <c r="G310" s="543"/>
      <c r="H310" s="543"/>
      <c r="I310" s="543"/>
      <c r="J310" s="362"/>
      <c r="K310" s="364" t="s">
        <v>5</v>
      </c>
      <c r="L310" s="362"/>
      <c r="M310" s="362"/>
      <c r="N310" s="362"/>
      <c r="O310" s="362"/>
      <c r="P310" s="362"/>
      <c r="Q310" s="362"/>
      <c r="R310" s="155"/>
      <c r="T310" s="156"/>
      <c r="U310" s="152"/>
      <c r="V310" s="152"/>
      <c r="W310" s="152"/>
      <c r="X310" s="152"/>
      <c r="Y310" s="152"/>
      <c r="Z310" s="152"/>
      <c r="AA310" s="157"/>
      <c r="AT310" s="158" t="s">
        <v>182</v>
      </c>
      <c r="AU310" s="158" t="s">
        <v>131</v>
      </c>
      <c r="AV310" s="10" t="s">
        <v>87</v>
      </c>
      <c r="AW310" s="10" t="s">
        <v>37</v>
      </c>
      <c r="AX310" s="10" t="s">
        <v>79</v>
      </c>
      <c r="AY310" s="158" t="s">
        <v>172</v>
      </c>
    </row>
    <row r="311" spans="1:65" s="10" customFormat="1" ht="22.5" customHeight="1" x14ac:dyDescent="0.3">
      <c r="A311" s="360"/>
      <c r="B311" s="361"/>
      <c r="C311" s="362"/>
      <c r="D311" s="362"/>
      <c r="E311" s="363" t="s">
        <v>5</v>
      </c>
      <c r="F311" s="539" t="s">
        <v>233</v>
      </c>
      <c r="G311" s="540"/>
      <c r="H311" s="540"/>
      <c r="I311" s="540"/>
      <c r="J311" s="362"/>
      <c r="K311" s="364" t="s">
        <v>5</v>
      </c>
      <c r="L311" s="362"/>
      <c r="M311" s="362"/>
      <c r="N311" s="362"/>
      <c r="O311" s="362"/>
      <c r="P311" s="362"/>
      <c r="Q311" s="362"/>
      <c r="R311" s="155"/>
      <c r="T311" s="156"/>
      <c r="U311" s="152"/>
      <c r="V311" s="152"/>
      <c r="W311" s="152"/>
      <c r="X311" s="152"/>
      <c r="Y311" s="152"/>
      <c r="Z311" s="152"/>
      <c r="AA311" s="157"/>
      <c r="AT311" s="158" t="s">
        <v>182</v>
      </c>
      <c r="AU311" s="158" t="s">
        <v>131</v>
      </c>
      <c r="AV311" s="10" t="s">
        <v>87</v>
      </c>
      <c r="AW311" s="10" t="s">
        <v>37</v>
      </c>
      <c r="AX311" s="10" t="s">
        <v>79</v>
      </c>
      <c r="AY311" s="158" t="s">
        <v>172</v>
      </c>
    </row>
    <row r="312" spans="1:65" s="11" customFormat="1" ht="22.5" customHeight="1" x14ac:dyDescent="0.3">
      <c r="A312" s="365"/>
      <c r="B312" s="366"/>
      <c r="C312" s="367"/>
      <c r="D312" s="367"/>
      <c r="E312" s="368" t="s">
        <v>5</v>
      </c>
      <c r="F312" s="537" t="s">
        <v>87</v>
      </c>
      <c r="G312" s="538"/>
      <c r="H312" s="538"/>
      <c r="I312" s="538"/>
      <c r="J312" s="367"/>
      <c r="K312" s="369">
        <v>1</v>
      </c>
      <c r="L312" s="367"/>
      <c r="M312" s="367"/>
      <c r="N312" s="367"/>
      <c r="O312" s="367"/>
      <c r="P312" s="367"/>
      <c r="Q312" s="367"/>
      <c r="R312" s="163"/>
      <c r="T312" s="164"/>
      <c r="U312" s="160"/>
      <c r="V312" s="160"/>
      <c r="W312" s="160"/>
      <c r="X312" s="160"/>
      <c r="Y312" s="160"/>
      <c r="Z312" s="160"/>
      <c r="AA312" s="165"/>
      <c r="AT312" s="166" t="s">
        <v>182</v>
      </c>
      <c r="AU312" s="166" t="s">
        <v>131</v>
      </c>
      <c r="AV312" s="11" t="s">
        <v>131</v>
      </c>
      <c r="AW312" s="11" t="s">
        <v>37</v>
      </c>
      <c r="AX312" s="11" t="s">
        <v>79</v>
      </c>
      <c r="AY312" s="166" t="s">
        <v>172</v>
      </c>
    </row>
    <row r="313" spans="1:65" s="12" customFormat="1" ht="22.5" customHeight="1" x14ac:dyDescent="0.3">
      <c r="A313" s="370"/>
      <c r="B313" s="371"/>
      <c r="C313" s="372"/>
      <c r="D313" s="372"/>
      <c r="E313" s="373" t="s">
        <v>5</v>
      </c>
      <c r="F313" s="525" t="s">
        <v>186</v>
      </c>
      <c r="G313" s="526"/>
      <c r="H313" s="526"/>
      <c r="I313" s="526"/>
      <c r="J313" s="372"/>
      <c r="K313" s="374">
        <v>1</v>
      </c>
      <c r="L313" s="372"/>
      <c r="M313" s="372"/>
      <c r="N313" s="372"/>
      <c r="O313" s="372"/>
      <c r="P313" s="372"/>
      <c r="Q313" s="372"/>
      <c r="R313" s="171"/>
      <c r="T313" s="172"/>
      <c r="U313" s="168"/>
      <c r="V313" s="168"/>
      <c r="W313" s="168"/>
      <c r="X313" s="168"/>
      <c r="Y313" s="168"/>
      <c r="Z313" s="168"/>
      <c r="AA313" s="173"/>
      <c r="AT313" s="174" t="s">
        <v>182</v>
      </c>
      <c r="AU313" s="174" t="s">
        <v>131</v>
      </c>
      <c r="AV313" s="12" t="s">
        <v>177</v>
      </c>
      <c r="AW313" s="12" t="s">
        <v>37</v>
      </c>
      <c r="AX313" s="12" t="s">
        <v>87</v>
      </c>
      <c r="AY313" s="174" t="s">
        <v>172</v>
      </c>
    </row>
    <row r="314" spans="1:65" s="1" customFormat="1" ht="31.5" customHeight="1" x14ac:dyDescent="0.3">
      <c r="A314" s="307"/>
      <c r="B314" s="308"/>
      <c r="C314" s="375" t="s">
        <v>350</v>
      </c>
      <c r="D314" s="375" t="s">
        <v>373</v>
      </c>
      <c r="E314" s="376" t="s">
        <v>505</v>
      </c>
      <c r="F314" s="546" t="s">
        <v>506</v>
      </c>
      <c r="G314" s="546"/>
      <c r="H314" s="546"/>
      <c r="I314" s="546"/>
      <c r="J314" s="377" t="s">
        <v>189</v>
      </c>
      <c r="K314" s="378">
        <v>1</v>
      </c>
      <c r="L314" s="547">
        <v>1484</v>
      </c>
      <c r="M314" s="547"/>
      <c r="N314" s="548">
        <f>ROUND(L314*K314,2)</f>
        <v>1484</v>
      </c>
      <c r="O314" s="498"/>
      <c r="P314" s="498"/>
      <c r="Q314" s="498"/>
      <c r="R314" s="145"/>
      <c r="T314" s="146" t="s">
        <v>5</v>
      </c>
      <c r="U314" s="44" t="s">
        <v>44</v>
      </c>
      <c r="V314" s="147">
        <v>0</v>
      </c>
      <c r="W314" s="147">
        <f>V314*K314</f>
        <v>0</v>
      </c>
      <c r="X314" s="147">
        <v>1.7500000000000002E-2</v>
      </c>
      <c r="Y314" s="147">
        <f>X314*K314</f>
        <v>1.7500000000000002E-2</v>
      </c>
      <c r="Z314" s="147">
        <v>0</v>
      </c>
      <c r="AA314" s="148">
        <f>Z314*K314</f>
        <v>0</v>
      </c>
      <c r="AR314" s="21" t="s">
        <v>476</v>
      </c>
      <c r="AT314" s="21" t="s">
        <v>373</v>
      </c>
      <c r="AU314" s="21" t="s">
        <v>131</v>
      </c>
      <c r="AY314" s="21" t="s">
        <v>172</v>
      </c>
      <c r="BE314" s="149">
        <f>IF(U314="základní",N314,0)</f>
        <v>1484</v>
      </c>
      <c r="BF314" s="149">
        <f>IF(U314="snížená",N314,0)</f>
        <v>0</v>
      </c>
      <c r="BG314" s="149">
        <f>IF(U314="zákl. přenesená",N314,0)</f>
        <v>0</v>
      </c>
      <c r="BH314" s="149">
        <f>IF(U314="sníž. přenesená",N314,0)</f>
        <v>0</v>
      </c>
      <c r="BI314" s="149">
        <f>IF(U314="nulová",N314,0)</f>
        <v>0</v>
      </c>
      <c r="BJ314" s="21" t="s">
        <v>87</v>
      </c>
      <c r="BK314" s="149">
        <f>ROUND(L314*K314,2)</f>
        <v>1484</v>
      </c>
      <c r="BL314" s="21" t="s">
        <v>277</v>
      </c>
      <c r="BM314" s="21" t="s">
        <v>507</v>
      </c>
    </row>
    <row r="315" spans="1:65" s="1" customFormat="1" ht="42" customHeight="1" x14ac:dyDescent="0.3">
      <c r="A315" s="307"/>
      <c r="B315" s="308"/>
      <c r="C315" s="309"/>
      <c r="D315" s="309"/>
      <c r="E315" s="309"/>
      <c r="F315" s="544" t="s">
        <v>508</v>
      </c>
      <c r="G315" s="545"/>
      <c r="H315" s="545"/>
      <c r="I315" s="545"/>
      <c r="J315" s="309"/>
      <c r="K315" s="309"/>
      <c r="L315" s="309"/>
      <c r="M315" s="309"/>
      <c r="N315" s="309"/>
      <c r="O315" s="309"/>
      <c r="P315" s="309"/>
      <c r="Q315" s="309"/>
      <c r="R315" s="37"/>
      <c r="T315" s="150"/>
      <c r="U315" s="36"/>
      <c r="V315" s="36"/>
      <c r="W315" s="36"/>
      <c r="X315" s="36"/>
      <c r="Y315" s="36"/>
      <c r="Z315" s="36"/>
      <c r="AA315" s="74"/>
      <c r="AT315" s="21" t="s">
        <v>180</v>
      </c>
      <c r="AU315" s="21" t="s">
        <v>131</v>
      </c>
    </row>
    <row r="316" spans="1:65" s="11" customFormat="1" ht="22.5" customHeight="1" x14ac:dyDescent="0.3">
      <c r="A316" s="365"/>
      <c r="B316" s="366"/>
      <c r="C316" s="367"/>
      <c r="D316" s="367"/>
      <c r="E316" s="368" t="s">
        <v>5</v>
      </c>
      <c r="F316" s="537" t="s">
        <v>87</v>
      </c>
      <c r="G316" s="538"/>
      <c r="H316" s="538"/>
      <c r="I316" s="538"/>
      <c r="J316" s="367"/>
      <c r="K316" s="369">
        <v>1</v>
      </c>
      <c r="L316" s="367"/>
      <c r="M316" s="367"/>
      <c r="N316" s="367"/>
      <c r="O316" s="367"/>
      <c r="P316" s="367"/>
      <c r="Q316" s="367"/>
      <c r="R316" s="163"/>
      <c r="T316" s="164"/>
      <c r="U316" s="160"/>
      <c r="V316" s="160"/>
      <c r="W316" s="160"/>
      <c r="X316" s="160"/>
      <c r="Y316" s="160"/>
      <c r="Z316" s="160"/>
      <c r="AA316" s="165"/>
      <c r="AT316" s="166" t="s">
        <v>182</v>
      </c>
      <c r="AU316" s="166" t="s">
        <v>131</v>
      </c>
      <c r="AV316" s="11" t="s">
        <v>131</v>
      </c>
      <c r="AW316" s="11" t="s">
        <v>37</v>
      </c>
      <c r="AX316" s="11" t="s">
        <v>79</v>
      </c>
      <c r="AY316" s="166" t="s">
        <v>172</v>
      </c>
    </row>
    <row r="317" spans="1:65" s="12" customFormat="1" ht="22.5" customHeight="1" x14ac:dyDescent="0.3">
      <c r="A317" s="370"/>
      <c r="B317" s="371"/>
      <c r="C317" s="372"/>
      <c r="D317" s="372"/>
      <c r="E317" s="373" t="s">
        <v>5</v>
      </c>
      <c r="F317" s="525" t="s">
        <v>186</v>
      </c>
      <c r="G317" s="526"/>
      <c r="H317" s="526"/>
      <c r="I317" s="526"/>
      <c r="J317" s="372"/>
      <c r="K317" s="374">
        <v>1</v>
      </c>
      <c r="L317" s="372"/>
      <c r="M317" s="372"/>
      <c r="N317" s="372"/>
      <c r="O317" s="372"/>
      <c r="P317" s="372"/>
      <c r="Q317" s="372"/>
      <c r="R317" s="171"/>
      <c r="T317" s="172"/>
      <c r="U317" s="168"/>
      <c r="V317" s="168"/>
      <c r="W317" s="168"/>
      <c r="X317" s="168"/>
      <c r="Y317" s="168"/>
      <c r="Z317" s="168"/>
      <c r="AA317" s="173"/>
      <c r="AT317" s="174" t="s">
        <v>182</v>
      </c>
      <c r="AU317" s="174" t="s">
        <v>131</v>
      </c>
      <c r="AV317" s="12" t="s">
        <v>177</v>
      </c>
      <c r="AW317" s="12" t="s">
        <v>37</v>
      </c>
      <c r="AX317" s="12" t="s">
        <v>87</v>
      </c>
      <c r="AY317" s="174" t="s">
        <v>172</v>
      </c>
    </row>
    <row r="318" spans="1:65" s="1" customFormat="1" ht="31.5" customHeight="1" x14ac:dyDescent="0.3">
      <c r="A318" s="307"/>
      <c r="B318" s="308"/>
      <c r="C318" s="357" t="s">
        <v>509</v>
      </c>
      <c r="D318" s="357" t="s">
        <v>173</v>
      </c>
      <c r="E318" s="358" t="s">
        <v>510</v>
      </c>
      <c r="F318" s="541" t="s">
        <v>511</v>
      </c>
      <c r="G318" s="541"/>
      <c r="H318" s="541"/>
      <c r="I318" s="541"/>
      <c r="J318" s="359" t="s">
        <v>189</v>
      </c>
      <c r="K318" s="300">
        <v>1</v>
      </c>
      <c r="L318" s="497">
        <v>322</v>
      </c>
      <c r="M318" s="497"/>
      <c r="N318" s="498">
        <f>ROUND(L318*K318,2)</f>
        <v>322</v>
      </c>
      <c r="O318" s="498"/>
      <c r="P318" s="498"/>
      <c r="Q318" s="498"/>
      <c r="R318" s="145"/>
      <c r="T318" s="146" t="s">
        <v>5</v>
      </c>
      <c r="U318" s="44" t="s">
        <v>44</v>
      </c>
      <c r="V318" s="147">
        <v>0.55500000000000005</v>
      </c>
      <c r="W318" s="147">
        <f>V318*K318</f>
        <v>0.55500000000000005</v>
      </c>
      <c r="X318" s="147">
        <v>0</v>
      </c>
      <c r="Y318" s="147">
        <f>X318*K318</f>
        <v>0</v>
      </c>
      <c r="Z318" s="147">
        <v>0</v>
      </c>
      <c r="AA318" s="148">
        <f>Z318*K318</f>
        <v>0</v>
      </c>
      <c r="AR318" s="21" t="s">
        <v>277</v>
      </c>
      <c r="AT318" s="21" t="s">
        <v>173</v>
      </c>
      <c r="AU318" s="21" t="s">
        <v>131</v>
      </c>
      <c r="AY318" s="21" t="s">
        <v>172</v>
      </c>
      <c r="BE318" s="149">
        <f>IF(U318="základní",N318,0)</f>
        <v>322</v>
      </c>
      <c r="BF318" s="149">
        <f>IF(U318="snížená",N318,0)</f>
        <v>0</v>
      </c>
      <c r="BG318" s="149">
        <f>IF(U318="zákl. přenesená",N318,0)</f>
        <v>0</v>
      </c>
      <c r="BH318" s="149">
        <f>IF(U318="sníž. přenesená",N318,0)</f>
        <v>0</v>
      </c>
      <c r="BI318" s="149">
        <f>IF(U318="nulová",N318,0)</f>
        <v>0</v>
      </c>
      <c r="BJ318" s="21" t="s">
        <v>87</v>
      </c>
      <c r="BK318" s="149">
        <f>ROUND(L318*K318,2)</f>
        <v>322</v>
      </c>
      <c r="BL318" s="21" t="s">
        <v>277</v>
      </c>
      <c r="BM318" s="21" t="s">
        <v>512</v>
      </c>
    </row>
    <row r="319" spans="1:65" s="10" customFormat="1" ht="22.5" customHeight="1" x14ac:dyDescent="0.3">
      <c r="A319" s="360"/>
      <c r="B319" s="361"/>
      <c r="C319" s="362"/>
      <c r="D319" s="362"/>
      <c r="E319" s="363" t="s">
        <v>5</v>
      </c>
      <c r="F319" s="542" t="s">
        <v>232</v>
      </c>
      <c r="G319" s="543"/>
      <c r="H319" s="543"/>
      <c r="I319" s="543"/>
      <c r="J319" s="362"/>
      <c r="K319" s="364" t="s">
        <v>5</v>
      </c>
      <c r="L319" s="362"/>
      <c r="M319" s="362"/>
      <c r="N319" s="362"/>
      <c r="O319" s="362"/>
      <c r="P319" s="362"/>
      <c r="Q319" s="362"/>
      <c r="R319" s="155"/>
      <c r="T319" s="156"/>
      <c r="U319" s="152"/>
      <c r="V319" s="152"/>
      <c r="W319" s="152"/>
      <c r="X319" s="152"/>
      <c r="Y319" s="152"/>
      <c r="Z319" s="152"/>
      <c r="AA319" s="157"/>
      <c r="AT319" s="158" t="s">
        <v>182</v>
      </c>
      <c r="AU319" s="158" t="s">
        <v>131</v>
      </c>
      <c r="AV319" s="10" t="s">
        <v>87</v>
      </c>
      <c r="AW319" s="10" t="s">
        <v>37</v>
      </c>
      <c r="AX319" s="10" t="s">
        <v>79</v>
      </c>
      <c r="AY319" s="158" t="s">
        <v>172</v>
      </c>
    </row>
    <row r="320" spans="1:65" s="10" customFormat="1" ht="22.5" customHeight="1" x14ac:dyDescent="0.3">
      <c r="A320" s="360"/>
      <c r="B320" s="361"/>
      <c r="C320" s="362"/>
      <c r="D320" s="362"/>
      <c r="E320" s="363" t="s">
        <v>5</v>
      </c>
      <c r="F320" s="539" t="s">
        <v>233</v>
      </c>
      <c r="G320" s="540"/>
      <c r="H320" s="540"/>
      <c r="I320" s="540"/>
      <c r="J320" s="362"/>
      <c r="K320" s="364" t="s">
        <v>5</v>
      </c>
      <c r="L320" s="362"/>
      <c r="M320" s="362"/>
      <c r="N320" s="362"/>
      <c r="O320" s="362"/>
      <c r="P320" s="362"/>
      <c r="Q320" s="362"/>
      <c r="R320" s="155"/>
      <c r="T320" s="156"/>
      <c r="U320" s="152"/>
      <c r="V320" s="152"/>
      <c r="W320" s="152"/>
      <c r="X320" s="152"/>
      <c r="Y320" s="152"/>
      <c r="Z320" s="152"/>
      <c r="AA320" s="157"/>
      <c r="AT320" s="158" t="s">
        <v>182</v>
      </c>
      <c r="AU320" s="158" t="s">
        <v>131</v>
      </c>
      <c r="AV320" s="10" t="s">
        <v>87</v>
      </c>
      <c r="AW320" s="10" t="s">
        <v>37</v>
      </c>
      <c r="AX320" s="10" t="s">
        <v>79</v>
      </c>
      <c r="AY320" s="158" t="s">
        <v>172</v>
      </c>
    </row>
    <row r="321" spans="1:65" s="11" customFormat="1" ht="22.5" customHeight="1" x14ac:dyDescent="0.3">
      <c r="A321" s="365"/>
      <c r="B321" s="366"/>
      <c r="C321" s="367"/>
      <c r="D321" s="367"/>
      <c r="E321" s="368" t="s">
        <v>5</v>
      </c>
      <c r="F321" s="537" t="s">
        <v>87</v>
      </c>
      <c r="G321" s="538"/>
      <c r="H321" s="538"/>
      <c r="I321" s="538"/>
      <c r="J321" s="367"/>
      <c r="K321" s="369">
        <v>1</v>
      </c>
      <c r="L321" s="367"/>
      <c r="M321" s="367"/>
      <c r="N321" s="367"/>
      <c r="O321" s="367"/>
      <c r="P321" s="367"/>
      <c r="Q321" s="367"/>
      <c r="R321" s="163"/>
      <c r="T321" s="164"/>
      <c r="U321" s="160"/>
      <c r="V321" s="160"/>
      <c r="W321" s="160"/>
      <c r="X321" s="160"/>
      <c r="Y321" s="160"/>
      <c r="Z321" s="160"/>
      <c r="AA321" s="165"/>
      <c r="AT321" s="166" t="s">
        <v>182</v>
      </c>
      <c r="AU321" s="166" t="s">
        <v>131</v>
      </c>
      <c r="AV321" s="11" t="s">
        <v>131</v>
      </c>
      <c r="AW321" s="11" t="s">
        <v>37</v>
      </c>
      <c r="AX321" s="11" t="s">
        <v>79</v>
      </c>
      <c r="AY321" s="166" t="s">
        <v>172</v>
      </c>
    </row>
    <row r="322" spans="1:65" s="12" customFormat="1" ht="22.5" customHeight="1" x14ac:dyDescent="0.3">
      <c r="A322" s="370"/>
      <c r="B322" s="371"/>
      <c r="C322" s="372"/>
      <c r="D322" s="372"/>
      <c r="E322" s="373" t="s">
        <v>5</v>
      </c>
      <c r="F322" s="525" t="s">
        <v>186</v>
      </c>
      <c r="G322" s="526"/>
      <c r="H322" s="526"/>
      <c r="I322" s="526"/>
      <c r="J322" s="372"/>
      <c r="K322" s="374">
        <v>1</v>
      </c>
      <c r="L322" s="372"/>
      <c r="M322" s="372"/>
      <c r="N322" s="372"/>
      <c r="O322" s="372"/>
      <c r="P322" s="372"/>
      <c r="Q322" s="372"/>
      <c r="R322" s="171"/>
      <c r="T322" s="172"/>
      <c r="U322" s="168"/>
      <c r="V322" s="168"/>
      <c r="W322" s="168"/>
      <c r="X322" s="168"/>
      <c r="Y322" s="168"/>
      <c r="Z322" s="168"/>
      <c r="AA322" s="173"/>
      <c r="AT322" s="174" t="s">
        <v>182</v>
      </c>
      <c r="AU322" s="174" t="s">
        <v>131</v>
      </c>
      <c r="AV322" s="12" t="s">
        <v>177</v>
      </c>
      <c r="AW322" s="12" t="s">
        <v>37</v>
      </c>
      <c r="AX322" s="12" t="s">
        <v>87</v>
      </c>
      <c r="AY322" s="174" t="s">
        <v>172</v>
      </c>
    </row>
    <row r="323" spans="1:65" s="1" customFormat="1" ht="22.5" customHeight="1" x14ac:dyDescent="0.3">
      <c r="A323" s="307"/>
      <c r="B323" s="308"/>
      <c r="C323" s="375" t="s">
        <v>476</v>
      </c>
      <c r="D323" s="375" t="s">
        <v>373</v>
      </c>
      <c r="E323" s="376" t="s">
        <v>513</v>
      </c>
      <c r="F323" s="546" t="s">
        <v>514</v>
      </c>
      <c r="G323" s="546"/>
      <c r="H323" s="546"/>
      <c r="I323" s="546"/>
      <c r="J323" s="377" t="s">
        <v>189</v>
      </c>
      <c r="K323" s="378">
        <v>1</v>
      </c>
      <c r="L323" s="547">
        <v>1553</v>
      </c>
      <c r="M323" s="547"/>
      <c r="N323" s="548">
        <f>ROUND(L323*K323,2)</f>
        <v>1553</v>
      </c>
      <c r="O323" s="498"/>
      <c r="P323" s="498"/>
      <c r="Q323" s="498"/>
      <c r="R323" s="145"/>
      <c r="T323" s="146" t="s">
        <v>5</v>
      </c>
      <c r="U323" s="44" t="s">
        <v>44</v>
      </c>
      <c r="V323" s="147">
        <v>0</v>
      </c>
      <c r="W323" s="147">
        <f>V323*K323</f>
        <v>0</v>
      </c>
      <c r="X323" s="147">
        <v>2.3999999999999998E-3</v>
      </c>
      <c r="Y323" s="147">
        <f>X323*K323</f>
        <v>2.3999999999999998E-3</v>
      </c>
      <c r="Z323" s="147">
        <v>0</v>
      </c>
      <c r="AA323" s="148">
        <f>Z323*K323</f>
        <v>0</v>
      </c>
      <c r="AR323" s="21" t="s">
        <v>476</v>
      </c>
      <c r="AT323" s="21" t="s">
        <v>373</v>
      </c>
      <c r="AU323" s="21" t="s">
        <v>131</v>
      </c>
      <c r="AY323" s="21" t="s">
        <v>172</v>
      </c>
      <c r="BE323" s="149">
        <f>IF(U323="základní",N323,0)</f>
        <v>1553</v>
      </c>
      <c r="BF323" s="149">
        <f>IF(U323="snížená",N323,0)</f>
        <v>0</v>
      </c>
      <c r="BG323" s="149">
        <f>IF(U323="zákl. přenesená",N323,0)</f>
        <v>0</v>
      </c>
      <c r="BH323" s="149">
        <f>IF(U323="sníž. přenesená",N323,0)</f>
        <v>0</v>
      </c>
      <c r="BI323" s="149">
        <f>IF(U323="nulová",N323,0)</f>
        <v>0</v>
      </c>
      <c r="BJ323" s="21" t="s">
        <v>87</v>
      </c>
      <c r="BK323" s="149">
        <f>ROUND(L323*K323,2)</f>
        <v>1553</v>
      </c>
      <c r="BL323" s="21" t="s">
        <v>277</v>
      </c>
      <c r="BM323" s="21" t="s">
        <v>515</v>
      </c>
    </row>
    <row r="324" spans="1:65" s="11" customFormat="1" ht="22.5" customHeight="1" x14ac:dyDescent="0.3">
      <c r="A324" s="365"/>
      <c r="B324" s="366"/>
      <c r="C324" s="367"/>
      <c r="D324" s="367"/>
      <c r="E324" s="368" t="s">
        <v>5</v>
      </c>
      <c r="F324" s="523" t="s">
        <v>87</v>
      </c>
      <c r="G324" s="524"/>
      <c r="H324" s="524"/>
      <c r="I324" s="524"/>
      <c r="J324" s="367"/>
      <c r="K324" s="369">
        <v>1</v>
      </c>
      <c r="L324" s="367"/>
      <c r="M324" s="367"/>
      <c r="N324" s="367"/>
      <c r="O324" s="367"/>
      <c r="P324" s="367"/>
      <c r="Q324" s="367"/>
      <c r="R324" s="163"/>
      <c r="T324" s="164"/>
      <c r="U324" s="160"/>
      <c r="V324" s="160"/>
      <c r="W324" s="160"/>
      <c r="X324" s="160"/>
      <c r="Y324" s="160"/>
      <c r="Z324" s="160"/>
      <c r="AA324" s="165"/>
      <c r="AT324" s="166" t="s">
        <v>182</v>
      </c>
      <c r="AU324" s="166" t="s">
        <v>131</v>
      </c>
      <c r="AV324" s="11" t="s">
        <v>131</v>
      </c>
      <c r="AW324" s="11" t="s">
        <v>37</v>
      </c>
      <c r="AX324" s="11" t="s">
        <v>79</v>
      </c>
      <c r="AY324" s="166" t="s">
        <v>172</v>
      </c>
    </row>
    <row r="325" spans="1:65" s="12" customFormat="1" ht="22.5" customHeight="1" x14ac:dyDescent="0.3">
      <c r="A325" s="370"/>
      <c r="B325" s="371"/>
      <c r="C325" s="372"/>
      <c r="D325" s="372"/>
      <c r="E325" s="373" t="s">
        <v>5</v>
      </c>
      <c r="F325" s="525" t="s">
        <v>186</v>
      </c>
      <c r="G325" s="526"/>
      <c r="H325" s="526"/>
      <c r="I325" s="526"/>
      <c r="J325" s="372"/>
      <c r="K325" s="374">
        <v>1</v>
      </c>
      <c r="L325" s="372"/>
      <c r="M325" s="372"/>
      <c r="N325" s="372"/>
      <c r="O325" s="372"/>
      <c r="P325" s="372"/>
      <c r="Q325" s="372"/>
      <c r="R325" s="171"/>
      <c r="T325" s="172"/>
      <c r="U325" s="168"/>
      <c r="V325" s="168"/>
      <c r="W325" s="168"/>
      <c r="X325" s="168"/>
      <c r="Y325" s="168"/>
      <c r="Z325" s="168"/>
      <c r="AA325" s="173"/>
      <c r="AT325" s="174" t="s">
        <v>182</v>
      </c>
      <c r="AU325" s="174" t="s">
        <v>131</v>
      </c>
      <c r="AV325" s="12" t="s">
        <v>177</v>
      </c>
      <c r="AW325" s="12" t="s">
        <v>37</v>
      </c>
      <c r="AX325" s="12" t="s">
        <v>87</v>
      </c>
      <c r="AY325" s="174" t="s">
        <v>172</v>
      </c>
    </row>
    <row r="326" spans="1:65" s="1" customFormat="1" ht="22.5" customHeight="1" x14ac:dyDescent="0.3">
      <c r="A326" s="307"/>
      <c r="B326" s="308"/>
      <c r="C326" s="357" t="s">
        <v>428</v>
      </c>
      <c r="D326" s="357" t="s">
        <v>173</v>
      </c>
      <c r="E326" s="358" t="s">
        <v>516</v>
      </c>
      <c r="F326" s="541" t="s">
        <v>517</v>
      </c>
      <c r="G326" s="541"/>
      <c r="H326" s="541"/>
      <c r="I326" s="541"/>
      <c r="J326" s="359" t="s">
        <v>189</v>
      </c>
      <c r="K326" s="300">
        <v>1</v>
      </c>
      <c r="L326" s="497">
        <v>113</v>
      </c>
      <c r="M326" s="497"/>
      <c r="N326" s="498">
        <f>ROUND(L326*K326,2)</f>
        <v>113</v>
      </c>
      <c r="O326" s="498"/>
      <c r="P326" s="498"/>
      <c r="Q326" s="498"/>
      <c r="R326" s="145"/>
      <c r="T326" s="146" t="s">
        <v>5</v>
      </c>
      <c r="U326" s="44" t="s">
        <v>44</v>
      </c>
      <c r="V326" s="147">
        <v>0.54200000000000004</v>
      </c>
      <c r="W326" s="147">
        <f>V326*K326</f>
        <v>0.54200000000000004</v>
      </c>
      <c r="X326" s="147">
        <v>0</v>
      </c>
      <c r="Y326" s="147">
        <f>X326*K326</f>
        <v>0</v>
      </c>
      <c r="Z326" s="147">
        <v>0</v>
      </c>
      <c r="AA326" s="148">
        <f>Z326*K326</f>
        <v>0</v>
      </c>
      <c r="AR326" s="21" t="s">
        <v>277</v>
      </c>
      <c r="AT326" s="21" t="s">
        <v>173</v>
      </c>
      <c r="AU326" s="21" t="s">
        <v>131</v>
      </c>
      <c r="AY326" s="21" t="s">
        <v>172</v>
      </c>
      <c r="BE326" s="149">
        <f>IF(U326="základní",N326,0)</f>
        <v>113</v>
      </c>
      <c r="BF326" s="149">
        <f>IF(U326="snížená",N326,0)</f>
        <v>0</v>
      </c>
      <c r="BG326" s="149">
        <f>IF(U326="zákl. přenesená",N326,0)</f>
        <v>0</v>
      </c>
      <c r="BH326" s="149">
        <f>IF(U326="sníž. přenesená",N326,0)</f>
        <v>0</v>
      </c>
      <c r="BI326" s="149">
        <f>IF(U326="nulová",N326,0)</f>
        <v>0</v>
      </c>
      <c r="BJ326" s="21" t="s">
        <v>87</v>
      </c>
      <c r="BK326" s="149">
        <f>ROUND(L326*K326,2)</f>
        <v>113</v>
      </c>
      <c r="BL326" s="21" t="s">
        <v>277</v>
      </c>
      <c r="BM326" s="21" t="s">
        <v>518</v>
      </c>
    </row>
    <row r="327" spans="1:65" s="10" customFormat="1" ht="22.5" customHeight="1" x14ac:dyDescent="0.3">
      <c r="A327" s="360"/>
      <c r="B327" s="361"/>
      <c r="C327" s="362"/>
      <c r="D327" s="362"/>
      <c r="E327" s="363" t="s">
        <v>5</v>
      </c>
      <c r="F327" s="542" t="s">
        <v>232</v>
      </c>
      <c r="G327" s="543"/>
      <c r="H327" s="543"/>
      <c r="I327" s="543"/>
      <c r="J327" s="362"/>
      <c r="K327" s="364" t="s">
        <v>5</v>
      </c>
      <c r="L327" s="362"/>
      <c r="M327" s="362"/>
      <c r="N327" s="362"/>
      <c r="O327" s="362"/>
      <c r="P327" s="362"/>
      <c r="Q327" s="362"/>
      <c r="R327" s="155"/>
      <c r="T327" s="156"/>
      <c r="U327" s="152"/>
      <c r="V327" s="152"/>
      <c r="W327" s="152"/>
      <c r="X327" s="152"/>
      <c r="Y327" s="152"/>
      <c r="Z327" s="152"/>
      <c r="AA327" s="157"/>
      <c r="AT327" s="158" t="s">
        <v>182</v>
      </c>
      <c r="AU327" s="158" t="s">
        <v>131</v>
      </c>
      <c r="AV327" s="10" t="s">
        <v>87</v>
      </c>
      <c r="AW327" s="10" t="s">
        <v>37</v>
      </c>
      <c r="AX327" s="10" t="s">
        <v>79</v>
      </c>
      <c r="AY327" s="158" t="s">
        <v>172</v>
      </c>
    </row>
    <row r="328" spans="1:65" s="10" customFormat="1" ht="22.5" customHeight="1" x14ac:dyDescent="0.3">
      <c r="A328" s="360"/>
      <c r="B328" s="361"/>
      <c r="C328" s="362"/>
      <c r="D328" s="362"/>
      <c r="E328" s="363" t="s">
        <v>5</v>
      </c>
      <c r="F328" s="539" t="s">
        <v>233</v>
      </c>
      <c r="G328" s="540"/>
      <c r="H328" s="540"/>
      <c r="I328" s="540"/>
      <c r="J328" s="362"/>
      <c r="K328" s="364" t="s">
        <v>5</v>
      </c>
      <c r="L328" s="362"/>
      <c r="M328" s="362"/>
      <c r="N328" s="362"/>
      <c r="O328" s="362"/>
      <c r="P328" s="362"/>
      <c r="Q328" s="362"/>
      <c r="R328" s="155"/>
      <c r="T328" s="156"/>
      <c r="U328" s="152"/>
      <c r="V328" s="152"/>
      <c r="W328" s="152"/>
      <c r="X328" s="152"/>
      <c r="Y328" s="152"/>
      <c r="Z328" s="152"/>
      <c r="AA328" s="157"/>
      <c r="AT328" s="158" t="s">
        <v>182</v>
      </c>
      <c r="AU328" s="158" t="s">
        <v>131</v>
      </c>
      <c r="AV328" s="10" t="s">
        <v>87</v>
      </c>
      <c r="AW328" s="10" t="s">
        <v>37</v>
      </c>
      <c r="AX328" s="10" t="s">
        <v>79</v>
      </c>
      <c r="AY328" s="158" t="s">
        <v>172</v>
      </c>
    </row>
    <row r="329" spans="1:65" s="11" customFormat="1" ht="22.5" customHeight="1" x14ac:dyDescent="0.3">
      <c r="A329" s="365"/>
      <c r="B329" s="366"/>
      <c r="C329" s="367"/>
      <c r="D329" s="367"/>
      <c r="E329" s="368" t="s">
        <v>5</v>
      </c>
      <c r="F329" s="537" t="s">
        <v>87</v>
      </c>
      <c r="G329" s="538"/>
      <c r="H329" s="538"/>
      <c r="I329" s="538"/>
      <c r="J329" s="367"/>
      <c r="K329" s="369">
        <v>1</v>
      </c>
      <c r="L329" s="367"/>
      <c r="M329" s="367"/>
      <c r="N329" s="367"/>
      <c r="O329" s="367"/>
      <c r="P329" s="367"/>
      <c r="Q329" s="367"/>
      <c r="R329" s="163"/>
      <c r="T329" s="164"/>
      <c r="U329" s="160"/>
      <c r="V329" s="160"/>
      <c r="W329" s="160"/>
      <c r="X329" s="160"/>
      <c r="Y329" s="160"/>
      <c r="Z329" s="160"/>
      <c r="AA329" s="165"/>
      <c r="AT329" s="166" t="s">
        <v>182</v>
      </c>
      <c r="AU329" s="166" t="s">
        <v>131</v>
      </c>
      <c r="AV329" s="11" t="s">
        <v>131</v>
      </c>
      <c r="AW329" s="11" t="s">
        <v>37</v>
      </c>
      <c r="AX329" s="11" t="s">
        <v>79</v>
      </c>
      <c r="AY329" s="166" t="s">
        <v>172</v>
      </c>
    </row>
    <row r="330" spans="1:65" s="12" customFormat="1" ht="22.5" customHeight="1" x14ac:dyDescent="0.3">
      <c r="A330" s="370"/>
      <c r="B330" s="371"/>
      <c r="C330" s="372"/>
      <c r="D330" s="372"/>
      <c r="E330" s="373" t="s">
        <v>5</v>
      </c>
      <c r="F330" s="525" t="s">
        <v>186</v>
      </c>
      <c r="G330" s="526"/>
      <c r="H330" s="526"/>
      <c r="I330" s="526"/>
      <c r="J330" s="372"/>
      <c r="K330" s="374">
        <v>1</v>
      </c>
      <c r="L330" s="372"/>
      <c r="M330" s="372"/>
      <c r="N330" s="372"/>
      <c r="O330" s="372"/>
      <c r="P330" s="372"/>
      <c r="Q330" s="372"/>
      <c r="R330" s="171"/>
      <c r="T330" s="172"/>
      <c r="U330" s="168"/>
      <c r="V330" s="168"/>
      <c r="W330" s="168"/>
      <c r="X330" s="168"/>
      <c r="Y330" s="168"/>
      <c r="Z330" s="168"/>
      <c r="AA330" s="173"/>
      <c r="AT330" s="174" t="s">
        <v>182</v>
      </c>
      <c r="AU330" s="174" t="s">
        <v>131</v>
      </c>
      <c r="AV330" s="12" t="s">
        <v>177</v>
      </c>
      <c r="AW330" s="12" t="s">
        <v>37</v>
      </c>
      <c r="AX330" s="12" t="s">
        <v>87</v>
      </c>
      <c r="AY330" s="174" t="s">
        <v>172</v>
      </c>
    </row>
    <row r="331" spans="1:65" s="1" customFormat="1" ht="22.5" customHeight="1" x14ac:dyDescent="0.3">
      <c r="A331" s="307"/>
      <c r="B331" s="308"/>
      <c r="C331" s="375" t="s">
        <v>519</v>
      </c>
      <c r="D331" s="375" t="s">
        <v>373</v>
      </c>
      <c r="E331" s="376" t="s">
        <v>520</v>
      </c>
      <c r="F331" s="546" t="s">
        <v>521</v>
      </c>
      <c r="G331" s="546"/>
      <c r="H331" s="546"/>
      <c r="I331" s="546"/>
      <c r="J331" s="377" t="s">
        <v>189</v>
      </c>
      <c r="K331" s="378">
        <v>1</v>
      </c>
      <c r="L331" s="547">
        <v>1069</v>
      </c>
      <c r="M331" s="547"/>
      <c r="N331" s="548">
        <f>ROUND(L331*K331,2)</f>
        <v>1069</v>
      </c>
      <c r="O331" s="498"/>
      <c r="P331" s="498"/>
      <c r="Q331" s="498"/>
      <c r="R331" s="145"/>
      <c r="T331" s="146" t="s">
        <v>5</v>
      </c>
      <c r="U331" s="44" t="s">
        <v>44</v>
      </c>
      <c r="V331" s="147">
        <v>0</v>
      </c>
      <c r="W331" s="147">
        <f>V331*K331</f>
        <v>0</v>
      </c>
      <c r="X331" s="147">
        <v>5.1999999999999995E-4</v>
      </c>
      <c r="Y331" s="147">
        <f>X331*K331</f>
        <v>5.1999999999999995E-4</v>
      </c>
      <c r="Z331" s="147">
        <v>0</v>
      </c>
      <c r="AA331" s="148">
        <f>Z331*K331</f>
        <v>0</v>
      </c>
      <c r="AR331" s="21" t="s">
        <v>476</v>
      </c>
      <c r="AT331" s="21" t="s">
        <v>373</v>
      </c>
      <c r="AU331" s="21" t="s">
        <v>131</v>
      </c>
      <c r="AY331" s="21" t="s">
        <v>172</v>
      </c>
      <c r="BE331" s="149">
        <f>IF(U331="základní",N331,0)</f>
        <v>1069</v>
      </c>
      <c r="BF331" s="149">
        <f>IF(U331="snížená",N331,0)</f>
        <v>0</v>
      </c>
      <c r="BG331" s="149">
        <f>IF(U331="zákl. přenesená",N331,0)</f>
        <v>0</v>
      </c>
      <c r="BH331" s="149">
        <f>IF(U331="sníž. přenesená",N331,0)</f>
        <v>0</v>
      </c>
      <c r="BI331" s="149">
        <f>IF(U331="nulová",N331,0)</f>
        <v>0</v>
      </c>
      <c r="BJ331" s="21" t="s">
        <v>87</v>
      </c>
      <c r="BK331" s="149">
        <f>ROUND(L331*K331,2)</f>
        <v>1069</v>
      </c>
      <c r="BL331" s="21" t="s">
        <v>277</v>
      </c>
      <c r="BM331" s="21" t="s">
        <v>522</v>
      </c>
    </row>
    <row r="332" spans="1:65" s="11" customFormat="1" ht="22.5" customHeight="1" x14ac:dyDescent="0.3">
      <c r="A332" s="365"/>
      <c r="B332" s="366"/>
      <c r="C332" s="367"/>
      <c r="D332" s="367"/>
      <c r="E332" s="368" t="s">
        <v>5</v>
      </c>
      <c r="F332" s="523" t="s">
        <v>87</v>
      </c>
      <c r="G332" s="524"/>
      <c r="H332" s="524"/>
      <c r="I332" s="524"/>
      <c r="J332" s="367"/>
      <c r="K332" s="369">
        <v>1</v>
      </c>
      <c r="L332" s="367"/>
      <c r="M332" s="367"/>
      <c r="N332" s="367"/>
      <c r="O332" s="367"/>
      <c r="P332" s="367"/>
      <c r="Q332" s="367"/>
      <c r="R332" s="163"/>
      <c r="T332" s="164"/>
      <c r="U332" s="160"/>
      <c r="V332" s="160"/>
      <c r="W332" s="160"/>
      <c r="X332" s="160"/>
      <c r="Y332" s="160"/>
      <c r="Z332" s="160"/>
      <c r="AA332" s="165"/>
      <c r="AT332" s="166" t="s">
        <v>182</v>
      </c>
      <c r="AU332" s="166" t="s">
        <v>131</v>
      </c>
      <c r="AV332" s="11" t="s">
        <v>131</v>
      </c>
      <c r="AW332" s="11" t="s">
        <v>37</v>
      </c>
      <c r="AX332" s="11" t="s">
        <v>79</v>
      </c>
      <c r="AY332" s="166" t="s">
        <v>172</v>
      </c>
    </row>
    <row r="333" spans="1:65" s="12" customFormat="1" ht="22.5" customHeight="1" x14ac:dyDescent="0.3">
      <c r="A333" s="370"/>
      <c r="B333" s="371"/>
      <c r="C333" s="372"/>
      <c r="D333" s="372"/>
      <c r="E333" s="373" t="s">
        <v>5</v>
      </c>
      <c r="F333" s="525" t="s">
        <v>186</v>
      </c>
      <c r="G333" s="526"/>
      <c r="H333" s="526"/>
      <c r="I333" s="526"/>
      <c r="J333" s="372"/>
      <c r="K333" s="374">
        <v>1</v>
      </c>
      <c r="L333" s="372"/>
      <c r="M333" s="372"/>
      <c r="N333" s="372"/>
      <c r="O333" s="372"/>
      <c r="P333" s="372"/>
      <c r="Q333" s="372"/>
      <c r="R333" s="171"/>
      <c r="T333" s="172"/>
      <c r="U333" s="168"/>
      <c r="V333" s="168"/>
      <c r="W333" s="168"/>
      <c r="X333" s="168"/>
      <c r="Y333" s="168"/>
      <c r="Z333" s="168"/>
      <c r="AA333" s="173"/>
      <c r="AT333" s="174" t="s">
        <v>182</v>
      </c>
      <c r="AU333" s="174" t="s">
        <v>131</v>
      </c>
      <c r="AV333" s="12" t="s">
        <v>177</v>
      </c>
      <c r="AW333" s="12" t="s">
        <v>37</v>
      </c>
      <c r="AX333" s="12" t="s">
        <v>87</v>
      </c>
      <c r="AY333" s="174" t="s">
        <v>172</v>
      </c>
    </row>
    <row r="334" spans="1:65" s="1" customFormat="1" ht="22.5" customHeight="1" x14ac:dyDescent="0.3">
      <c r="A334" s="307"/>
      <c r="B334" s="308"/>
      <c r="C334" s="357" t="s">
        <v>523</v>
      </c>
      <c r="D334" s="357" t="s">
        <v>173</v>
      </c>
      <c r="E334" s="358" t="s">
        <v>524</v>
      </c>
      <c r="F334" s="541" t="s">
        <v>525</v>
      </c>
      <c r="G334" s="541"/>
      <c r="H334" s="541"/>
      <c r="I334" s="541"/>
      <c r="J334" s="359" t="s">
        <v>189</v>
      </c>
      <c r="K334" s="300">
        <v>1</v>
      </c>
      <c r="L334" s="497">
        <v>119</v>
      </c>
      <c r="M334" s="497"/>
      <c r="N334" s="498">
        <f>ROUND(L334*K334,2)</f>
        <v>119</v>
      </c>
      <c r="O334" s="498"/>
      <c r="P334" s="498"/>
      <c r="Q334" s="498"/>
      <c r="R334" s="145"/>
      <c r="T334" s="146" t="s">
        <v>5</v>
      </c>
      <c r="U334" s="44" t="s">
        <v>44</v>
      </c>
      <c r="V334" s="147">
        <v>0</v>
      </c>
      <c r="W334" s="147">
        <f>V334*K334</f>
        <v>0</v>
      </c>
      <c r="X334" s="147">
        <v>0</v>
      </c>
      <c r="Y334" s="147">
        <f>X334*K334</f>
        <v>0</v>
      </c>
      <c r="Z334" s="147">
        <v>0</v>
      </c>
      <c r="AA334" s="148">
        <f>Z334*K334</f>
        <v>0</v>
      </c>
      <c r="AR334" s="21" t="s">
        <v>277</v>
      </c>
      <c r="AT334" s="21" t="s">
        <v>173</v>
      </c>
      <c r="AU334" s="21" t="s">
        <v>131</v>
      </c>
      <c r="AY334" s="21" t="s">
        <v>172</v>
      </c>
      <c r="BE334" s="149">
        <f>IF(U334="základní",N334,0)</f>
        <v>119</v>
      </c>
      <c r="BF334" s="149">
        <f>IF(U334="snížená",N334,0)</f>
        <v>0</v>
      </c>
      <c r="BG334" s="149">
        <f>IF(U334="zákl. přenesená",N334,0)</f>
        <v>0</v>
      </c>
      <c r="BH334" s="149">
        <f>IF(U334="sníž. přenesená",N334,0)</f>
        <v>0</v>
      </c>
      <c r="BI334" s="149">
        <f>IF(U334="nulová",N334,0)</f>
        <v>0</v>
      </c>
      <c r="BJ334" s="21" t="s">
        <v>87</v>
      </c>
      <c r="BK334" s="149">
        <f>ROUND(L334*K334,2)</f>
        <v>119</v>
      </c>
      <c r="BL334" s="21" t="s">
        <v>277</v>
      </c>
      <c r="BM334" s="21" t="s">
        <v>526</v>
      </c>
    </row>
    <row r="335" spans="1:65" s="10" customFormat="1" ht="22.5" customHeight="1" x14ac:dyDescent="0.3">
      <c r="A335" s="360"/>
      <c r="B335" s="361"/>
      <c r="C335" s="362"/>
      <c r="D335" s="362"/>
      <c r="E335" s="363" t="s">
        <v>5</v>
      </c>
      <c r="F335" s="542" t="s">
        <v>232</v>
      </c>
      <c r="G335" s="543"/>
      <c r="H335" s="543"/>
      <c r="I335" s="543"/>
      <c r="J335" s="362"/>
      <c r="K335" s="364" t="s">
        <v>5</v>
      </c>
      <c r="L335" s="362"/>
      <c r="M335" s="362"/>
      <c r="N335" s="362"/>
      <c r="O335" s="362"/>
      <c r="P335" s="362"/>
      <c r="Q335" s="362"/>
      <c r="R335" s="155"/>
      <c r="T335" s="156"/>
      <c r="U335" s="152"/>
      <c r="V335" s="152"/>
      <c r="W335" s="152"/>
      <c r="X335" s="152"/>
      <c r="Y335" s="152"/>
      <c r="Z335" s="152"/>
      <c r="AA335" s="157"/>
      <c r="AT335" s="158" t="s">
        <v>182</v>
      </c>
      <c r="AU335" s="158" t="s">
        <v>131</v>
      </c>
      <c r="AV335" s="10" t="s">
        <v>87</v>
      </c>
      <c r="AW335" s="10" t="s">
        <v>37</v>
      </c>
      <c r="AX335" s="10" t="s">
        <v>79</v>
      </c>
      <c r="AY335" s="158" t="s">
        <v>172</v>
      </c>
    </row>
    <row r="336" spans="1:65" s="10" customFormat="1" ht="22.5" customHeight="1" x14ac:dyDescent="0.3">
      <c r="A336" s="360"/>
      <c r="B336" s="361"/>
      <c r="C336" s="362"/>
      <c r="D336" s="362"/>
      <c r="E336" s="363" t="s">
        <v>5</v>
      </c>
      <c r="F336" s="539" t="s">
        <v>233</v>
      </c>
      <c r="G336" s="540"/>
      <c r="H336" s="540"/>
      <c r="I336" s="540"/>
      <c r="J336" s="362"/>
      <c r="K336" s="364" t="s">
        <v>5</v>
      </c>
      <c r="L336" s="362"/>
      <c r="M336" s="362"/>
      <c r="N336" s="362"/>
      <c r="O336" s="362"/>
      <c r="P336" s="362"/>
      <c r="Q336" s="362"/>
      <c r="R336" s="155"/>
      <c r="T336" s="156"/>
      <c r="U336" s="152"/>
      <c r="V336" s="152"/>
      <c r="W336" s="152"/>
      <c r="X336" s="152"/>
      <c r="Y336" s="152"/>
      <c r="Z336" s="152"/>
      <c r="AA336" s="157"/>
      <c r="AT336" s="158" t="s">
        <v>182</v>
      </c>
      <c r="AU336" s="158" t="s">
        <v>131</v>
      </c>
      <c r="AV336" s="10" t="s">
        <v>87</v>
      </c>
      <c r="AW336" s="10" t="s">
        <v>37</v>
      </c>
      <c r="AX336" s="10" t="s">
        <v>79</v>
      </c>
      <c r="AY336" s="158" t="s">
        <v>172</v>
      </c>
    </row>
    <row r="337" spans="1:65" s="11" customFormat="1" ht="22.5" customHeight="1" x14ac:dyDescent="0.3">
      <c r="A337" s="365"/>
      <c r="B337" s="366"/>
      <c r="C337" s="367"/>
      <c r="D337" s="367"/>
      <c r="E337" s="368" t="s">
        <v>5</v>
      </c>
      <c r="F337" s="537" t="s">
        <v>87</v>
      </c>
      <c r="G337" s="538"/>
      <c r="H337" s="538"/>
      <c r="I337" s="538"/>
      <c r="J337" s="367"/>
      <c r="K337" s="369">
        <v>1</v>
      </c>
      <c r="L337" s="367"/>
      <c r="M337" s="367"/>
      <c r="N337" s="367"/>
      <c r="O337" s="367"/>
      <c r="P337" s="367"/>
      <c r="Q337" s="367"/>
      <c r="R337" s="163"/>
      <c r="T337" s="164"/>
      <c r="U337" s="160"/>
      <c r="V337" s="160"/>
      <c r="W337" s="160"/>
      <c r="X337" s="160"/>
      <c r="Y337" s="160"/>
      <c r="Z337" s="160"/>
      <c r="AA337" s="165"/>
      <c r="AT337" s="166" t="s">
        <v>182</v>
      </c>
      <c r="AU337" s="166" t="s">
        <v>131</v>
      </c>
      <c r="AV337" s="11" t="s">
        <v>131</v>
      </c>
      <c r="AW337" s="11" t="s">
        <v>37</v>
      </c>
      <c r="AX337" s="11" t="s">
        <v>79</v>
      </c>
      <c r="AY337" s="166" t="s">
        <v>172</v>
      </c>
    </row>
    <row r="338" spans="1:65" s="12" customFormat="1" ht="22.5" customHeight="1" x14ac:dyDescent="0.3">
      <c r="A338" s="370"/>
      <c r="B338" s="371"/>
      <c r="C338" s="372"/>
      <c r="D338" s="372"/>
      <c r="E338" s="373" t="s">
        <v>5</v>
      </c>
      <c r="F338" s="525" t="s">
        <v>186</v>
      </c>
      <c r="G338" s="526"/>
      <c r="H338" s="526"/>
      <c r="I338" s="526"/>
      <c r="J338" s="372"/>
      <c r="K338" s="374">
        <v>1</v>
      </c>
      <c r="L338" s="372"/>
      <c r="M338" s="372"/>
      <c r="N338" s="372"/>
      <c r="O338" s="372"/>
      <c r="P338" s="372"/>
      <c r="Q338" s="372"/>
      <c r="R338" s="171"/>
      <c r="T338" s="172"/>
      <c r="U338" s="168"/>
      <c r="V338" s="168"/>
      <c r="W338" s="168"/>
      <c r="X338" s="168"/>
      <c r="Y338" s="168"/>
      <c r="Z338" s="168"/>
      <c r="AA338" s="173"/>
      <c r="AT338" s="174" t="s">
        <v>182</v>
      </c>
      <c r="AU338" s="174" t="s">
        <v>131</v>
      </c>
      <c r="AV338" s="12" t="s">
        <v>177</v>
      </c>
      <c r="AW338" s="12" t="s">
        <v>37</v>
      </c>
      <c r="AX338" s="12" t="s">
        <v>87</v>
      </c>
      <c r="AY338" s="174" t="s">
        <v>172</v>
      </c>
    </row>
    <row r="339" spans="1:65" s="1" customFormat="1" ht="22.5" customHeight="1" x14ac:dyDescent="0.3">
      <c r="A339" s="307"/>
      <c r="B339" s="308"/>
      <c r="C339" s="375" t="s">
        <v>527</v>
      </c>
      <c r="D339" s="375" t="s">
        <v>373</v>
      </c>
      <c r="E339" s="376" t="s">
        <v>528</v>
      </c>
      <c r="F339" s="546" t="s">
        <v>529</v>
      </c>
      <c r="G339" s="546"/>
      <c r="H339" s="546"/>
      <c r="I339" s="546"/>
      <c r="J339" s="377" t="s">
        <v>189</v>
      </c>
      <c r="K339" s="378">
        <v>1</v>
      </c>
      <c r="L339" s="547">
        <v>391</v>
      </c>
      <c r="M339" s="547"/>
      <c r="N339" s="548">
        <f>ROUND(L339*K339,2)</f>
        <v>391</v>
      </c>
      <c r="O339" s="498"/>
      <c r="P339" s="498"/>
      <c r="Q339" s="498"/>
      <c r="R339" s="145"/>
      <c r="T339" s="146" t="s">
        <v>5</v>
      </c>
      <c r="U339" s="44" t="s">
        <v>44</v>
      </c>
      <c r="V339" s="147">
        <v>0</v>
      </c>
      <c r="W339" s="147">
        <f>V339*K339</f>
        <v>0</v>
      </c>
      <c r="X339" s="147">
        <v>2.2000000000000001E-3</v>
      </c>
      <c r="Y339" s="147">
        <f>X339*K339</f>
        <v>2.2000000000000001E-3</v>
      </c>
      <c r="Z339" s="147">
        <v>0</v>
      </c>
      <c r="AA339" s="148">
        <f>Z339*K339</f>
        <v>0</v>
      </c>
      <c r="AR339" s="21" t="s">
        <v>476</v>
      </c>
      <c r="AT339" s="21" t="s">
        <v>373</v>
      </c>
      <c r="AU339" s="21" t="s">
        <v>131</v>
      </c>
      <c r="AY339" s="21" t="s">
        <v>172</v>
      </c>
      <c r="BE339" s="149">
        <f>IF(U339="základní",N339,0)</f>
        <v>391</v>
      </c>
      <c r="BF339" s="149">
        <f>IF(U339="snížená",N339,0)</f>
        <v>0</v>
      </c>
      <c r="BG339" s="149">
        <f>IF(U339="zákl. přenesená",N339,0)</f>
        <v>0</v>
      </c>
      <c r="BH339" s="149">
        <f>IF(U339="sníž. přenesená",N339,0)</f>
        <v>0</v>
      </c>
      <c r="BI339" s="149">
        <f>IF(U339="nulová",N339,0)</f>
        <v>0</v>
      </c>
      <c r="BJ339" s="21" t="s">
        <v>87</v>
      </c>
      <c r="BK339" s="149">
        <f>ROUND(L339*K339,2)</f>
        <v>391</v>
      </c>
      <c r="BL339" s="21" t="s">
        <v>277</v>
      </c>
      <c r="BM339" s="21" t="s">
        <v>530</v>
      </c>
    </row>
    <row r="340" spans="1:65" s="11" customFormat="1" ht="22.5" customHeight="1" x14ac:dyDescent="0.3">
      <c r="A340" s="365"/>
      <c r="B340" s="366"/>
      <c r="C340" s="367"/>
      <c r="D340" s="367"/>
      <c r="E340" s="368" t="s">
        <v>5</v>
      </c>
      <c r="F340" s="523" t="s">
        <v>87</v>
      </c>
      <c r="G340" s="524"/>
      <c r="H340" s="524"/>
      <c r="I340" s="524"/>
      <c r="J340" s="367"/>
      <c r="K340" s="369">
        <v>1</v>
      </c>
      <c r="L340" s="367"/>
      <c r="M340" s="367"/>
      <c r="N340" s="367"/>
      <c r="O340" s="367"/>
      <c r="P340" s="367"/>
      <c r="Q340" s="367"/>
      <c r="R340" s="163"/>
      <c r="T340" s="164"/>
      <c r="U340" s="160"/>
      <c r="V340" s="160"/>
      <c r="W340" s="160"/>
      <c r="X340" s="160"/>
      <c r="Y340" s="160"/>
      <c r="Z340" s="160"/>
      <c r="AA340" s="165"/>
      <c r="AT340" s="166" t="s">
        <v>182</v>
      </c>
      <c r="AU340" s="166" t="s">
        <v>131</v>
      </c>
      <c r="AV340" s="11" t="s">
        <v>131</v>
      </c>
      <c r="AW340" s="11" t="s">
        <v>37</v>
      </c>
      <c r="AX340" s="11" t="s">
        <v>79</v>
      </c>
      <c r="AY340" s="166" t="s">
        <v>172</v>
      </c>
    </row>
    <row r="341" spans="1:65" s="12" customFormat="1" ht="22.5" customHeight="1" x14ac:dyDescent="0.3">
      <c r="A341" s="370"/>
      <c r="B341" s="371"/>
      <c r="C341" s="372"/>
      <c r="D341" s="372"/>
      <c r="E341" s="373" t="s">
        <v>5</v>
      </c>
      <c r="F341" s="525" t="s">
        <v>186</v>
      </c>
      <c r="G341" s="526"/>
      <c r="H341" s="526"/>
      <c r="I341" s="526"/>
      <c r="J341" s="372"/>
      <c r="K341" s="374">
        <v>1</v>
      </c>
      <c r="L341" s="372"/>
      <c r="M341" s="372"/>
      <c r="N341" s="372"/>
      <c r="O341" s="372"/>
      <c r="P341" s="372"/>
      <c r="Q341" s="372"/>
      <c r="R341" s="171"/>
      <c r="T341" s="172"/>
      <c r="U341" s="168"/>
      <c r="V341" s="168"/>
      <c r="W341" s="168"/>
      <c r="X341" s="168"/>
      <c r="Y341" s="168"/>
      <c r="Z341" s="168"/>
      <c r="AA341" s="173"/>
      <c r="AT341" s="174" t="s">
        <v>182</v>
      </c>
      <c r="AU341" s="174" t="s">
        <v>131</v>
      </c>
      <c r="AV341" s="12" t="s">
        <v>177</v>
      </c>
      <c r="AW341" s="12" t="s">
        <v>37</v>
      </c>
      <c r="AX341" s="12" t="s">
        <v>87</v>
      </c>
      <c r="AY341" s="174" t="s">
        <v>172</v>
      </c>
    </row>
    <row r="342" spans="1:65" s="1" customFormat="1" ht="31.5" customHeight="1" x14ac:dyDescent="0.3">
      <c r="A342" s="307"/>
      <c r="B342" s="308"/>
      <c r="C342" s="357" t="s">
        <v>531</v>
      </c>
      <c r="D342" s="357" t="s">
        <v>173</v>
      </c>
      <c r="E342" s="358" t="s">
        <v>532</v>
      </c>
      <c r="F342" s="541" t="s">
        <v>533</v>
      </c>
      <c r="G342" s="541"/>
      <c r="H342" s="541"/>
      <c r="I342" s="541"/>
      <c r="J342" s="359" t="s">
        <v>269</v>
      </c>
      <c r="K342" s="300">
        <v>2.3E-2</v>
      </c>
      <c r="L342" s="497">
        <v>642</v>
      </c>
      <c r="M342" s="497"/>
      <c r="N342" s="498">
        <f>ROUND(L342*K342,2)</f>
        <v>14.77</v>
      </c>
      <c r="O342" s="498"/>
      <c r="P342" s="498"/>
      <c r="Q342" s="498"/>
      <c r="R342" s="145"/>
      <c r="T342" s="146" t="s">
        <v>5</v>
      </c>
      <c r="U342" s="44" t="s">
        <v>44</v>
      </c>
      <c r="V342" s="147">
        <v>2.2549999999999999</v>
      </c>
      <c r="W342" s="147">
        <f>V342*K342</f>
        <v>5.1864999999999994E-2</v>
      </c>
      <c r="X342" s="147">
        <v>0</v>
      </c>
      <c r="Y342" s="147">
        <f>X342*K342</f>
        <v>0</v>
      </c>
      <c r="Z342" s="147">
        <v>0</v>
      </c>
      <c r="AA342" s="148">
        <f>Z342*K342</f>
        <v>0</v>
      </c>
      <c r="AR342" s="21" t="s">
        <v>277</v>
      </c>
      <c r="AT342" s="21" t="s">
        <v>173</v>
      </c>
      <c r="AU342" s="21" t="s">
        <v>131</v>
      </c>
      <c r="AY342" s="21" t="s">
        <v>172</v>
      </c>
      <c r="BE342" s="149">
        <f>IF(U342="základní",N342,0)</f>
        <v>14.77</v>
      </c>
      <c r="BF342" s="149">
        <f>IF(U342="snížená",N342,0)</f>
        <v>0</v>
      </c>
      <c r="BG342" s="149">
        <f>IF(U342="zákl. přenesená",N342,0)</f>
        <v>0</v>
      </c>
      <c r="BH342" s="149">
        <f>IF(U342="sníž. přenesená",N342,0)</f>
        <v>0</v>
      </c>
      <c r="BI342" s="149">
        <f>IF(U342="nulová",N342,0)</f>
        <v>0</v>
      </c>
      <c r="BJ342" s="21" t="s">
        <v>87</v>
      </c>
      <c r="BK342" s="149">
        <f>ROUND(L342*K342,2)</f>
        <v>14.77</v>
      </c>
      <c r="BL342" s="21" t="s">
        <v>277</v>
      </c>
      <c r="BM342" s="21" t="s">
        <v>534</v>
      </c>
    </row>
    <row r="343" spans="1:65" s="9" customFormat="1" ht="29.85" customHeight="1" x14ac:dyDescent="0.3">
      <c r="A343" s="352"/>
      <c r="B343" s="353"/>
      <c r="C343" s="354"/>
      <c r="D343" s="356" t="s">
        <v>360</v>
      </c>
      <c r="E343" s="356"/>
      <c r="F343" s="356"/>
      <c r="G343" s="356"/>
      <c r="H343" s="356"/>
      <c r="I343" s="356"/>
      <c r="J343" s="356"/>
      <c r="K343" s="356"/>
      <c r="L343" s="356"/>
      <c r="M343" s="356"/>
      <c r="N343" s="535">
        <f>BK343</f>
        <v>13425.22</v>
      </c>
      <c r="O343" s="536"/>
      <c r="P343" s="536"/>
      <c r="Q343" s="536"/>
      <c r="R343" s="133"/>
      <c r="T343" s="134"/>
      <c r="U343" s="131"/>
      <c r="V343" s="131"/>
      <c r="W343" s="135">
        <f>SUM(W344:W351)</f>
        <v>7.8994679999999997</v>
      </c>
      <c r="X343" s="131"/>
      <c r="Y343" s="135">
        <f>SUM(Y344:Y351)</f>
        <v>8.4000000000000005E-2</v>
      </c>
      <c r="Z343" s="131"/>
      <c r="AA343" s="136">
        <f>SUM(AA344:AA351)</f>
        <v>0</v>
      </c>
      <c r="AR343" s="137" t="s">
        <v>131</v>
      </c>
      <c r="AT343" s="138" t="s">
        <v>78</v>
      </c>
      <c r="AU343" s="138" t="s">
        <v>87</v>
      </c>
      <c r="AY343" s="137" t="s">
        <v>172</v>
      </c>
      <c r="BK343" s="139">
        <f>SUM(BK344:BK351)</f>
        <v>13425.22</v>
      </c>
    </row>
    <row r="344" spans="1:65" s="1" customFormat="1" ht="31.5" customHeight="1" x14ac:dyDescent="0.3">
      <c r="A344" s="307"/>
      <c r="B344" s="308"/>
      <c r="C344" s="357" t="s">
        <v>535</v>
      </c>
      <c r="D344" s="357" t="s">
        <v>173</v>
      </c>
      <c r="E344" s="358" t="s">
        <v>536</v>
      </c>
      <c r="F344" s="541" t="s">
        <v>537</v>
      </c>
      <c r="G344" s="541"/>
      <c r="H344" s="541"/>
      <c r="I344" s="541"/>
      <c r="J344" s="359" t="s">
        <v>189</v>
      </c>
      <c r="K344" s="300">
        <v>1</v>
      </c>
      <c r="L344" s="497">
        <v>1353</v>
      </c>
      <c r="M344" s="497"/>
      <c r="N344" s="498">
        <f>ROUND(L344*K344,2)</f>
        <v>1353</v>
      </c>
      <c r="O344" s="498"/>
      <c r="P344" s="498"/>
      <c r="Q344" s="498"/>
      <c r="R344" s="145"/>
      <c r="T344" s="146" t="s">
        <v>5</v>
      </c>
      <c r="U344" s="44" t="s">
        <v>44</v>
      </c>
      <c r="V344" s="147">
        <v>7.62</v>
      </c>
      <c r="W344" s="147">
        <f>V344*K344</f>
        <v>7.62</v>
      </c>
      <c r="X344" s="147">
        <v>0</v>
      </c>
      <c r="Y344" s="147">
        <f>X344*K344</f>
        <v>0</v>
      </c>
      <c r="Z344" s="147">
        <v>0</v>
      </c>
      <c r="AA344" s="148">
        <f>Z344*K344</f>
        <v>0</v>
      </c>
      <c r="AR344" s="21" t="s">
        <v>277</v>
      </c>
      <c r="AT344" s="21" t="s">
        <v>173</v>
      </c>
      <c r="AU344" s="21" t="s">
        <v>131</v>
      </c>
      <c r="AY344" s="21" t="s">
        <v>172</v>
      </c>
      <c r="BE344" s="149">
        <f>IF(U344="základní",N344,0)</f>
        <v>1353</v>
      </c>
      <c r="BF344" s="149">
        <f>IF(U344="snížená",N344,0)</f>
        <v>0</v>
      </c>
      <c r="BG344" s="149">
        <f>IF(U344="zákl. přenesená",N344,0)</f>
        <v>0</v>
      </c>
      <c r="BH344" s="149">
        <f>IF(U344="sníž. přenesená",N344,0)</f>
        <v>0</v>
      </c>
      <c r="BI344" s="149">
        <f>IF(U344="nulová",N344,0)</f>
        <v>0</v>
      </c>
      <c r="BJ344" s="21" t="s">
        <v>87</v>
      </c>
      <c r="BK344" s="149">
        <f>ROUND(L344*K344,2)</f>
        <v>1353</v>
      </c>
      <c r="BL344" s="21" t="s">
        <v>277</v>
      </c>
      <c r="BM344" s="21" t="s">
        <v>538</v>
      </c>
    </row>
    <row r="345" spans="1:65" s="11" customFormat="1" ht="22.5" customHeight="1" x14ac:dyDescent="0.3">
      <c r="A345" s="365"/>
      <c r="B345" s="366"/>
      <c r="C345" s="367"/>
      <c r="D345" s="367"/>
      <c r="E345" s="368" t="s">
        <v>5</v>
      </c>
      <c r="F345" s="523" t="s">
        <v>87</v>
      </c>
      <c r="G345" s="524"/>
      <c r="H345" s="524"/>
      <c r="I345" s="524"/>
      <c r="J345" s="367"/>
      <c r="K345" s="369">
        <v>1</v>
      </c>
      <c r="L345" s="367"/>
      <c r="M345" s="367"/>
      <c r="N345" s="367"/>
      <c r="O345" s="367"/>
      <c r="P345" s="367"/>
      <c r="Q345" s="367"/>
      <c r="R345" s="163"/>
      <c r="T345" s="164"/>
      <c r="U345" s="160"/>
      <c r="V345" s="160"/>
      <c r="W345" s="160"/>
      <c r="X345" s="160"/>
      <c r="Y345" s="160"/>
      <c r="Z345" s="160"/>
      <c r="AA345" s="165"/>
      <c r="AT345" s="166" t="s">
        <v>182</v>
      </c>
      <c r="AU345" s="166" t="s">
        <v>131</v>
      </c>
      <c r="AV345" s="11" t="s">
        <v>131</v>
      </c>
      <c r="AW345" s="11" t="s">
        <v>37</v>
      </c>
      <c r="AX345" s="11" t="s">
        <v>79</v>
      </c>
      <c r="AY345" s="166" t="s">
        <v>172</v>
      </c>
    </row>
    <row r="346" spans="1:65" s="12" customFormat="1" ht="22.5" customHeight="1" x14ac:dyDescent="0.3">
      <c r="A346" s="370"/>
      <c r="B346" s="371"/>
      <c r="C346" s="372"/>
      <c r="D346" s="372"/>
      <c r="E346" s="373" t="s">
        <v>5</v>
      </c>
      <c r="F346" s="525" t="s">
        <v>186</v>
      </c>
      <c r="G346" s="526"/>
      <c r="H346" s="526"/>
      <c r="I346" s="526"/>
      <c r="J346" s="372"/>
      <c r="K346" s="374">
        <v>1</v>
      </c>
      <c r="L346" s="372"/>
      <c r="M346" s="372"/>
      <c r="N346" s="372"/>
      <c r="O346" s="372"/>
      <c r="P346" s="372"/>
      <c r="Q346" s="372"/>
      <c r="R346" s="171"/>
      <c r="T346" s="172"/>
      <c r="U346" s="168"/>
      <c r="V346" s="168"/>
      <c r="W346" s="168"/>
      <c r="X346" s="168"/>
      <c r="Y346" s="168"/>
      <c r="Z346" s="168"/>
      <c r="AA346" s="173"/>
      <c r="AT346" s="174" t="s">
        <v>182</v>
      </c>
      <c r="AU346" s="174" t="s">
        <v>131</v>
      </c>
      <c r="AV346" s="12" t="s">
        <v>177</v>
      </c>
      <c r="AW346" s="12" t="s">
        <v>37</v>
      </c>
      <c r="AX346" s="12" t="s">
        <v>87</v>
      </c>
      <c r="AY346" s="174" t="s">
        <v>172</v>
      </c>
    </row>
    <row r="347" spans="1:65" s="1" customFormat="1" ht="31.5" customHeight="1" x14ac:dyDescent="0.3">
      <c r="A347" s="307"/>
      <c r="B347" s="308"/>
      <c r="C347" s="375" t="s">
        <v>539</v>
      </c>
      <c r="D347" s="375" t="s">
        <v>373</v>
      </c>
      <c r="E347" s="376" t="s">
        <v>540</v>
      </c>
      <c r="F347" s="546" t="s">
        <v>541</v>
      </c>
      <c r="G347" s="546"/>
      <c r="H347" s="546"/>
      <c r="I347" s="546"/>
      <c r="J347" s="377" t="s">
        <v>189</v>
      </c>
      <c r="K347" s="378">
        <v>1</v>
      </c>
      <c r="L347" s="547">
        <v>11992</v>
      </c>
      <c r="M347" s="547"/>
      <c r="N347" s="548">
        <f>ROUND(L347*K347,2)</f>
        <v>11992</v>
      </c>
      <c r="O347" s="498"/>
      <c r="P347" s="498"/>
      <c r="Q347" s="498"/>
      <c r="R347" s="145"/>
      <c r="T347" s="146" t="s">
        <v>5</v>
      </c>
      <c r="U347" s="44" t="s">
        <v>44</v>
      </c>
      <c r="V347" s="147">
        <v>0</v>
      </c>
      <c r="W347" s="147">
        <f>V347*K347</f>
        <v>0</v>
      </c>
      <c r="X347" s="147">
        <v>8.4000000000000005E-2</v>
      </c>
      <c r="Y347" s="147">
        <f>X347*K347</f>
        <v>8.4000000000000005E-2</v>
      </c>
      <c r="Z347" s="147">
        <v>0</v>
      </c>
      <c r="AA347" s="148">
        <f>Z347*K347</f>
        <v>0</v>
      </c>
      <c r="AR347" s="21" t="s">
        <v>476</v>
      </c>
      <c r="AT347" s="21" t="s">
        <v>373</v>
      </c>
      <c r="AU347" s="21" t="s">
        <v>131</v>
      </c>
      <c r="AY347" s="21" t="s">
        <v>172</v>
      </c>
      <c r="BE347" s="149">
        <f>IF(U347="základní",N347,0)</f>
        <v>11992</v>
      </c>
      <c r="BF347" s="149">
        <f>IF(U347="snížená",N347,0)</f>
        <v>0</v>
      </c>
      <c r="BG347" s="149">
        <f>IF(U347="zákl. přenesená",N347,0)</f>
        <v>0</v>
      </c>
      <c r="BH347" s="149">
        <f>IF(U347="sníž. přenesená",N347,0)</f>
        <v>0</v>
      </c>
      <c r="BI347" s="149">
        <f>IF(U347="nulová",N347,0)</f>
        <v>0</v>
      </c>
      <c r="BJ347" s="21" t="s">
        <v>87</v>
      </c>
      <c r="BK347" s="149">
        <f>ROUND(L347*K347,2)</f>
        <v>11992</v>
      </c>
      <c r="BL347" s="21" t="s">
        <v>277</v>
      </c>
      <c r="BM347" s="21" t="s">
        <v>542</v>
      </c>
    </row>
    <row r="348" spans="1:65" s="1" customFormat="1" ht="22.5" customHeight="1" x14ac:dyDescent="0.3">
      <c r="A348" s="307"/>
      <c r="B348" s="308"/>
      <c r="C348" s="309"/>
      <c r="D348" s="309"/>
      <c r="E348" s="309"/>
      <c r="F348" s="544" t="s">
        <v>543</v>
      </c>
      <c r="G348" s="545"/>
      <c r="H348" s="545"/>
      <c r="I348" s="545"/>
      <c r="J348" s="309"/>
      <c r="K348" s="309"/>
      <c r="L348" s="309"/>
      <c r="M348" s="309"/>
      <c r="N348" s="309"/>
      <c r="O348" s="309"/>
      <c r="P348" s="309"/>
      <c r="Q348" s="309"/>
      <c r="R348" s="37"/>
      <c r="T348" s="150"/>
      <c r="U348" s="36"/>
      <c r="V348" s="36"/>
      <c r="W348" s="36"/>
      <c r="X348" s="36"/>
      <c r="Y348" s="36"/>
      <c r="Z348" s="36"/>
      <c r="AA348" s="74"/>
      <c r="AT348" s="21" t="s">
        <v>180</v>
      </c>
      <c r="AU348" s="21" t="s">
        <v>131</v>
      </c>
    </row>
    <row r="349" spans="1:65" s="11" customFormat="1" ht="22.5" customHeight="1" x14ac:dyDescent="0.3">
      <c r="A349" s="365"/>
      <c r="B349" s="366"/>
      <c r="C349" s="367"/>
      <c r="D349" s="367"/>
      <c r="E349" s="368" t="s">
        <v>5</v>
      </c>
      <c r="F349" s="537" t="s">
        <v>87</v>
      </c>
      <c r="G349" s="538"/>
      <c r="H349" s="538"/>
      <c r="I349" s="538"/>
      <c r="J349" s="367"/>
      <c r="K349" s="369">
        <v>1</v>
      </c>
      <c r="L349" s="367"/>
      <c r="M349" s="367"/>
      <c r="N349" s="367"/>
      <c r="O349" s="367"/>
      <c r="P349" s="367"/>
      <c r="Q349" s="367"/>
      <c r="R349" s="163"/>
      <c r="T349" s="164"/>
      <c r="U349" s="160"/>
      <c r="V349" s="160"/>
      <c r="W349" s="160"/>
      <c r="X349" s="160"/>
      <c r="Y349" s="160"/>
      <c r="Z349" s="160"/>
      <c r="AA349" s="165"/>
      <c r="AT349" s="166" t="s">
        <v>182</v>
      </c>
      <c r="AU349" s="166" t="s">
        <v>131</v>
      </c>
      <c r="AV349" s="11" t="s">
        <v>131</v>
      </c>
      <c r="AW349" s="11" t="s">
        <v>37</v>
      </c>
      <c r="AX349" s="11" t="s">
        <v>79</v>
      </c>
      <c r="AY349" s="166" t="s">
        <v>172</v>
      </c>
    </row>
    <row r="350" spans="1:65" s="12" customFormat="1" ht="22.5" customHeight="1" x14ac:dyDescent="0.3">
      <c r="A350" s="370"/>
      <c r="B350" s="371"/>
      <c r="C350" s="372"/>
      <c r="D350" s="372"/>
      <c r="E350" s="373" t="s">
        <v>5</v>
      </c>
      <c r="F350" s="525" t="s">
        <v>186</v>
      </c>
      <c r="G350" s="526"/>
      <c r="H350" s="526"/>
      <c r="I350" s="526"/>
      <c r="J350" s="372"/>
      <c r="K350" s="374">
        <v>1</v>
      </c>
      <c r="L350" s="372"/>
      <c r="M350" s="372"/>
      <c r="N350" s="372"/>
      <c r="O350" s="372"/>
      <c r="P350" s="372"/>
      <c r="Q350" s="372"/>
      <c r="R350" s="171"/>
      <c r="T350" s="172"/>
      <c r="U350" s="168"/>
      <c r="V350" s="168"/>
      <c r="W350" s="168"/>
      <c r="X350" s="168"/>
      <c r="Y350" s="168"/>
      <c r="Z350" s="168"/>
      <c r="AA350" s="173"/>
      <c r="AT350" s="174" t="s">
        <v>182</v>
      </c>
      <c r="AU350" s="174" t="s">
        <v>131</v>
      </c>
      <c r="AV350" s="12" t="s">
        <v>177</v>
      </c>
      <c r="AW350" s="12" t="s">
        <v>37</v>
      </c>
      <c r="AX350" s="12" t="s">
        <v>87</v>
      </c>
      <c r="AY350" s="174" t="s">
        <v>172</v>
      </c>
    </row>
    <row r="351" spans="1:65" s="1" customFormat="1" ht="31.5" customHeight="1" x14ac:dyDescent="0.3">
      <c r="A351" s="307"/>
      <c r="B351" s="308"/>
      <c r="C351" s="357" t="s">
        <v>544</v>
      </c>
      <c r="D351" s="357" t="s">
        <v>173</v>
      </c>
      <c r="E351" s="358" t="s">
        <v>545</v>
      </c>
      <c r="F351" s="541" t="s">
        <v>546</v>
      </c>
      <c r="G351" s="541"/>
      <c r="H351" s="541"/>
      <c r="I351" s="541"/>
      <c r="J351" s="359" t="s">
        <v>269</v>
      </c>
      <c r="K351" s="300">
        <v>8.4000000000000005E-2</v>
      </c>
      <c r="L351" s="497">
        <v>955</v>
      </c>
      <c r="M351" s="497"/>
      <c r="N351" s="498">
        <f>ROUND(L351*K351,2)</f>
        <v>80.22</v>
      </c>
      <c r="O351" s="498"/>
      <c r="P351" s="498"/>
      <c r="Q351" s="498"/>
      <c r="R351" s="145"/>
      <c r="T351" s="146" t="s">
        <v>5</v>
      </c>
      <c r="U351" s="44" t="s">
        <v>44</v>
      </c>
      <c r="V351" s="147">
        <v>3.327</v>
      </c>
      <c r="W351" s="147">
        <f>V351*K351</f>
        <v>0.27946799999999999</v>
      </c>
      <c r="X351" s="147">
        <v>0</v>
      </c>
      <c r="Y351" s="147">
        <f>X351*K351</f>
        <v>0</v>
      </c>
      <c r="Z351" s="147">
        <v>0</v>
      </c>
      <c r="AA351" s="148">
        <f>Z351*K351</f>
        <v>0</v>
      </c>
      <c r="AR351" s="21" t="s">
        <v>277</v>
      </c>
      <c r="AT351" s="21" t="s">
        <v>173</v>
      </c>
      <c r="AU351" s="21" t="s">
        <v>131</v>
      </c>
      <c r="AY351" s="21" t="s">
        <v>172</v>
      </c>
      <c r="BE351" s="149">
        <f>IF(U351="základní",N351,0)</f>
        <v>80.22</v>
      </c>
      <c r="BF351" s="149">
        <f>IF(U351="snížená",N351,0)</f>
        <v>0</v>
      </c>
      <c r="BG351" s="149">
        <f>IF(U351="zákl. přenesená",N351,0)</f>
        <v>0</v>
      </c>
      <c r="BH351" s="149">
        <f>IF(U351="sníž. přenesená",N351,0)</f>
        <v>0</v>
      </c>
      <c r="BI351" s="149">
        <f>IF(U351="nulová",N351,0)</f>
        <v>0</v>
      </c>
      <c r="BJ351" s="21" t="s">
        <v>87</v>
      </c>
      <c r="BK351" s="149">
        <f>ROUND(L351*K351,2)</f>
        <v>80.22</v>
      </c>
      <c r="BL351" s="21" t="s">
        <v>277</v>
      </c>
      <c r="BM351" s="21" t="s">
        <v>547</v>
      </c>
    </row>
    <row r="352" spans="1:65" s="9" customFormat="1" ht="29.85" customHeight="1" x14ac:dyDescent="0.3">
      <c r="A352" s="352"/>
      <c r="B352" s="353"/>
      <c r="C352" s="354"/>
      <c r="D352" s="356" t="s">
        <v>361</v>
      </c>
      <c r="E352" s="356"/>
      <c r="F352" s="356"/>
      <c r="G352" s="356"/>
      <c r="H352" s="356"/>
      <c r="I352" s="356"/>
      <c r="J352" s="356"/>
      <c r="K352" s="356"/>
      <c r="L352" s="356"/>
      <c r="M352" s="356"/>
      <c r="N352" s="535">
        <f>BK352</f>
        <v>15856.93</v>
      </c>
      <c r="O352" s="536"/>
      <c r="P352" s="536"/>
      <c r="Q352" s="536"/>
      <c r="R352" s="133"/>
      <c r="T352" s="134"/>
      <c r="U352" s="131"/>
      <c r="V352" s="131"/>
      <c r="W352" s="135">
        <f>SUM(W353:W377)</f>
        <v>15.508806999999999</v>
      </c>
      <c r="X352" s="131"/>
      <c r="Y352" s="135">
        <f>SUM(Y353:Y377)</f>
        <v>9.2796999999999991E-2</v>
      </c>
      <c r="Z352" s="131"/>
      <c r="AA352" s="136">
        <f>SUM(AA353:AA377)</f>
        <v>0</v>
      </c>
      <c r="AR352" s="137" t="s">
        <v>131</v>
      </c>
      <c r="AT352" s="138" t="s">
        <v>78</v>
      </c>
      <c r="AU352" s="138" t="s">
        <v>87</v>
      </c>
      <c r="AY352" s="137" t="s">
        <v>172</v>
      </c>
      <c r="BK352" s="139">
        <f>SUM(BK353:BK377)</f>
        <v>15856.93</v>
      </c>
    </row>
    <row r="353" spans="1:65" s="1" customFormat="1" ht="31.5" customHeight="1" x14ac:dyDescent="0.3">
      <c r="A353" s="307"/>
      <c r="B353" s="308"/>
      <c r="C353" s="357" t="s">
        <v>548</v>
      </c>
      <c r="D353" s="357" t="s">
        <v>173</v>
      </c>
      <c r="E353" s="358" t="s">
        <v>549</v>
      </c>
      <c r="F353" s="541" t="s">
        <v>550</v>
      </c>
      <c r="G353" s="541"/>
      <c r="H353" s="541"/>
      <c r="I353" s="541"/>
      <c r="J353" s="359" t="s">
        <v>206</v>
      </c>
      <c r="K353" s="300">
        <v>21.1</v>
      </c>
      <c r="L353" s="497">
        <v>174</v>
      </c>
      <c r="M353" s="497"/>
      <c r="N353" s="498">
        <f>ROUND(L353*K353,2)</f>
        <v>3671.4</v>
      </c>
      <c r="O353" s="498"/>
      <c r="P353" s="498"/>
      <c r="Q353" s="498"/>
      <c r="R353" s="145"/>
      <c r="T353" s="146" t="s">
        <v>5</v>
      </c>
      <c r="U353" s="44" t="s">
        <v>44</v>
      </c>
      <c r="V353" s="147">
        <v>0.113</v>
      </c>
      <c r="W353" s="147">
        <f>V353*K353</f>
        <v>2.3843000000000001</v>
      </c>
      <c r="X353" s="147">
        <v>2.9999999999999997E-4</v>
      </c>
      <c r="Y353" s="147">
        <f>X353*K353</f>
        <v>6.3299999999999997E-3</v>
      </c>
      <c r="Z353" s="147">
        <v>0</v>
      </c>
      <c r="AA353" s="148">
        <f>Z353*K353</f>
        <v>0</v>
      </c>
      <c r="AR353" s="21" t="s">
        <v>277</v>
      </c>
      <c r="AT353" s="21" t="s">
        <v>173</v>
      </c>
      <c r="AU353" s="21" t="s">
        <v>131</v>
      </c>
      <c r="AY353" s="21" t="s">
        <v>172</v>
      </c>
      <c r="BE353" s="149">
        <f>IF(U353="základní",N353,0)</f>
        <v>3671.4</v>
      </c>
      <c r="BF353" s="149">
        <f>IF(U353="snížená",N353,0)</f>
        <v>0</v>
      </c>
      <c r="BG353" s="149">
        <f>IF(U353="zákl. přenesená",N353,0)</f>
        <v>0</v>
      </c>
      <c r="BH353" s="149">
        <f>IF(U353="sníž. přenesená",N353,0)</f>
        <v>0</v>
      </c>
      <c r="BI353" s="149">
        <f>IF(U353="nulová",N353,0)</f>
        <v>0</v>
      </c>
      <c r="BJ353" s="21" t="s">
        <v>87</v>
      </c>
      <c r="BK353" s="149">
        <f>ROUND(L353*K353,2)</f>
        <v>3671.4</v>
      </c>
      <c r="BL353" s="21" t="s">
        <v>277</v>
      </c>
      <c r="BM353" s="21" t="s">
        <v>551</v>
      </c>
    </row>
    <row r="354" spans="1:65" s="10" customFormat="1" ht="22.5" customHeight="1" x14ac:dyDescent="0.3">
      <c r="A354" s="360"/>
      <c r="B354" s="361"/>
      <c r="C354" s="362"/>
      <c r="D354" s="362"/>
      <c r="E354" s="363" t="s">
        <v>5</v>
      </c>
      <c r="F354" s="542" t="s">
        <v>232</v>
      </c>
      <c r="G354" s="543"/>
      <c r="H354" s="543"/>
      <c r="I354" s="543"/>
      <c r="J354" s="362"/>
      <c r="K354" s="364" t="s">
        <v>5</v>
      </c>
      <c r="L354" s="362"/>
      <c r="M354" s="362"/>
      <c r="N354" s="362"/>
      <c r="O354" s="362"/>
      <c r="P354" s="362"/>
      <c r="Q354" s="362"/>
      <c r="R354" s="155"/>
      <c r="T354" s="156"/>
      <c r="U354" s="152"/>
      <c r="V354" s="152"/>
      <c r="W354" s="152"/>
      <c r="X354" s="152"/>
      <c r="Y354" s="152"/>
      <c r="Z354" s="152"/>
      <c r="AA354" s="157"/>
      <c r="AT354" s="158" t="s">
        <v>182</v>
      </c>
      <c r="AU354" s="158" t="s">
        <v>131</v>
      </c>
      <c r="AV354" s="10" t="s">
        <v>87</v>
      </c>
      <c r="AW354" s="10" t="s">
        <v>37</v>
      </c>
      <c r="AX354" s="10" t="s">
        <v>79</v>
      </c>
      <c r="AY354" s="158" t="s">
        <v>172</v>
      </c>
    </row>
    <row r="355" spans="1:65" s="10" customFormat="1" ht="22.5" customHeight="1" x14ac:dyDescent="0.3">
      <c r="A355" s="360"/>
      <c r="B355" s="361"/>
      <c r="C355" s="362"/>
      <c r="D355" s="362"/>
      <c r="E355" s="363" t="s">
        <v>5</v>
      </c>
      <c r="F355" s="539" t="s">
        <v>233</v>
      </c>
      <c r="G355" s="540"/>
      <c r="H355" s="540"/>
      <c r="I355" s="540"/>
      <c r="J355" s="362"/>
      <c r="K355" s="364" t="s">
        <v>5</v>
      </c>
      <c r="L355" s="362"/>
      <c r="M355" s="362"/>
      <c r="N355" s="362"/>
      <c r="O355" s="362"/>
      <c r="P355" s="362"/>
      <c r="Q355" s="362"/>
      <c r="R355" s="155"/>
      <c r="T355" s="156"/>
      <c r="U355" s="152"/>
      <c r="V355" s="152"/>
      <c r="W355" s="152"/>
      <c r="X355" s="152"/>
      <c r="Y355" s="152"/>
      <c r="Z355" s="152"/>
      <c r="AA355" s="157"/>
      <c r="AT355" s="158" t="s">
        <v>182</v>
      </c>
      <c r="AU355" s="158" t="s">
        <v>131</v>
      </c>
      <c r="AV355" s="10" t="s">
        <v>87</v>
      </c>
      <c r="AW355" s="10" t="s">
        <v>37</v>
      </c>
      <c r="AX355" s="10" t="s">
        <v>79</v>
      </c>
      <c r="AY355" s="158" t="s">
        <v>172</v>
      </c>
    </row>
    <row r="356" spans="1:65" s="10" customFormat="1" ht="22.5" customHeight="1" x14ac:dyDescent="0.3">
      <c r="A356" s="360"/>
      <c r="B356" s="361"/>
      <c r="C356" s="362"/>
      <c r="D356" s="362"/>
      <c r="E356" s="363" t="s">
        <v>5</v>
      </c>
      <c r="F356" s="539" t="s">
        <v>485</v>
      </c>
      <c r="G356" s="540"/>
      <c r="H356" s="540"/>
      <c r="I356" s="540"/>
      <c r="J356" s="362"/>
      <c r="K356" s="364" t="s">
        <v>5</v>
      </c>
      <c r="L356" s="362"/>
      <c r="M356" s="362"/>
      <c r="N356" s="362"/>
      <c r="O356" s="362"/>
      <c r="P356" s="362"/>
      <c r="Q356" s="362"/>
      <c r="R356" s="155"/>
      <c r="T356" s="156"/>
      <c r="U356" s="152"/>
      <c r="V356" s="152"/>
      <c r="W356" s="152"/>
      <c r="X356" s="152"/>
      <c r="Y356" s="152"/>
      <c r="Z356" s="152"/>
      <c r="AA356" s="157"/>
      <c r="AT356" s="158" t="s">
        <v>182</v>
      </c>
      <c r="AU356" s="158" t="s">
        <v>131</v>
      </c>
      <c r="AV356" s="10" t="s">
        <v>87</v>
      </c>
      <c r="AW356" s="10" t="s">
        <v>37</v>
      </c>
      <c r="AX356" s="10" t="s">
        <v>79</v>
      </c>
      <c r="AY356" s="158" t="s">
        <v>172</v>
      </c>
    </row>
    <row r="357" spans="1:65" s="11" customFormat="1" ht="22.5" customHeight="1" x14ac:dyDescent="0.3">
      <c r="A357" s="365"/>
      <c r="B357" s="366"/>
      <c r="C357" s="367"/>
      <c r="D357" s="367"/>
      <c r="E357" s="368" t="s">
        <v>5</v>
      </c>
      <c r="F357" s="537" t="s">
        <v>335</v>
      </c>
      <c r="G357" s="538"/>
      <c r="H357" s="538"/>
      <c r="I357" s="538"/>
      <c r="J357" s="367"/>
      <c r="K357" s="369">
        <v>21.1</v>
      </c>
      <c r="L357" s="367"/>
      <c r="M357" s="367"/>
      <c r="N357" s="367"/>
      <c r="O357" s="367"/>
      <c r="P357" s="367"/>
      <c r="Q357" s="367"/>
      <c r="R357" s="163"/>
      <c r="T357" s="164"/>
      <c r="U357" s="160"/>
      <c r="V357" s="160"/>
      <c r="W357" s="160"/>
      <c r="X357" s="160"/>
      <c r="Y357" s="160"/>
      <c r="Z357" s="160"/>
      <c r="AA357" s="165"/>
      <c r="AT357" s="166" t="s">
        <v>182</v>
      </c>
      <c r="AU357" s="166" t="s">
        <v>131</v>
      </c>
      <c r="AV357" s="11" t="s">
        <v>131</v>
      </c>
      <c r="AW357" s="11" t="s">
        <v>37</v>
      </c>
      <c r="AX357" s="11" t="s">
        <v>79</v>
      </c>
      <c r="AY357" s="166" t="s">
        <v>172</v>
      </c>
    </row>
    <row r="358" spans="1:65" s="12" customFormat="1" ht="22.5" customHeight="1" x14ac:dyDescent="0.3">
      <c r="A358" s="370"/>
      <c r="B358" s="371"/>
      <c r="C358" s="372"/>
      <c r="D358" s="372"/>
      <c r="E358" s="373" t="s">
        <v>5</v>
      </c>
      <c r="F358" s="525" t="s">
        <v>186</v>
      </c>
      <c r="G358" s="526"/>
      <c r="H358" s="526"/>
      <c r="I358" s="526"/>
      <c r="J358" s="372"/>
      <c r="K358" s="374">
        <v>21.1</v>
      </c>
      <c r="L358" s="372"/>
      <c r="M358" s="372"/>
      <c r="N358" s="372"/>
      <c r="O358" s="372"/>
      <c r="P358" s="372"/>
      <c r="Q358" s="372"/>
      <c r="R358" s="171"/>
      <c r="T358" s="172"/>
      <c r="U358" s="168"/>
      <c r="V358" s="168"/>
      <c r="W358" s="168"/>
      <c r="X358" s="168"/>
      <c r="Y358" s="168"/>
      <c r="Z358" s="168"/>
      <c r="AA358" s="173"/>
      <c r="AT358" s="174" t="s">
        <v>182</v>
      </c>
      <c r="AU358" s="174" t="s">
        <v>131</v>
      </c>
      <c r="AV358" s="12" t="s">
        <v>177</v>
      </c>
      <c r="AW358" s="12" t="s">
        <v>37</v>
      </c>
      <c r="AX358" s="12" t="s">
        <v>87</v>
      </c>
      <c r="AY358" s="174" t="s">
        <v>172</v>
      </c>
    </row>
    <row r="359" spans="1:65" s="1" customFormat="1" ht="22.5" customHeight="1" x14ac:dyDescent="0.3">
      <c r="A359" s="307"/>
      <c r="B359" s="308"/>
      <c r="C359" s="357" t="s">
        <v>552</v>
      </c>
      <c r="D359" s="357" t="s">
        <v>173</v>
      </c>
      <c r="E359" s="358" t="s">
        <v>553</v>
      </c>
      <c r="F359" s="541" t="s">
        <v>554</v>
      </c>
      <c r="G359" s="541"/>
      <c r="H359" s="541"/>
      <c r="I359" s="541"/>
      <c r="J359" s="359" t="s">
        <v>206</v>
      </c>
      <c r="K359" s="300">
        <v>21.1</v>
      </c>
      <c r="L359" s="497">
        <v>308</v>
      </c>
      <c r="M359" s="497"/>
      <c r="N359" s="498">
        <f>ROUND(L359*K359,2)</f>
        <v>6498.8</v>
      </c>
      <c r="O359" s="498"/>
      <c r="P359" s="498"/>
      <c r="Q359" s="498"/>
      <c r="R359" s="145"/>
      <c r="T359" s="146" t="s">
        <v>5</v>
      </c>
      <c r="U359" s="44" t="s">
        <v>44</v>
      </c>
      <c r="V359" s="147">
        <v>0.21099999999999999</v>
      </c>
      <c r="W359" s="147">
        <f>V359*K359</f>
        <v>4.4520999999999997</v>
      </c>
      <c r="X359" s="147">
        <v>2.4000000000000001E-4</v>
      </c>
      <c r="Y359" s="147">
        <f>X359*K359</f>
        <v>5.0640000000000008E-3</v>
      </c>
      <c r="Z359" s="147">
        <v>0</v>
      </c>
      <c r="AA359" s="148">
        <f>Z359*K359</f>
        <v>0</v>
      </c>
      <c r="AR359" s="21" t="s">
        <v>277</v>
      </c>
      <c r="AT359" s="21" t="s">
        <v>173</v>
      </c>
      <c r="AU359" s="21" t="s">
        <v>131</v>
      </c>
      <c r="AY359" s="21" t="s">
        <v>172</v>
      </c>
      <c r="BE359" s="149">
        <f>IF(U359="základní",N359,0)</f>
        <v>6498.8</v>
      </c>
      <c r="BF359" s="149">
        <f>IF(U359="snížená",N359,0)</f>
        <v>0</v>
      </c>
      <c r="BG359" s="149">
        <f>IF(U359="zákl. přenesená",N359,0)</f>
        <v>0</v>
      </c>
      <c r="BH359" s="149">
        <f>IF(U359="sníž. přenesená",N359,0)</f>
        <v>0</v>
      </c>
      <c r="BI359" s="149">
        <f>IF(U359="nulová",N359,0)</f>
        <v>0</v>
      </c>
      <c r="BJ359" s="21" t="s">
        <v>87</v>
      </c>
      <c r="BK359" s="149">
        <f>ROUND(L359*K359,2)</f>
        <v>6498.8</v>
      </c>
      <c r="BL359" s="21" t="s">
        <v>277</v>
      </c>
      <c r="BM359" s="21" t="s">
        <v>555</v>
      </c>
    </row>
    <row r="360" spans="1:65" s="10" customFormat="1" ht="22.5" customHeight="1" x14ac:dyDescent="0.3">
      <c r="A360" s="360"/>
      <c r="B360" s="361"/>
      <c r="C360" s="362"/>
      <c r="D360" s="362"/>
      <c r="E360" s="363" t="s">
        <v>5</v>
      </c>
      <c r="F360" s="542" t="s">
        <v>232</v>
      </c>
      <c r="G360" s="543"/>
      <c r="H360" s="543"/>
      <c r="I360" s="543"/>
      <c r="J360" s="362"/>
      <c r="K360" s="364" t="s">
        <v>5</v>
      </c>
      <c r="L360" s="362"/>
      <c r="M360" s="362"/>
      <c r="N360" s="362"/>
      <c r="O360" s="362"/>
      <c r="P360" s="362"/>
      <c r="Q360" s="362"/>
      <c r="R360" s="155"/>
      <c r="T360" s="156"/>
      <c r="U360" s="152"/>
      <c r="V360" s="152"/>
      <c r="W360" s="152"/>
      <c r="X360" s="152"/>
      <c r="Y360" s="152"/>
      <c r="Z360" s="152"/>
      <c r="AA360" s="157"/>
      <c r="AT360" s="158" t="s">
        <v>182</v>
      </c>
      <c r="AU360" s="158" t="s">
        <v>131</v>
      </c>
      <c r="AV360" s="10" t="s">
        <v>87</v>
      </c>
      <c r="AW360" s="10" t="s">
        <v>37</v>
      </c>
      <c r="AX360" s="10" t="s">
        <v>79</v>
      </c>
      <c r="AY360" s="158" t="s">
        <v>172</v>
      </c>
    </row>
    <row r="361" spans="1:65" s="10" customFormat="1" ht="22.5" customHeight="1" x14ac:dyDescent="0.3">
      <c r="A361" s="360"/>
      <c r="B361" s="361"/>
      <c r="C361" s="362"/>
      <c r="D361" s="362"/>
      <c r="E361" s="363" t="s">
        <v>5</v>
      </c>
      <c r="F361" s="539" t="s">
        <v>233</v>
      </c>
      <c r="G361" s="540"/>
      <c r="H361" s="540"/>
      <c r="I361" s="540"/>
      <c r="J361" s="362"/>
      <c r="K361" s="364" t="s">
        <v>5</v>
      </c>
      <c r="L361" s="362"/>
      <c r="M361" s="362"/>
      <c r="N361" s="362"/>
      <c r="O361" s="362"/>
      <c r="P361" s="362"/>
      <c r="Q361" s="362"/>
      <c r="R361" s="155"/>
      <c r="T361" s="156"/>
      <c r="U361" s="152"/>
      <c r="V361" s="152"/>
      <c r="W361" s="152"/>
      <c r="X361" s="152"/>
      <c r="Y361" s="152"/>
      <c r="Z361" s="152"/>
      <c r="AA361" s="157"/>
      <c r="AT361" s="158" t="s">
        <v>182</v>
      </c>
      <c r="AU361" s="158" t="s">
        <v>131</v>
      </c>
      <c r="AV361" s="10" t="s">
        <v>87</v>
      </c>
      <c r="AW361" s="10" t="s">
        <v>37</v>
      </c>
      <c r="AX361" s="10" t="s">
        <v>79</v>
      </c>
      <c r="AY361" s="158" t="s">
        <v>172</v>
      </c>
    </row>
    <row r="362" spans="1:65" s="10" customFormat="1" ht="22.5" customHeight="1" x14ac:dyDescent="0.3">
      <c r="A362" s="360"/>
      <c r="B362" s="361"/>
      <c r="C362" s="362"/>
      <c r="D362" s="362"/>
      <c r="E362" s="363" t="s">
        <v>5</v>
      </c>
      <c r="F362" s="539" t="s">
        <v>485</v>
      </c>
      <c r="G362" s="540"/>
      <c r="H362" s="540"/>
      <c r="I362" s="540"/>
      <c r="J362" s="362"/>
      <c r="K362" s="364" t="s">
        <v>5</v>
      </c>
      <c r="L362" s="362"/>
      <c r="M362" s="362"/>
      <c r="N362" s="362"/>
      <c r="O362" s="362"/>
      <c r="P362" s="362"/>
      <c r="Q362" s="362"/>
      <c r="R362" s="155"/>
      <c r="T362" s="156"/>
      <c r="U362" s="152"/>
      <c r="V362" s="152"/>
      <c r="W362" s="152"/>
      <c r="X362" s="152"/>
      <c r="Y362" s="152"/>
      <c r="Z362" s="152"/>
      <c r="AA362" s="157"/>
      <c r="AT362" s="158" t="s">
        <v>182</v>
      </c>
      <c r="AU362" s="158" t="s">
        <v>131</v>
      </c>
      <c r="AV362" s="10" t="s">
        <v>87</v>
      </c>
      <c r="AW362" s="10" t="s">
        <v>37</v>
      </c>
      <c r="AX362" s="10" t="s">
        <v>79</v>
      </c>
      <c r="AY362" s="158" t="s">
        <v>172</v>
      </c>
    </row>
    <row r="363" spans="1:65" s="11" customFormat="1" ht="22.5" customHeight="1" x14ac:dyDescent="0.3">
      <c r="A363" s="365"/>
      <c r="B363" s="366"/>
      <c r="C363" s="367"/>
      <c r="D363" s="367"/>
      <c r="E363" s="368" t="s">
        <v>5</v>
      </c>
      <c r="F363" s="537" t="s">
        <v>335</v>
      </c>
      <c r="G363" s="538"/>
      <c r="H363" s="538"/>
      <c r="I363" s="538"/>
      <c r="J363" s="367"/>
      <c r="K363" s="369">
        <v>21.1</v>
      </c>
      <c r="L363" s="367"/>
      <c r="M363" s="367"/>
      <c r="N363" s="367"/>
      <c r="O363" s="367"/>
      <c r="P363" s="367"/>
      <c r="Q363" s="367"/>
      <c r="R363" s="163"/>
      <c r="T363" s="164"/>
      <c r="U363" s="160"/>
      <c r="V363" s="160"/>
      <c r="W363" s="160"/>
      <c r="X363" s="160"/>
      <c r="Y363" s="160"/>
      <c r="Z363" s="160"/>
      <c r="AA363" s="165"/>
      <c r="AT363" s="166" t="s">
        <v>182</v>
      </c>
      <c r="AU363" s="166" t="s">
        <v>131</v>
      </c>
      <c r="AV363" s="11" t="s">
        <v>131</v>
      </c>
      <c r="AW363" s="11" t="s">
        <v>37</v>
      </c>
      <c r="AX363" s="11" t="s">
        <v>79</v>
      </c>
      <c r="AY363" s="166" t="s">
        <v>172</v>
      </c>
    </row>
    <row r="364" spans="1:65" s="12" customFormat="1" ht="22.5" customHeight="1" x14ac:dyDescent="0.3">
      <c r="A364" s="370"/>
      <c r="B364" s="371"/>
      <c r="C364" s="372"/>
      <c r="D364" s="372"/>
      <c r="E364" s="373" t="s">
        <v>5</v>
      </c>
      <c r="F364" s="525" t="s">
        <v>186</v>
      </c>
      <c r="G364" s="526"/>
      <c r="H364" s="526"/>
      <c r="I364" s="526"/>
      <c r="J364" s="372"/>
      <c r="K364" s="374">
        <v>21.1</v>
      </c>
      <c r="L364" s="372"/>
      <c r="M364" s="372"/>
      <c r="N364" s="372"/>
      <c r="O364" s="372"/>
      <c r="P364" s="372"/>
      <c r="Q364" s="372"/>
      <c r="R364" s="171"/>
      <c r="T364" s="172"/>
      <c r="U364" s="168"/>
      <c r="V364" s="168"/>
      <c r="W364" s="168"/>
      <c r="X364" s="168"/>
      <c r="Y364" s="168"/>
      <c r="Z364" s="168"/>
      <c r="AA364" s="173"/>
      <c r="AT364" s="174" t="s">
        <v>182</v>
      </c>
      <c r="AU364" s="174" t="s">
        <v>131</v>
      </c>
      <c r="AV364" s="12" t="s">
        <v>177</v>
      </c>
      <c r="AW364" s="12" t="s">
        <v>37</v>
      </c>
      <c r="AX364" s="12" t="s">
        <v>87</v>
      </c>
      <c r="AY364" s="174" t="s">
        <v>172</v>
      </c>
    </row>
    <row r="365" spans="1:65" s="1" customFormat="1" ht="22.5" customHeight="1" x14ac:dyDescent="0.3">
      <c r="A365" s="307"/>
      <c r="B365" s="308"/>
      <c r="C365" s="357" t="s">
        <v>556</v>
      </c>
      <c r="D365" s="357" t="s">
        <v>173</v>
      </c>
      <c r="E365" s="358" t="s">
        <v>557</v>
      </c>
      <c r="F365" s="541" t="s">
        <v>558</v>
      </c>
      <c r="G365" s="541"/>
      <c r="H365" s="541"/>
      <c r="I365" s="541"/>
      <c r="J365" s="359" t="s">
        <v>206</v>
      </c>
      <c r="K365" s="300">
        <v>21.1</v>
      </c>
      <c r="L365" s="497">
        <v>115</v>
      </c>
      <c r="M365" s="497"/>
      <c r="N365" s="498">
        <f>ROUND(L365*K365,2)</f>
        <v>2426.5</v>
      </c>
      <c r="O365" s="498"/>
      <c r="P365" s="498"/>
      <c r="Q365" s="498"/>
      <c r="R365" s="145"/>
      <c r="T365" s="146" t="s">
        <v>5</v>
      </c>
      <c r="U365" s="44" t="s">
        <v>44</v>
      </c>
      <c r="V365" s="147">
        <v>0.15</v>
      </c>
      <c r="W365" s="147">
        <f>V365*K365</f>
        <v>3.165</v>
      </c>
      <c r="X365" s="147">
        <v>2.5000000000000001E-4</v>
      </c>
      <c r="Y365" s="147">
        <f>X365*K365</f>
        <v>5.2750000000000002E-3</v>
      </c>
      <c r="Z365" s="147">
        <v>0</v>
      </c>
      <c r="AA365" s="148">
        <f>Z365*K365</f>
        <v>0</v>
      </c>
      <c r="AR365" s="21" t="s">
        <v>277</v>
      </c>
      <c r="AT365" s="21" t="s">
        <v>173</v>
      </c>
      <c r="AU365" s="21" t="s">
        <v>131</v>
      </c>
      <c r="AY365" s="21" t="s">
        <v>172</v>
      </c>
      <c r="BE365" s="149">
        <f>IF(U365="základní",N365,0)</f>
        <v>2426.5</v>
      </c>
      <c r="BF365" s="149">
        <f>IF(U365="snížená",N365,0)</f>
        <v>0</v>
      </c>
      <c r="BG365" s="149">
        <f>IF(U365="zákl. přenesená",N365,0)</f>
        <v>0</v>
      </c>
      <c r="BH365" s="149">
        <f>IF(U365="sníž. přenesená",N365,0)</f>
        <v>0</v>
      </c>
      <c r="BI365" s="149">
        <f>IF(U365="nulová",N365,0)</f>
        <v>0</v>
      </c>
      <c r="BJ365" s="21" t="s">
        <v>87</v>
      </c>
      <c r="BK365" s="149">
        <f>ROUND(L365*K365,2)</f>
        <v>2426.5</v>
      </c>
      <c r="BL365" s="21" t="s">
        <v>277</v>
      </c>
      <c r="BM365" s="21" t="s">
        <v>559</v>
      </c>
    </row>
    <row r="366" spans="1:65" s="10" customFormat="1" ht="22.5" customHeight="1" x14ac:dyDescent="0.3">
      <c r="A366" s="360"/>
      <c r="B366" s="361"/>
      <c r="C366" s="362"/>
      <c r="D366" s="362"/>
      <c r="E366" s="363" t="s">
        <v>5</v>
      </c>
      <c r="F366" s="542" t="s">
        <v>232</v>
      </c>
      <c r="G366" s="543"/>
      <c r="H366" s="543"/>
      <c r="I366" s="543"/>
      <c r="J366" s="362"/>
      <c r="K366" s="364" t="s">
        <v>5</v>
      </c>
      <c r="L366" s="362"/>
      <c r="M366" s="362"/>
      <c r="N366" s="362"/>
      <c r="O366" s="362"/>
      <c r="P366" s="362"/>
      <c r="Q366" s="362"/>
      <c r="R366" s="155"/>
      <c r="T366" s="156"/>
      <c r="U366" s="152"/>
      <c r="V366" s="152"/>
      <c r="W366" s="152"/>
      <c r="X366" s="152"/>
      <c r="Y366" s="152"/>
      <c r="Z366" s="152"/>
      <c r="AA366" s="157"/>
      <c r="AT366" s="158" t="s">
        <v>182</v>
      </c>
      <c r="AU366" s="158" t="s">
        <v>131</v>
      </c>
      <c r="AV366" s="10" t="s">
        <v>87</v>
      </c>
      <c r="AW366" s="10" t="s">
        <v>37</v>
      </c>
      <c r="AX366" s="10" t="s">
        <v>79</v>
      </c>
      <c r="AY366" s="158" t="s">
        <v>172</v>
      </c>
    </row>
    <row r="367" spans="1:65" s="10" customFormat="1" ht="22.5" customHeight="1" x14ac:dyDescent="0.3">
      <c r="A367" s="360"/>
      <c r="B367" s="361"/>
      <c r="C367" s="362"/>
      <c r="D367" s="362"/>
      <c r="E367" s="363" t="s">
        <v>5</v>
      </c>
      <c r="F367" s="539" t="s">
        <v>233</v>
      </c>
      <c r="G367" s="540"/>
      <c r="H367" s="540"/>
      <c r="I367" s="540"/>
      <c r="J367" s="362"/>
      <c r="K367" s="364" t="s">
        <v>5</v>
      </c>
      <c r="L367" s="362"/>
      <c r="M367" s="362"/>
      <c r="N367" s="362"/>
      <c r="O367" s="362"/>
      <c r="P367" s="362"/>
      <c r="Q367" s="362"/>
      <c r="R367" s="155"/>
      <c r="T367" s="156"/>
      <c r="U367" s="152"/>
      <c r="V367" s="152"/>
      <c r="W367" s="152"/>
      <c r="X367" s="152"/>
      <c r="Y367" s="152"/>
      <c r="Z367" s="152"/>
      <c r="AA367" s="157"/>
      <c r="AT367" s="158" t="s">
        <v>182</v>
      </c>
      <c r="AU367" s="158" t="s">
        <v>131</v>
      </c>
      <c r="AV367" s="10" t="s">
        <v>87</v>
      </c>
      <c r="AW367" s="10" t="s">
        <v>37</v>
      </c>
      <c r="AX367" s="10" t="s">
        <v>79</v>
      </c>
      <c r="AY367" s="158" t="s">
        <v>172</v>
      </c>
    </row>
    <row r="368" spans="1:65" s="10" customFormat="1" ht="22.5" customHeight="1" x14ac:dyDescent="0.3">
      <c r="A368" s="360"/>
      <c r="B368" s="361"/>
      <c r="C368" s="362"/>
      <c r="D368" s="362"/>
      <c r="E368" s="363" t="s">
        <v>5</v>
      </c>
      <c r="F368" s="539" t="s">
        <v>485</v>
      </c>
      <c r="G368" s="540"/>
      <c r="H368" s="540"/>
      <c r="I368" s="540"/>
      <c r="J368" s="362"/>
      <c r="K368" s="364" t="s">
        <v>5</v>
      </c>
      <c r="L368" s="362"/>
      <c r="M368" s="362"/>
      <c r="N368" s="362"/>
      <c r="O368" s="362"/>
      <c r="P368" s="362"/>
      <c r="Q368" s="362"/>
      <c r="R368" s="155"/>
      <c r="T368" s="156"/>
      <c r="U368" s="152"/>
      <c r="V368" s="152"/>
      <c r="W368" s="152"/>
      <c r="X368" s="152"/>
      <c r="Y368" s="152"/>
      <c r="Z368" s="152"/>
      <c r="AA368" s="157"/>
      <c r="AT368" s="158" t="s">
        <v>182</v>
      </c>
      <c r="AU368" s="158" t="s">
        <v>131</v>
      </c>
      <c r="AV368" s="10" t="s">
        <v>87</v>
      </c>
      <c r="AW368" s="10" t="s">
        <v>37</v>
      </c>
      <c r="AX368" s="10" t="s">
        <v>79</v>
      </c>
      <c r="AY368" s="158" t="s">
        <v>172</v>
      </c>
    </row>
    <row r="369" spans="1:65" s="11" customFormat="1" ht="22.5" customHeight="1" x14ac:dyDescent="0.3">
      <c r="A369" s="365"/>
      <c r="B369" s="366"/>
      <c r="C369" s="367"/>
      <c r="D369" s="367"/>
      <c r="E369" s="368" t="s">
        <v>5</v>
      </c>
      <c r="F369" s="537" t="s">
        <v>335</v>
      </c>
      <c r="G369" s="538"/>
      <c r="H369" s="538"/>
      <c r="I369" s="538"/>
      <c r="J369" s="367"/>
      <c r="K369" s="369">
        <v>21.1</v>
      </c>
      <c r="L369" s="367"/>
      <c r="M369" s="367"/>
      <c r="N369" s="367"/>
      <c r="O369" s="367"/>
      <c r="P369" s="367"/>
      <c r="Q369" s="367"/>
      <c r="R369" s="163"/>
      <c r="T369" s="164"/>
      <c r="U369" s="160"/>
      <c r="V369" s="160"/>
      <c r="W369" s="160"/>
      <c r="X369" s="160"/>
      <c r="Y369" s="160"/>
      <c r="Z369" s="160"/>
      <c r="AA369" s="165"/>
      <c r="AT369" s="166" t="s">
        <v>182</v>
      </c>
      <c r="AU369" s="166" t="s">
        <v>131</v>
      </c>
      <c r="AV369" s="11" t="s">
        <v>131</v>
      </c>
      <c r="AW369" s="11" t="s">
        <v>37</v>
      </c>
      <c r="AX369" s="11" t="s">
        <v>79</v>
      </c>
      <c r="AY369" s="166" t="s">
        <v>172</v>
      </c>
    </row>
    <row r="370" spans="1:65" s="12" customFormat="1" ht="22.5" customHeight="1" x14ac:dyDescent="0.3">
      <c r="A370" s="370"/>
      <c r="B370" s="371"/>
      <c r="C370" s="372"/>
      <c r="D370" s="372"/>
      <c r="E370" s="373" t="s">
        <v>5</v>
      </c>
      <c r="F370" s="525" t="s">
        <v>186</v>
      </c>
      <c r="G370" s="526"/>
      <c r="H370" s="526"/>
      <c r="I370" s="526"/>
      <c r="J370" s="372"/>
      <c r="K370" s="374">
        <v>21.1</v>
      </c>
      <c r="L370" s="372"/>
      <c r="M370" s="372"/>
      <c r="N370" s="372"/>
      <c r="O370" s="372"/>
      <c r="P370" s="372"/>
      <c r="Q370" s="372"/>
      <c r="R370" s="171"/>
      <c r="T370" s="172"/>
      <c r="U370" s="168"/>
      <c r="V370" s="168"/>
      <c r="W370" s="168"/>
      <c r="X370" s="168"/>
      <c r="Y370" s="168"/>
      <c r="Z370" s="168"/>
      <c r="AA370" s="173"/>
      <c r="AT370" s="174" t="s">
        <v>182</v>
      </c>
      <c r="AU370" s="174" t="s">
        <v>131</v>
      </c>
      <c r="AV370" s="12" t="s">
        <v>177</v>
      </c>
      <c r="AW370" s="12" t="s">
        <v>37</v>
      </c>
      <c r="AX370" s="12" t="s">
        <v>87</v>
      </c>
      <c r="AY370" s="174" t="s">
        <v>172</v>
      </c>
    </row>
    <row r="371" spans="1:65" s="1" customFormat="1" ht="22.5" customHeight="1" x14ac:dyDescent="0.3">
      <c r="A371" s="307"/>
      <c r="B371" s="308"/>
      <c r="C371" s="357" t="s">
        <v>560</v>
      </c>
      <c r="D371" s="357" t="s">
        <v>173</v>
      </c>
      <c r="E371" s="358" t="s">
        <v>561</v>
      </c>
      <c r="F371" s="541" t="s">
        <v>562</v>
      </c>
      <c r="G371" s="541"/>
      <c r="H371" s="541"/>
      <c r="I371" s="541"/>
      <c r="J371" s="359" t="s">
        <v>229</v>
      </c>
      <c r="K371" s="300">
        <v>24.4</v>
      </c>
      <c r="L371" s="497">
        <v>132</v>
      </c>
      <c r="M371" s="497"/>
      <c r="N371" s="498">
        <f>ROUND(L371*K371,2)</f>
        <v>3220.8</v>
      </c>
      <c r="O371" s="498"/>
      <c r="P371" s="498"/>
      <c r="Q371" s="498"/>
      <c r="R371" s="145"/>
      <c r="T371" s="146" t="s">
        <v>5</v>
      </c>
      <c r="U371" s="44" t="s">
        <v>44</v>
      </c>
      <c r="V371" s="147">
        <v>0.22</v>
      </c>
      <c r="W371" s="147">
        <f>V371*K371</f>
        <v>5.3679999999999994</v>
      </c>
      <c r="X371" s="147">
        <v>3.1199999999999999E-3</v>
      </c>
      <c r="Y371" s="147">
        <f>X371*K371</f>
        <v>7.6127999999999987E-2</v>
      </c>
      <c r="Z371" s="147">
        <v>0</v>
      </c>
      <c r="AA371" s="148">
        <f>Z371*K371</f>
        <v>0</v>
      </c>
      <c r="AR371" s="21" t="s">
        <v>277</v>
      </c>
      <c r="AT371" s="21" t="s">
        <v>173</v>
      </c>
      <c r="AU371" s="21" t="s">
        <v>131</v>
      </c>
      <c r="AY371" s="21" t="s">
        <v>172</v>
      </c>
      <c r="BE371" s="149">
        <f>IF(U371="základní",N371,0)</f>
        <v>3220.8</v>
      </c>
      <c r="BF371" s="149">
        <f>IF(U371="snížená",N371,0)</f>
        <v>0</v>
      </c>
      <c r="BG371" s="149">
        <f>IF(U371="zákl. přenesená",N371,0)</f>
        <v>0</v>
      </c>
      <c r="BH371" s="149">
        <f>IF(U371="sníž. přenesená",N371,0)</f>
        <v>0</v>
      </c>
      <c r="BI371" s="149">
        <f>IF(U371="nulová",N371,0)</f>
        <v>0</v>
      </c>
      <c r="BJ371" s="21" t="s">
        <v>87</v>
      </c>
      <c r="BK371" s="149">
        <f>ROUND(L371*K371,2)</f>
        <v>3220.8</v>
      </c>
      <c r="BL371" s="21" t="s">
        <v>277</v>
      </c>
      <c r="BM371" s="21" t="s">
        <v>563</v>
      </c>
    </row>
    <row r="372" spans="1:65" s="10" customFormat="1" ht="22.5" customHeight="1" x14ac:dyDescent="0.3">
      <c r="A372" s="360"/>
      <c r="B372" s="361"/>
      <c r="C372" s="362"/>
      <c r="D372" s="362"/>
      <c r="E372" s="363" t="s">
        <v>5</v>
      </c>
      <c r="F372" s="542" t="s">
        <v>232</v>
      </c>
      <c r="G372" s="543"/>
      <c r="H372" s="543"/>
      <c r="I372" s="543"/>
      <c r="J372" s="362"/>
      <c r="K372" s="364" t="s">
        <v>5</v>
      </c>
      <c r="L372" s="362"/>
      <c r="M372" s="362"/>
      <c r="N372" s="362"/>
      <c r="O372" s="362"/>
      <c r="P372" s="362"/>
      <c r="Q372" s="362"/>
      <c r="R372" s="155"/>
      <c r="T372" s="156"/>
      <c r="U372" s="152"/>
      <c r="V372" s="152"/>
      <c r="W372" s="152"/>
      <c r="X372" s="152"/>
      <c r="Y372" s="152"/>
      <c r="Z372" s="152"/>
      <c r="AA372" s="157"/>
      <c r="AT372" s="158" t="s">
        <v>182</v>
      </c>
      <c r="AU372" s="158" t="s">
        <v>131</v>
      </c>
      <c r="AV372" s="10" t="s">
        <v>87</v>
      </c>
      <c r="AW372" s="10" t="s">
        <v>37</v>
      </c>
      <c r="AX372" s="10" t="s">
        <v>79</v>
      </c>
      <c r="AY372" s="158" t="s">
        <v>172</v>
      </c>
    </row>
    <row r="373" spans="1:65" s="10" customFormat="1" ht="22.5" customHeight="1" x14ac:dyDescent="0.3">
      <c r="A373" s="360"/>
      <c r="B373" s="361"/>
      <c r="C373" s="362"/>
      <c r="D373" s="362"/>
      <c r="E373" s="363" t="s">
        <v>5</v>
      </c>
      <c r="F373" s="539" t="s">
        <v>233</v>
      </c>
      <c r="G373" s="540"/>
      <c r="H373" s="540"/>
      <c r="I373" s="540"/>
      <c r="J373" s="362"/>
      <c r="K373" s="364" t="s">
        <v>5</v>
      </c>
      <c r="L373" s="362"/>
      <c r="M373" s="362"/>
      <c r="N373" s="362"/>
      <c r="O373" s="362"/>
      <c r="P373" s="362"/>
      <c r="Q373" s="362"/>
      <c r="R373" s="155"/>
      <c r="T373" s="156"/>
      <c r="U373" s="152"/>
      <c r="V373" s="152"/>
      <c r="W373" s="152"/>
      <c r="X373" s="152"/>
      <c r="Y373" s="152"/>
      <c r="Z373" s="152"/>
      <c r="AA373" s="157"/>
      <c r="AT373" s="158" t="s">
        <v>182</v>
      </c>
      <c r="AU373" s="158" t="s">
        <v>131</v>
      </c>
      <c r="AV373" s="10" t="s">
        <v>87</v>
      </c>
      <c r="AW373" s="10" t="s">
        <v>37</v>
      </c>
      <c r="AX373" s="10" t="s">
        <v>79</v>
      </c>
      <c r="AY373" s="158" t="s">
        <v>172</v>
      </c>
    </row>
    <row r="374" spans="1:65" s="10" customFormat="1" ht="22.5" customHeight="1" x14ac:dyDescent="0.3">
      <c r="A374" s="360"/>
      <c r="B374" s="361"/>
      <c r="C374" s="362"/>
      <c r="D374" s="362"/>
      <c r="E374" s="363" t="s">
        <v>5</v>
      </c>
      <c r="F374" s="539" t="s">
        <v>485</v>
      </c>
      <c r="G374" s="540"/>
      <c r="H374" s="540"/>
      <c r="I374" s="540"/>
      <c r="J374" s="362"/>
      <c r="K374" s="364" t="s">
        <v>5</v>
      </c>
      <c r="L374" s="362"/>
      <c r="M374" s="362"/>
      <c r="N374" s="362"/>
      <c r="O374" s="362"/>
      <c r="P374" s="362"/>
      <c r="Q374" s="362"/>
      <c r="R374" s="155"/>
      <c r="T374" s="156"/>
      <c r="U374" s="152"/>
      <c r="V374" s="152"/>
      <c r="W374" s="152"/>
      <c r="X374" s="152"/>
      <c r="Y374" s="152"/>
      <c r="Z374" s="152"/>
      <c r="AA374" s="157"/>
      <c r="AT374" s="158" t="s">
        <v>182</v>
      </c>
      <c r="AU374" s="158" t="s">
        <v>131</v>
      </c>
      <c r="AV374" s="10" t="s">
        <v>87</v>
      </c>
      <c r="AW374" s="10" t="s">
        <v>37</v>
      </c>
      <c r="AX374" s="10" t="s">
        <v>79</v>
      </c>
      <c r="AY374" s="158" t="s">
        <v>172</v>
      </c>
    </row>
    <row r="375" spans="1:65" s="11" customFormat="1" ht="22.5" customHeight="1" x14ac:dyDescent="0.3">
      <c r="A375" s="365"/>
      <c r="B375" s="366"/>
      <c r="C375" s="367"/>
      <c r="D375" s="367"/>
      <c r="E375" s="368" t="s">
        <v>5</v>
      </c>
      <c r="F375" s="537" t="s">
        <v>564</v>
      </c>
      <c r="G375" s="538"/>
      <c r="H375" s="538"/>
      <c r="I375" s="538"/>
      <c r="J375" s="367"/>
      <c r="K375" s="369">
        <v>24.4</v>
      </c>
      <c r="L375" s="367"/>
      <c r="M375" s="367"/>
      <c r="N375" s="367"/>
      <c r="O375" s="367"/>
      <c r="P375" s="367"/>
      <c r="Q375" s="367"/>
      <c r="R375" s="163"/>
      <c r="T375" s="164"/>
      <c r="U375" s="160"/>
      <c r="V375" s="160"/>
      <c r="W375" s="160"/>
      <c r="X375" s="160"/>
      <c r="Y375" s="160"/>
      <c r="Z375" s="160"/>
      <c r="AA375" s="165"/>
      <c r="AT375" s="166" t="s">
        <v>182</v>
      </c>
      <c r="AU375" s="166" t="s">
        <v>131</v>
      </c>
      <c r="AV375" s="11" t="s">
        <v>131</v>
      </c>
      <c r="AW375" s="11" t="s">
        <v>37</v>
      </c>
      <c r="AX375" s="11" t="s">
        <v>79</v>
      </c>
      <c r="AY375" s="166" t="s">
        <v>172</v>
      </c>
    </row>
    <row r="376" spans="1:65" s="12" customFormat="1" ht="22.5" customHeight="1" x14ac:dyDescent="0.3">
      <c r="A376" s="370"/>
      <c r="B376" s="371"/>
      <c r="C376" s="372"/>
      <c r="D376" s="372"/>
      <c r="E376" s="373" t="s">
        <v>5</v>
      </c>
      <c r="F376" s="525" t="s">
        <v>186</v>
      </c>
      <c r="G376" s="526"/>
      <c r="H376" s="526"/>
      <c r="I376" s="526"/>
      <c r="J376" s="372"/>
      <c r="K376" s="374">
        <v>24.4</v>
      </c>
      <c r="L376" s="372"/>
      <c r="M376" s="372"/>
      <c r="N376" s="372"/>
      <c r="O376" s="372"/>
      <c r="P376" s="372"/>
      <c r="Q376" s="372"/>
      <c r="R376" s="171"/>
      <c r="T376" s="172"/>
      <c r="U376" s="168"/>
      <c r="V376" s="168"/>
      <c r="W376" s="168"/>
      <c r="X376" s="168"/>
      <c r="Y376" s="168"/>
      <c r="Z376" s="168"/>
      <c r="AA376" s="173"/>
      <c r="AT376" s="174" t="s">
        <v>182</v>
      </c>
      <c r="AU376" s="174" t="s">
        <v>131</v>
      </c>
      <c r="AV376" s="12" t="s">
        <v>177</v>
      </c>
      <c r="AW376" s="12" t="s">
        <v>37</v>
      </c>
      <c r="AX376" s="12" t="s">
        <v>87</v>
      </c>
      <c r="AY376" s="174" t="s">
        <v>172</v>
      </c>
    </row>
    <row r="377" spans="1:65" s="1" customFormat="1" ht="31.5" customHeight="1" x14ac:dyDescent="0.3">
      <c r="A377" s="307"/>
      <c r="B377" s="308"/>
      <c r="C377" s="357" t="s">
        <v>565</v>
      </c>
      <c r="D377" s="357" t="s">
        <v>173</v>
      </c>
      <c r="E377" s="358" t="s">
        <v>566</v>
      </c>
      <c r="F377" s="541" t="s">
        <v>567</v>
      </c>
      <c r="G377" s="541"/>
      <c r="H377" s="541"/>
      <c r="I377" s="541"/>
      <c r="J377" s="359" t="s">
        <v>269</v>
      </c>
      <c r="K377" s="300">
        <v>9.2999999999999999E-2</v>
      </c>
      <c r="L377" s="497">
        <v>424</v>
      </c>
      <c r="M377" s="497"/>
      <c r="N377" s="498">
        <f>ROUND(L377*K377,2)</f>
        <v>39.43</v>
      </c>
      <c r="O377" s="498"/>
      <c r="P377" s="498"/>
      <c r="Q377" s="498"/>
      <c r="R377" s="145"/>
      <c r="T377" s="146" t="s">
        <v>5</v>
      </c>
      <c r="U377" s="44" t="s">
        <v>44</v>
      </c>
      <c r="V377" s="147">
        <v>1.4990000000000001</v>
      </c>
      <c r="W377" s="147">
        <f>V377*K377</f>
        <v>0.139407</v>
      </c>
      <c r="X377" s="147">
        <v>0</v>
      </c>
      <c r="Y377" s="147">
        <f>X377*K377</f>
        <v>0</v>
      </c>
      <c r="Z377" s="147">
        <v>0</v>
      </c>
      <c r="AA377" s="148">
        <f>Z377*K377</f>
        <v>0</v>
      </c>
      <c r="AR377" s="21" t="s">
        <v>277</v>
      </c>
      <c r="AT377" s="21" t="s">
        <v>173</v>
      </c>
      <c r="AU377" s="21" t="s">
        <v>131</v>
      </c>
      <c r="AY377" s="21" t="s">
        <v>172</v>
      </c>
      <c r="BE377" s="149">
        <f>IF(U377="základní",N377,0)</f>
        <v>39.43</v>
      </c>
      <c r="BF377" s="149">
        <f>IF(U377="snížená",N377,0)</f>
        <v>0</v>
      </c>
      <c r="BG377" s="149">
        <f>IF(U377="zákl. přenesená",N377,0)</f>
        <v>0</v>
      </c>
      <c r="BH377" s="149">
        <f>IF(U377="sníž. přenesená",N377,0)</f>
        <v>0</v>
      </c>
      <c r="BI377" s="149">
        <f>IF(U377="nulová",N377,0)</f>
        <v>0</v>
      </c>
      <c r="BJ377" s="21" t="s">
        <v>87</v>
      </c>
      <c r="BK377" s="149">
        <f>ROUND(L377*K377,2)</f>
        <v>39.43</v>
      </c>
      <c r="BL377" s="21" t="s">
        <v>277</v>
      </c>
      <c r="BM377" s="21" t="s">
        <v>568</v>
      </c>
    </row>
    <row r="378" spans="1:65" s="9" customFormat="1" ht="29.85" customHeight="1" x14ac:dyDescent="0.3">
      <c r="A378" s="352"/>
      <c r="B378" s="353"/>
      <c r="C378" s="354"/>
      <c r="D378" s="356" t="s">
        <v>362</v>
      </c>
      <c r="E378" s="356"/>
      <c r="F378" s="356"/>
      <c r="G378" s="356"/>
      <c r="H378" s="356"/>
      <c r="I378" s="356"/>
      <c r="J378" s="356"/>
      <c r="K378" s="356"/>
      <c r="L378" s="356"/>
      <c r="M378" s="356"/>
      <c r="N378" s="535">
        <f>BK378</f>
        <v>9097.99</v>
      </c>
      <c r="O378" s="536"/>
      <c r="P378" s="536"/>
      <c r="Q378" s="536"/>
      <c r="R378" s="133"/>
      <c r="T378" s="134"/>
      <c r="U378" s="131"/>
      <c r="V378" s="131"/>
      <c r="W378" s="135">
        <f>SUM(W379:W430)</f>
        <v>7.5357960000000004</v>
      </c>
      <c r="X378" s="131"/>
      <c r="Y378" s="135">
        <f>SUM(Y379:Y430)</f>
        <v>2.1317180000000005E-2</v>
      </c>
      <c r="Z378" s="131"/>
      <c r="AA378" s="136">
        <f>SUM(AA379:AA430)</f>
        <v>0</v>
      </c>
      <c r="AR378" s="137" t="s">
        <v>131</v>
      </c>
      <c r="AT378" s="138" t="s">
        <v>78</v>
      </c>
      <c r="AU378" s="138" t="s">
        <v>87</v>
      </c>
      <c r="AY378" s="137" t="s">
        <v>172</v>
      </c>
      <c r="BK378" s="139">
        <f>SUM(BK379:BK430)</f>
        <v>9097.99</v>
      </c>
    </row>
    <row r="379" spans="1:65" s="1" customFormat="1" ht="31.5" customHeight="1" x14ac:dyDescent="0.3">
      <c r="A379" s="307"/>
      <c r="B379" s="308"/>
      <c r="C379" s="357" t="s">
        <v>569</v>
      </c>
      <c r="D379" s="357" t="s">
        <v>173</v>
      </c>
      <c r="E379" s="358" t="s">
        <v>570</v>
      </c>
      <c r="F379" s="541" t="s">
        <v>571</v>
      </c>
      <c r="G379" s="541"/>
      <c r="H379" s="541"/>
      <c r="I379" s="541"/>
      <c r="J379" s="359" t="s">
        <v>206</v>
      </c>
      <c r="K379" s="300">
        <v>21.1</v>
      </c>
      <c r="L379" s="497">
        <v>34</v>
      </c>
      <c r="M379" s="497"/>
      <c r="N379" s="498">
        <f>ROUND(L379*K379,2)</f>
        <v>717.4</v>
      </c>
      <c r="O379" s="498"/>
      <c r="P379" s="498"/>
      <c r="Q379" s="498"/>
      <c r="R379" s="145"/>
      <c r="T379" s="146" t="s">
        <v>5</v>
      </c>
      <c r="U379" s="44" t="s">
        <v>44</v>
      </c>
      <c r="V379" s="147">
        <v>1.4E-2</v>
      </c>
      <c r="W379" s="147">
        <f>V379*K379</f>
        <v>0.29540000000000005</v>
      </c>
      <c r="X379" s="147">
        <v>0</v>
      </c>
      <c r="Y379" s="147">
        <f>X379*K379</f>
        <v>0</v>
      </c>
      <c r="Z379" s="147">
        <v>0</v>
      </c>
      <c r="AA379" s="148">
        <f>Z379*K379</f>
        <v>0</v>
      </c>
      <c r="AR379" s="21" t="s">
        <v>277</v>
      </c>
      <c r="AT379" s="21" t="s">
        <v>173</v>
      </c>
      <c r="AU379" s="21" t="s">
        <v>131</v>
      </c>
      <c r="AY379" s="21" t="s">
        <v>172</v>
      </c>
      <c r="BE379" s="149">
        <f>IF(U379="základní",N379,0)</f>
        <v>717.4</v>
      </c>
      <c r="BF379" s="149">
        <f>IF(U379="snížená",N379,0)</f>
        <v>0</v>
      </c>
      <c r="BG379" s="149">
        <f>IF(U379="zákl. přenesená",N379,0)</f>
        <v>0</v>
      </c>
      <c r="BH379" s="149">
        <f>IF(U379="sníž. přenesená",N379,0)</f>
        <v>0</v>
      </c>
      <c r="BI379" s="149">
        <f>IF(U379="nulová",N379,0)</f>
        <v>0</v>
      </c>
      <c r="BJ379" s="21" t="s">
        <v>87</v>
      </c>
      <c r="BK379" s="149">
        <f>ROUND(L379*K379,2)</f>
        <v>717.4</v>
      </c>
      <c r="BL379" s="21" t="s">
        <v>277</v>
      </c>
      <c r="BM379" s="21" t="s">
        <v>572</v>
      </c>
    </row>
    <row r="380" spans="1:65" s="10" customFormat="1" ht="22.5" customHeight="1" x14ac:dyDescent="0.3">
      <c r="A380" s="360"/>
      <c r="B380" s="361"/>
      <c r="C380" s="362"/>
      <c r="D380" s="362"/>
      <c r="E380" s="363" t="s">
        <v>5</v>
      </c>
      <c r="F380" s="542" t="s">
        <v>573</v>
      </c>
      <c r="G380" s="543"/>
      <c r="H380" s="543"/>
      <c r="I380" s="543"/>
      <c r="J380" s="362"/>
      <c r="K380" s="364" t="s">
        <v>5</v>
      </c>
      <c r="L380" s="362"/>
      <c r="M380" s="362"/>
      <c r="N380" s="362"/>
      <c r="O380" s="362"/>
      <c r="P380" s="362"/>
      <c r="Q380" s="362"/>
      <c r="R380" s="155"/>
      <c r="T380" s="156"/>
      <c r="U380" s="152"/>
      <c r="V380" s="152"/>
      <c r="W380" s="152"/>
      <c r="X380" s="152"/>
      <c r="Y380" s="152"/>
      <c r="Z380" s="152"/>
      <c r="AA380" s="157"/>
      <c r="AT380" s="158" t="s">
        <v>182</v>
      </c>
      <c r="AU380" s="158" t="s">
        <v>131</v>
      </c>
      <c r="AV380" s="10" t="s">
        <v>87</v>
      </c>
      <c r="AW380" s="10" t="s">
        <v>37</v>
      </c>
      <c r="AX380" s="10" t="s">
        <v>79</v>
      </c>
      <c r="AY380" s="158" t="s">
        <v>172</v>
      </c>
    </row>
    <row r="381" spans="1:65" s="11" customFormat="1" ht="22.5" customHeight="1" x14ac:dyDescent="0.3">
      <c r="A381" s="365"/>
      <c r="B381" s="366"/>
      <c r="C381" s="367"/>
      <c r="D381" s="367"/>
      <c r="E381" s="368" t="s">
        <v>5</v>
      </c>
      <c r="F381" s="537" t="s">
        <v>335</v>
      </c>
      <c r="G381" s="538"/>
      <c r="H381" s="538"/>
      <c r="I381" s="538"/>
      <c r="J381" s="367"/>
      <c r="K381" s="369">
        <v>21.1</v>
      </c>
      <c r="L381" s="367"/>
      <c r="M381" s="367"/>
      <c r="N381" s="367"/>
      <c r="O381" s="367"/>
      <c r="P381" s="367"/>
      <c r="Q381" s="367"/>
      <c r="R381" s="163"/>
      <c r="T381" s="164"/>
      <c r="U381" s="160"/>
      <c r="V381" s="160"/>
      <c r="W381" s="160"/>
      <c r="X381" s="160"/>
      <c r="Y381" s="160"/>
      <c r="Z381" s="160"/>
      <c r="AA381" s="165"/>
      <c r="AT381" s="166" t="s">
        <v>182</v>
      </c>
      <c r="AU381" s="166" t="s">
        <v>131</v>
      </c>
      <c r="AV381" s="11" t="s">
        <v>131</v>
      </c>
      <c r="AW381" s="11" t="s">
        <v>37</v>
      </c>
      <c r="AX381" s="11" t="s">
        <v>79</v>
      </c>
      <c r="AY381" s="166" t="s">
        <v>172</v>
      </c>
    </row>
    <row r="382" spans="1:65" s="12" customFormat="1" ht="22.5" customHeight="1" x14ac:dyDescent="0.3">
      <c r="A382" s="370"/>
      <c r="B382" s="371"/>
      <c r="C382" s="372"/>
      <c r="D382" s="372"/>
      <c r="E382" s="373" t="s">
        <v>5</v>
      </c>
      <c r="F382" s="525" t="s">
        <v>186</v>
      </c>
      <c r="G382" s="526"/>
      <c r="H382" s="526"/>
      <c r="I382" s="526"/>
      <c r="J382" s="372"/>
      <c r="K382" s="374">
        <v>21.1</v>
      </c>
      <c r="L382" s="372"/>
      <c r="M382" s="372"/>
      <c r="N382" s="372"/>
      <c r="O382" s="372"/>
      <c r="P382" s="372"/>
      <c r="Q382" s="372"/>
      <c r="R382" s="171"/>
      <c r="T382" s="172"/>
      <c r="U382" s="168"/>
      <c r="V382" s="168"/>
      <c r="W382" s="168"/>
      <c r="X382" s="168"/>
      <c r="Y382" s="168"/>
      <c r="Z382" s="168"/>
      <c r="AA382" s="173"/>
      <c r="AT382" s="174" t="s">
        <v>182</v>
      </c>
      <c r="AU382" s="174" t="s">
        <v>131</v>
      </c>
      <c r="AV382" s="12" t="s">
        <v>177</v>
      </c>
      <c r="AW382" s="12" t="s">
        <v>37</v>
      </c>
      <c r="AX382" s="12" t="s">
        <v>87</v>
      </c>
      <c r="AY382" s="174" t="s">
        <v>172</v>
      </c>
    </row>
    <row r="383" spans="1:65" s="1" customFormat="1" ht="22.5" customHeight="1" x14ac:dyDescent="0.3">
      <c r="A383" s="307"/>
      <c r="B383" s="308"/>
      <c r="C383" s="375" t="s">
        <v>574</v>
      </c>
      <c r="D383" s="375" t="s">
        <v>373</v>
      </c>
      <c r="E383" s="376" t="s">
        <v>575</v>
      </c>
      <c r="F383" s="546" t="s">
        <v>576</v>
      </c>
      <c r="G383" s="546"/>
      <c r="H383" s="546"/>
      <c r="I383" s="546"/>
      <c r="J383" s="377" t="s">
        <v>206</v>
      </c>
      <c r="K383" s="378">
        <v>22.155000000000001</v>
      </c>
      <c r="L383" s="547">
        <v>64</v>
      </c>
      <c r="M383" s="547"/>
      <c r="N383" s="548">
        <f>ROUND(L383*K383,2)</f>
        <v>1417.92</v>
      </c>
      <c r="O383" s="498"/>
      <c r="P383" s="498"/>
      <c r="Q383" s="498"/>
      <c r="R383" s="145"/>
      <c r="T383" s="146" t="s">
        <v>5</v>
      </c>
      <c r="U383" s="44" t="s">
        <v>44</v>
      </c>
      <c r="V383" s="147">
        <v>0</v>
      </c>
      <c r="W383" s="147">
        <f>V383*K383</f>
        <v>0</v>
      </c>
      <c r="X383" s="147">
        <v>0</v>
      </c>
      <c r="Y383" s="147">
        <f>X383*K383</f>
        <v>0</v>
      </c>
      <c r="Z383" s="147">
        <v>0</v>
      </c>
      <c r="AA383" s="148">
        <f>Z383*K383</f>
        <v>0</v>
      </c>
      <c r="AR383" s="21" t="s">
        <v>476</v>
      </c>
      <c r="AT383" s="21" t="s">
        <v>373</v>
      </c>
      <c r="AU383" s="21" t="s">
        <v>131</v>
      </c>
      <c r="AY383" s="21" t="s">
        <v>172</v>
      </c>
      <c r="BE383" s="149">
        <f>IF(U383="základní",N383,0)</f>
        <v>1417.92</v>
      </c>
      <c r="BF383" s="149">
        <f>IF(U383="snížená",N383,0)</f>
        <v>0</v>
      </c>
      <c r="BG383" s="149">
        <f>IF(U383="zákl. přenesená",N383,0)</f>
        <v>0</v>
      </c>
      <c r="BH383" s="149">
        <f>IF(U383="sníž. přenesená",N383,0)</f>
        <v>0</v>
      </c>
      <c r="BI383" s="149">
        <f>IF(U383="nulová",N383,0)</f>
        <v>0</v>
      </c>
      <c r="BJ383" s="21" t="s">
        <v>87</v>
      </c>
      <c r="BK383" s="149">
        <f>ROUND(L383*K383,2)</f>
        <v>1417.92</v>
      </c>
      <c r="BL383" s="21" t="s">
        <v>277</v>
      </c>
      <c r="BM383" s="21" t="s">
        <v>577</v>
      </c>
    </row>
    <row r="384" spans="1:65" s="10" customFormat="1" ht="22.5" customHeight="1" x14ac:dyDescent="0.3">
      <c r="A384" s="360"/>
      <c r="B384" s="361"/>
      <c r="C384" s="362"/>
      <c r="D384" s="362"/>
      <c r="E384" s="363" t="s">
        <v>5</v>
      </c>
      <c r="F384" s="542" t="s">
        <v>573</v>
      </c>
      <c r="G384" s="543"/>
      <c r="H384" s="543"/>
      <c r="I384" s="543"/>
      <c r="J384" s="362"/>
      <c r="K384" s="364" t="s">
        <v>5</v>
      </c>
      <c r="L384" s="362"/>
      <c r="M384" s="362"/>
      <c r="N384" s="362"/>
      <c r="O384" s="362"/>
      <c r="P384" s="362"/>
      <c r="Q384" s="362"/>
      <c r="R384" s="155"/>
      <c r="T384" s="156"/>
      <c r="U384" s="152"/>
      <c r="V384" s="152"/>
      <c r="W384" s="152"/>
      <c r="X384" s="152"/>
      <c r="Y384" s="152"/>
      <c r="Z384" s="152"/>
      <c r="AA384" s="157"/>
      <c r="AT384" s="158" t="s">
        <v>182</v>
      </c>
      <c r="AU384" s="158" t="s">
        <v>131</v>
      </c>
      <c r="AV384" s="10" t="s">
        <v>87</v>
      </c>
      <c r="AW384" s="10" t="s">
        <v>37</v>
      </c>
      <c r="AX384" s="10" t="s">
        <v>79</v>
      </c>
      <c r="AY384" s="158" t="s">
        <v>172</v>
      </c>
    </row>
    <row r="385" spans="1:65" s="11" customFormat="1" ht="22.5" customHeight="1" x14ac:dyDescent="0.3">
      <c r="A385" s="365"/>
      <c r="B385" s="366"/>
      <c r="C385" s="367"/>
      <c r="D385" s="367"/>
      <c r="E385" s="368" t="s">
        <v>5</v>
      </c>
      <c r="F385" s="537" t="s">
        <v>335</v>
      </c>
      <c r="G385" s="538"/>
      <c r="H385" s="538"/>
      <c r="I385" s="538"/>
      <c r="J385" s="367"/>
      <c r="K385" s="369">
        <v>21.1</v>
      </c>
      <c r="L385" s="367"/>
      <c r="M385" s="367"/>
      <c r="N385" s="367"/>
      <c r="O385" s="367"/>
      <c r="P385" s="367"/>
      <c r="Q385" s="367"/>
      <c r="R385" s="163"/>
      <c r="T385" s="164"/>
      <c r="U385" s="160"/>
      <c r="V385" s="160"/>
      <c r="W385" s="160"/>
      <c r="X385" s="160"/>
      <c r="Y385" s="160"/>
      <c r="Z385" s="160"/>
      <c r="AA385" s="165"/>
      <c r="AT385" s="166" t="s">
        <v>182</v>
      </c>
      <c r="AU385" s="166" t="s">
        <v>131</v>
      </c>
      <c r="AV385" s="11" t="s">
        <v>131</v>
      </c>
      <c r="AW385" s="11" t="s">
        <v>37</v>
      </c>
      <c r="AX385" s="11" t="s">
        <v>79</v>
      </c>
      <c r="AY385" s="166" t="s">
        <v>172</v>
      </c>
    </row>
    <row r="386" spans="1:65" s="12" customFormat="1" ht="22.5" customHeight="1" x14ac:dyDescent="0.3">
      <c r="A386" s="370"/>
      <c r="B386" s="371"/>
      <c r="C386" s="372"/>
      <c r="D386" s="372"/>
      <c r="E386" s="373" t="s">
        <v>5</v>
      </c>
      <c r="F386" s="525" t="s">
        <v>186</v>
      </c>
      <c r="G386" s="526"/>
      <c r="H386" s="526"/>
      <c r="I386" s="526"/>
      <c r="J386" s="372"/>
      <c r="K386" s="374">
        <v>21.1</v>
      </c>
      <c r="L386" s="372"/>
      <c r="M386" s="372"/>
      <c r="N386" s="372"/>
      <c r="O386" s="372"/>
      <c r="P386" s="372"/>
      <c r="Q386" s="372"/>
      <c r="R386" s="171"/>
      <c r="T386" s="172"/>
      <c r="U386" s="168"/>
      <c r="V386" s="168"/>
      <c r="W386" s="168"/>
      <c r="X386" s="168"/>
      <c r="Y386" s="168"/>
      <c r="Z386" s="168"/>
      <c r="AA386" s="173"/>
      <c r="AT386" s="174" t="s">
        <v>182</v>
      </c>
      <c r="AU386" s="174" t="s">
        <v>131</v>
      </c>
      <c r="AV386" s="12" t="s">
        <v>177</v>
      </c>
      <c r="AW386" s="12" t="s">
        <v>37</v>
      </c>
      <c r="AX386" s="12" t="s">
        <v>87</v>
      </c>
      <c r="AY386" s="174" t="s">
        <v>172</v>
      </c>
    </row>
    <row r="387" spans="1:65" s="1" customFormat="1" ht="31.5" customHeight="1" x14ac:dyDescent="0.3">
      <c r="A387" s="307"/>
      <c r="B387" s="308"/>
      <c r="C387" s="357" t="s">
        <v>578</v>
      </c>
      <c r="D387" s="357" t="s">
        <v>173</v>
      </c>
      <c r="E387" s="358" t="s">
        <v>579</v>
      </c>
      <c r="F387" s="541" t="s">
        <v>580</v>
      </c>
      <c r="G387" s="541"/>
      <c r="H387" s="541"/>
      <c r="I387" s="541"/>
      <c r="J387" s="359" t="s">
        <v>206</v>
      </c>
      <c r="K387" s="300">
        <v>1.0780000000000001</v>
      </c>
      <c r="L387" s="497">
        <v>25</v>
      </c>
      <c r="M387" s="497"/>
      <c r="N387" s="498">
        <f>ROUND(L387*K387,2)</f>
        <v>26.95</v>
      </c>
      <c r="O387" s="498"/>
      <c r="P387" s="498"/>
      <c r="Q387" s="498"/>
      <c r="R387" s="145"/>
      <c r="T387" s="146" t="s">
        <v>5</v>
      </c>
      <c r="U387" s="44" t="s">
        <v>44</v>
      </c>
      <c r="V387" s="147">
        <v>0.184</v>
      </c>
      <c r="W387" s="147">
        <f>V387*K387</f>
        <v>0.198352</v>
      </c>
      <c r="X387" s="147">
        <v>1.7000000000000001E-4</v>
      </c>
      <c r="Y387" s="147">
        <f>X387*K387</f>
        <v>1.8326000000000003E-4</v>
      </c>
      <c r="Z387" s="147">
        <v>0</v>
      </c>
      <c r="AA387" s="148">
        <f>Z387*K387</f>
        <v>0</v>
      </c>
      <c r="AR387" s="21" t="s">
        <v>277</v>
      </c>
      <c r="AT387" s="21" t="s">
        <v>173</v>
      </c>
      <c r="AU387" s="21" t="s">
        <v>131</v>
      </c>
      <c r="AY387" s="21" t="s">
        <v>172</v>
      </c>
      <c r="BE387" s="149">
        <f>IF(U387="základní",N387,0)</f>
        <v>26.95</v>
      </c>
      <c r="BF387" s="149">
        <f>IF(U387="snížená",N387,0)</f>
        <v>0</v>
      </c>
      <c r="BG387" s="149">
        <f>IF(U387="zákl. přenesená",N387,0)</f>
        <v>0</v>
      </c>
      <c r="BH387" s="149">
        <f>IF(U387="sníž. přenesená",N387,0)</f>
        <v>0</v>
      </c>
      <c r="BI387" s="149">
        <f>IF(U387="nulová",N387,0)</f>
        <v>0</v>
      </c>
      <c r="BJ387" s="21" t="s">
        <v>87</v>
      </c>
      <c r="BK387" s="149">
        <f>ROUND(L387*K387,2)</f>
        <v>26.95</v>
      </c>
      <c r="BL387" s="21" t="s">
        <v>277</v>
      </c>
      <c r="BM387" s="21" t="s">
        <v>581</v>
      </c>
    </row>
    <row r="388" spans="1:65" s="10" customFormat="1" ht="22.5" customHeight="1" x14ac:dyDescent="0.3">
      <c r="A388" s="360"/>
      <c r="B388" s="361"/>
      <c r="C388" s="362"/>
      <c r="D388" s="362"/>
      <c r="E388" s="363" t="s">
        <v>5</v>
      </c>
      <c r="F388" s="542" t="s">
        <v>232</v>
      </c>
      <c r="G388" s="543"/>
      <c r="H388" s="543"/>
      <c r="I388" s="543"/>
      <c r="J388" s="362"/>
      <c r="K388" s="364" t="s">
        <v>5</v>
      </c>
      <c r="L388" s="362"/>
      <c r="M388" s="362"/>
      <c r="N388" s="362"/>
      <c r="O388" s="362"/>
      <c r="P388" s="362"/>
      <c r="Q388" s="362"/>
      <c r="R388" s="155"/>
      <c r="T388" s="156"/>
      <c r="U388" s="152"/>
      <c r="V388" s="152"/>
      <c r="W388" s="152"/>
      <c r="X388" s="152"/>
      <c r="Y388" s="152"/>
      <c r="Z388" s="152"/>
      <c r="AA388" s="157"/>
      <c r="AT388" s="158" t="s">
        <v>182</v>
      </c>
      <c r="AU388" s="158" t="s">
        <v>131</v>
      </c>
      <c r="AV388" s="10" t="s">
        <v>87</v>
      </c>
      <c r="AW388" s="10" t="s">
        <v>37</v>
      </c>
      <c r="AX388" s="10" t="s">
        <v>79</v>
      </c>
      <c r="AY388" s="158" t="s">
        <v>172</v>
      </c>
    </row>
    <row r="389" spans="1:65" s="10" customFormat="1" ht="22.5" customHeight="1" x14ac:dyDescent="0.3">
      <c r="A389" s="360"/>
      <c r="B389" s="361"/>
      <c r="C389" s="362"/>
      <c r="D389" s="362"/>
      <c r="E389" s="363" t="s">
        <v>5</v>
      </c>
      <c r="F389" s="539" t="s">
        <v>233</v>
      </c>
      <c r="G389" s="540"/>
      <c r="H389" s="540"/>
      <c r="I389" s="540"/>
      <c r="J389" s="362"/>
      <c r="K389" s="364" t="s">
        <v>5</v>
      </c>
      <c r="L389" s="362"/>
      <c r="M389" s="362"/>
      <c r="N389" s="362"/>
      <c r="O389" s="362"/>
      <c r="P389" s="362"/>
      <c r="Q389" s="362"/>
      <c r="R389" s="155"/>
      <c r="T389" s="156"/>
      <c r="U389" s="152"/>
      <c r="V389" s="152"/>
      <c r="W389" s="152"/>
      <c r="X389" s="152"/>
      <c r="Y389" s="152"/>
      <c r="Z389" s="152"/>
      <c r="AA389" s="157"/>
      <c r="AT389" s="158" t="s">
        <v>182</v>
      </c>
      <c r="AU389" s="158" t="s">
        <v>131</v>
      </c>
      <c r="AV389" s="10" t="s">
        <v>87</v>
      </c>
      <c r="AW389" s="10" t="s">
        <v>37</v>
      </c>
      <c r="AX389" s="10" t="s">
        <v>79</v>
      </c>
      <c r="AY389" s="158" t="s">
        <v>172</v>
      </c>
    </row>
    <row r="390" spans="1:65" s="10" customFormat="1" ht="22.5" customHeight="1" x14ac:dyDescent="0.3">
      <c r="A390" s="360"/>
      <c r="B390" s="361"/>
      <c r="C390" s="362"/>
      <c r="D390" s="362"/>
      <c r="E390" s="363" t="s">
        <v>5</v>
      </c>
      <c r="F390" s="539" t="s">
        <v>582</v>
      </c>
      <c r="G390" s="540"/>
      <c r="H390" s="540"/>
      <c r="I390" s="540"/>
      <c r="J390" s="362"/>
      <c r="K390" s="364" t="s">
        <v>5</v>
      </c>
      <c r="L390" s="362"/>
      <c r="M390" s="362"/>
      <c r="N390" s="362"/>
      <c r="O390" s="362"/>
      <c r="P390" s="362"/>
      <c r="Q390" s="362"/>
      <c r="R390" s="155"/>
      <c r="T390" s="156"/>
      <c r="U390" s="152"/>
      <c r="V390" s="152"/>
      <c r="W390" s="152"/>
      <c r="X390" s="152"/>
      <c r="Y390" s="152"/>
      <c r="Z390" s="152"/>
      <c r="AA390" s="157"/>
      <c r="AT390" s="158" t="s">
        <v>182</v>
      </c>
      <c r="AU390" s="158" t="s">
        <v>131</v>
      </c>
      <c r="AV390" s="10" t="s">
        <v>87</v>
      </c>
      <c r="AW390" s="10" t="s">
        <v>37</v>
      </c>
      <c r="AX390" s="10" t="s">
        <v>79</v>
      </c>
      <c r="AY390" s="158" t="s">
        <v>172</v>
      </c>
    </row>
    <row r="391" spans="1:65" s="11" customFormat="1" ht="22.5" customHeight="1" x14ac:dyDescent="0.3">
      <c r="A391" s="365"/>
      <c r="B391" s="366"/>
      <c r="C391" s="367"/>
      <c r="D391" s="367"/>
      <c r="E391" s="368" t="s">
        <v>5</v>
      </c>
      <c r="F391" s="537" t="s">
        <v>583</v>
      </c>
      <c r="G391" s="538"/>
      <c r="H391" s="538"/>
      <c r="I391" s="538"/>
      <c r="J391" s="367"/>
      <c r="K391" s="369">
        <v>0.78400000000000003</v>
      </c>
      <c r="L391" s="367"/>
      <c r="M391" s="367"/>
      <c r="N391" s="367"/>
      <c r="O391" s="367"/>
      <c r="P391" s="367"/>
      <c r="Q391" s="367"/>
      <c r="R391" s="163"/>
      <c r="T391" s="164"/>
      <c r="U391" s="160"/>
      <c r="V391" s="160"/>
      <c r="W391" s="160"/>
      <c r="X391" s="160"/>
      <c r="Y391" s="160"/>
      <c r="Z391" s="160"/>
      <c r="AA391" s="165"/>
      <c r="AT391" s="166" t="s">
        <v>182</v>
      </c>
      <c r="AU391" s="166" t="s">
        <v>131</v>
      </c>
      <c r="AV391" s="11" t="s">
        <v>131</v>
      </c>
      <c r="AW391" s="11" t="s">
        <v>37</v>
      </c>
      <c r="AX391" s="11" t="s">
        <v>79</v>
      </c>
      <c r="AY391" s="166" t="s">
        <v>172</v>
      </c>
    </row>
    <row r="392" spans="1:65" s="11" customFormat="1" ht="22.5" customHeight="1" x14ac:dyDescent="0.3">
      <c r="A392" s="365"/>
      <c r="B392" s="366"/>
      <c r="C392" s="367"/>
      <c r="D392" s="367"/>
      <c r="E392" s="368" t="s">
        <v>5</v>
      </c>
      <c r="F392" s="537" t="s">
        <v>584</v>
      </c>
      <c r="G392" s="538"/>
      <c r="H392" s="538"/>
      <c r="I392" s="538"/>
      <c r="J392" s="367"/>
      <c r="K392" s="369">
        <v>0.29399999999999998</v>
      </c>
      <c r="L392" s="367"/>
      <c r="M392" s="367"/>
      <c r="N392" s="367"/>
      <c r="O392" s="367"/>
      <c r="P392" s="367"/>
      <c r="Q392" s="367"/>
      <c r="R392" s="163"/>
      <c r="T392" s="164"/>
      <c r="U392" s="160"/>
      <c r="V392" s="160"/>
      <c r="W392" s="160"/>
      <c r="X392" s="160"/>
      <c r="Y392" s="160"/>
      <c r="Z392" s="160"/>
      <c r="AA392" s="165"/>
      <c r="AT392" s="166" t="s">
        <v>182</v>
      </c>
      <c r="AU392" s="166" t="s">
        <v>131</v>
      </c>
      <c r="AV392" s="11" t="s">
        <v>131</v>
      </c>
      <c r="AW392" s="11" t="s">
        <v>37</v>
      </c>
      <c r="AX392" s="11" t="s">
        <v>79</v>
      </c>
      <c r="AY392" s="166" t="s">
        <v>172</v>
      </c>
    </row>
    <row r="393" spans="1:65" s="12" customFormat="1" ht="22.5" customHeight="1" x14ac:dyDescent="0.3">
      <c r="A393" s="370"/>
      <c r="B393" s="371"/>
      <c r="C393" s="372"/>
      <c r="D393" s="372"/>
      <c r="E393" s="373" t="s">
        <v>5</v>
      </c>
      <c r="F393" s="525" t="s">
        <v>186</v>
      </c>
      <c r="G393" s="526"/>
      <c r="H393" s="526"/>
      <c r="I393" s="526"/>
      <c r="J393" s="372"/>
      <c r="K393" s="374">
        <v>1.0780000000000001</v>
      </c>
      <c r="L393" s="372"/>
      <c r="M393" s="372"/>
      <c r="N393" s="372"/>
      <c r="O393" s="372"/>
      <c r="P393" s="372"/>
      <c r="Q393" s="372"/>
      <c r="R393" s="171"/>
      <c r="T393" s="172"/>
      <c r="U393" s="168"/>
      <c r="V393" s="168"/>
      <c r="W393" s="168"/>
      <c r="X393" s="168"/>
      <c r="Y393" s="168"/>
      <c r="Z393" s="168"/>
      <c r="AA393" s="173"/>
      <c r="AT393" s="174" t="s">
        <v>182</v>
      </c>
      <c r="AU393" s="174" t="s">
        <v>131</v>
      </c>
      <c r="AV393" s="12" t="s">
        <v>177</v>
      </c>
      <c r="AW393" s="12" t="s">
        <v>37</v>
      </c>
      <c r="AX393" s="12" t="s">
        <v>87</v>
      </c>
      <c r="AY393" s="174" t="s">
        <v>172</v>
      </c>
    </row>
    <row r="394" spans="1:65" s="1" customFormat="1" ht="31.5" customHeight="1" x14ac:dyDescent="0.3">
      <c r="A394" s="307"/>
      <c r="B394" s="308"/>
      <c r="C394" s="357" t="s">
        <v>585</v>
      </c>
      <c r="D394" s="357" t="s">
        <v>173</v>
      </c>
      <c r="E394" s="358" t="s">
        <v>586</v>
      </c>
      <c r="F394" s="541" t="s">
        <v>587</v>
      </c>
      <c r="G394" s="541"/>
      <c r="H394" s="541"/>
      <c r="I394" s="541"/>
      <c r="J394" s="359" t="s">
        <v>206</v>
      </c>
      <c r="K394" s="300">
        <v>1.0780000000000001</v>
      </c>
      <c r="L394" s="497">
        <v>34</v>
      </c>
      <c r="M394" s="497"/>
      <c r="N394" s="498">
        <f>ROUND(L394*K394,2)</f>
        <v>36.65</v>
      </c>
      <c r="O394" s="498"/>
      <c r="P394" s="498"/>
      <c r="Q394" s="498"/>
      <c r="R394" s="145"/>
      <c r="T394" s="146" t="s">
        <v>5</v>
      </c>
      <c r="U394" s="44" t="s">
        <v>44</v>
      </c>
      <c r="V394" s="147">
        <v>0.16600000000000001</v>
      </c>
      <c r="W394" s="147">
        <f>V394*K394</f>
        <v>0.17894800000000002</v>
      </c>
      <c r="X394" s="147">
        <v>1.2E-4</v>
      </c>
      <c r="Y394" s="147">
        <f>X394*K394</f>
        <v>1.2936000000000002E-4</v>
      </c>
      <c r="Z394" s="147">
        <v>0</v>
      </c>
      <c r="AA394" s="148">
        <f>Z394*K394</f>
        <v>0</v>
      </c>
      <c r="AR394" s="21" t="s">
        <v>277</v>
      </c>
      <c r="AT394" s="21" t="s">
        <v>173</v>
      </c>
      <c r="AU394" s="21" t="s">
        <v>131</v>
      </c>
      <c r="AY394" s="21" t="s">
        <v>172</v>
      </c>
      <c r="BE394" s="149">
        <f>IF(U394="základní",N394,0)</f>
        <v>36.65</v>
      </c>
      <c r="BF394" s="149">
        <f>IF(U394="snížená",N394,0)</f>
        <v>0</v>
      </c>
      <c r="BG394" s="149">
        <f>IF(U394="zákl. přenesená",N394,0)</f>
        <v>0</v>
      </c>
      <c r="BH394" s="149">
        <f>IF(U394="sníž. přenesená",N394,0)</f>
        <v>0</v>
      </c>
      <c r="BI394" s="149">
        <f>IF(U394="nulová",N394,0)</f>
        <v>0</v>
      </c>
      <c r="BJ394" s="21" t="s">
        <v>87</v>
      </c>
      <c r="BK394" s="149">
        <f>ROUND(L394*K394,2)</f>
        <v>36.65</v>
      </c>
      <c r="BL394" s="21" t="s">
        <v>277</v>
      </c>
      <c r="BM394" s="21" t="s">
        <v>588</v>
      </c>
    </row>
    <row r="395" spans="1:65" s="10" customFormat="1" ht="22.5" customHeight="1" x14ac:dyDescent="0.3">
      <c r="A395" s="360"/>
      <c r="B395" s="361"/>
      <c r="C395" s="362"/>
      <c r="D395" s="362"/>
      <c r="E395" s="363" t="s">
        <v>5</v>
      </c>
      <c r="F395" s="542" t="s">
        <v>232</v>
      </c>
      <c r="G395" s="543"/>
      <c r="H395" s="543"/>
      <c r="I395" s="543"/>
      <c r="J395" s="362"/>
      <c r="K395" s="364" t="s">
        <v>5</v>
      </c>
      <c r="L395" s="362"/>
      <c r="M395" s="362"/>
      <c r="N395" s="362"/>
      <c r="O395" s="362"/>
      <c r="P395" s="362"/>
      <c r="Q395" s="362"/>
      <c r="R395" s="155"/>
      <c r="T395" s="156"/>
      <c r="U395" s="152"/>
      <c r="V395" s="152"/>
      <c r="W395" s="152"/>
      <c r="X395" s="152"/>
      <c r="Y395" s="152"/>
      <c r="Z395" s="152"/>
      <c r="AA395" s="157"/>
      <c r="AT395" s="158" t="s">
        <v>182</v>
      </c>
      <c r="AU395" s="158" t="s">
        <v>131</v>
      </c>
      <c r="AV395" s="10" t="s">
        <v>87</v>
      </c>
      <c r="AW395" s="10" t="s">
        <v>37</v>
      </c>
      <c r="AX395" s="10" t="s">
        <v>79</v>
      </c>
      <c r="AY395" s="158" t="s">
        <v>172</v>
      </c>
    </row>
    <row r="396" spans="1:65" s="10" customFormat="1" ht="22.5" customHeight="1" x14ac:dyDescent="0.3">
      <c r="A396" s="360"/>
      <c r="B396" s="361"/>
      <c r="C396" s="362"/>
      <c r="D396" s="362"/>
      <c r="E396" s="363" t="s">
        <v>5</v>
      </c>
      <c r="F396" s="539" t="s">
        <v>233</v>
      </c>
      <c r="G396" s="540"/>
      <c r="H396" s="540"/>
      <c r="I396" s="540"/>
      <c r="J396" s="362"/>
      <c r="K396" s="364" t="s">
        <v>5</v>
      </c>
      <c r="L396" s="362"/>
      <c r="M396" s="362"/>
      <c r="N396" s="362"/>
      <c r="O396" s="362"/>
      <c r="P396" s="362"/>
      <c r="Q396" s="362"/>
      <c r="R396" s="155"/>
      <c r="T396" s="156"/>
      <c r="U396" s="152"/>
      <c r="V396" s="152"/>
      <c r="W396" s="152"/>
      <c r="X396" s="152"/>
      <c r="Y396" s="152"/>
      <c r="Z396" s="152"/>
      <c r="AA396" s="157"/>
      <c r="AT396" s="158" t="s">
        <v>182</v>
      </c>
      <c r="AU396" s="158" t="s">
        <v>131</v>
      </c>
      <c r="AV396" s="10" t="s">
        <v>87</v>
      </c>
      <c r="AW396" s="10" t="s">
        <v>37</v>
      </c>
      <c r="AX396" s="10" t="s">
        <v>79</v>
      </c>
      <c r="AY396" s="158" t="s">
        <v>172</v>
      </c>
    </row>
    <row r="397" spans="1:65" s="10" customFormat="1" ht="22.5" customHeight="1" x14ac:dyDescent="0.3">
      <c r="A397" s="360"/>
      <c r="B397" s="361"/>
      <c r="C397" s="362"/>
      <c r="D397" s="362"/>
      <c r="E397" s="363" t="s">
        <v>5</v>
      </c>
      <c r="F397" s="539" t="s">
        <v>582</v>
      </c>
      <c r="G397" s="540"/>
      <c r="H397" s="540"/>
      <c r="I397" s="540"/>
      <c r="J397" s="362"/>
      <c r="K397" s="364" t="s">
        <v>5</v>
      </c>
      <c r="L397" s="362"/>
      <c r="M397" s="362"/>
      <c r="N397" s="362"/>
      <c r="O397" s="362"/>
      <c r="P397" s="362"/>
      <c r="Q397" s="362"/>
      <c r="R397" s="155"/>
      <c r="T397" s="156"/>
      <c r="U397" s="152"/>
      <c r="V397" s="152"/>
      <c r="W397" s="152"/>
      <c r="X397" s="152"/>
      <c r="Y397" s="152"/>
      <c r="Z397" s="152"/>
      <c r="AA397" s="157"/>
      <c r="AT397" s="158" t="s">
        <v>182</v>
      </c>
      <c r="AU397" s="158" t="s">
        <v>131</v>
      </c>
      <c r="AV397" s="10" t="s">
        <v>87</v>
      </c>
      <c r="AW397" s="10" t="s">
        <v>37</v>
      </c>
      <c r="AX397" s="10" t="s">
        <v>79</v>
      </c>
      <c r="AY397" s="158" t="s">
        <v>172</v>
      </c>
    </row>
    <row r="398" spans="1:65" s="11" customFormat="1" ht="22.5" customHeight="1" x14ac:dyDescent="0.3">
      <c r="A398" s="365"/>
      <c r="B398" s="366"/>
      <c r="C398" s="367"/>
      <c r="D398" s="367"/>
      <c r="E398" s="368" t="s">
        <v>5</v>
      </c>
      <c r="F398" s="537" t="s">
        <v>583</v>
      </c>
      <c r="G398" s="538"/>
      <c r="H398" s="538"/>
      <c r="I398" s="538"/>
      <c r="J398" s="367"/>
      <c r="K398" s="369">
        <v>0.78400000000000003</v>
      </c>
      <c r="L398" s="367"/>
      <c r="M398" s="367"/>
      <c r="N398" s="367"/>
      <c r="O398" s="367"/>
      <c r="P398" s="367"/>
      <c r="Q398" s="367"/>
      <c r="R398" s="163"/>
      <c r="T398" s="164"/>
      <c r="U398" s="160"/>
      <c r="V398" s="160"/>
      <c r="W398" s="160"/>
      <c r="X398" s="160"/>
      <c r="Y398" s="160"/>
      <c r="Z398" s="160"/>
      <c r="AA398" s="165"/>
      <c r="AT398" s="166" t="s">
        <v>182</v>
      </c>
      <c r="AU398" s="166" t="s">
        <v>131</v>
      </c>
      <c r="AV398" s="11" t="s">
        <v>131</v>
      </c>
      <c r="AW398" s="11" t="s">
        <v>37</v>
      </c>
      <c r="AX398" s="11" t="s">
        <v>79</v>
      </c>
      <c r="AY398" s="166" t="s">
        <v>172</v>
      </c>
    </row>
    <row r="399" spans="1:65" s="11" customFormat="1" ht="22.5" customHeight="1" x14ac:dyDescent="0.3">
      <c r="A399" s="365"/>
      <c r="B399" s="366"/>
      <c r="C399" s="367"/>
      <c r="D399" s="367"/>
      <c r="E399" s="368" t="s">
        <v>5</v>
      </c>
      <c r="F399" s="537" t="s">
        <v>584</v>
      </c>
      <c r="G399" s="538"/>
      <c r="H399" s="538"/>
      <c r="I399" s="538"/>
      <c r="J399" s="367"/>
      <c r="K399" s="369">
        <v>0.29399999999999998</v>
      </c>
      <c r="L399" s="367"/>
      <c r="M399" s="367"/>
      <c r="N399" s="367"/>
      <c r="O399" s="367"/>
      <c r="P399" s="367"/>
      <c r="Q399" s="367"/>
      <c r="R399" s="163"/>
      <c r="T399" s="164"/>
      <c r="U399" s="160"/>
      <c r="V399" s="160"/>
      <c r="W399" s="160"/>
      <c r="X399" s="160"/>
      <c r="Y399" s="160"/>
      <c r="Z399" s="160"/>
      <c r="AA399" s="165"/>
      <c r="AT399" s="166" t="s">
        <v>182</v>
      </c>
      <c r="AU399" s="166" t="s">
        <v>131</v>
      </c>
      <c r="AV399" s="11" t="s">
        <v>131</v>
      </c>
      <c r="AW399" s="11" t="s">
        <v>37</v>
      </c>
      <c r="AX399" s="11" t="s">
        <v>79</v>
      </c>
      <c r="AY399" s="166" t="s">
        <v>172</v>
      </c>
    </row>
    <row r="400" spans="1:65" s="12" customFormat="1" ht="22.5" customHeight="1" x14ac:dyDescent="0.3">
      <c r="A400" s="370"/>
      <c r="B400" s="371"/>
      <c r="C400" s="372"/>
      <c r="D400" s="372"/>
      <c r="E400" s="373" t="s">
        <v>5</v>
      </c>
      <c r="F400" s="525" t="s">
        <v>186</v>
      </c>
      <c r="G400" s="526"/>
      <c r="H400" s="526"/>
      <c r="I400" s="526"/>
      <c r="J400" s="372"/>
      <c r="K400" s="374">
        <v>1.0780000000000001</v>
      </c>
      <c r="L400" s="372"/>
      <c r="M400" s="372"/>
      <c r="N400" s="372"/>
      <c r="O400" s="372"/>
      <c r="P400" s="372"/>
      <c r="Q400" s="372"/>
      <c r="R400" s="171"/>
      <c r="T400" s="172"/>
      <c r="U400" s="168"/>
      <c r="V400" s="168"/>
      <c r="W400" s="168"/>
      <c r="X400" s="168"/>
      <c r="Y400" s="168"/>
      <c r="Z400" s="168"/>
      <c r="AA400" s="173"/>
      <c r="AT400" s="174" t="s">
        <v>182</v>
      </c>
      <c r="AU400" s="174" t="s">
        <v>131</v>
      </c>
      <c r="AV400" s="12" t="s">
        <v>177</v>
      </c>
      <c r="AW400" s="12" t="s">
        <v>37</v>
      </c>
      <c r="AX400" s="12" t="s">
        <v>87</v>
      </c>
      <c r="AY400" s="174" t="s">
        <v>172</v>
      </c>
    </row>
    <row r="401" spans="1:65" s="1" customFormat="1" ht="31.5" customHeight="1" x14ac:dyDescent="0.3">
      <c r="A401" s="307"/>
      <c r="B401" s="308"/>
      <c r="C401" s="357" t="s">
        <v>589</v>
      </c>
      <c r="D401" s="357" t="s">
        <v>173</v>
      </c>
      <c r="E401" s="358" t="s">
        <v>590</v>
      </c>
      <c r="F401" s="541" t="s">
        <v>591</v>
      </c>
      <c r="G401" s="541"/>
      <c r="H401" s="541"/>
      <c r="I401" s="541"/>
      <c r="J401" s="359" t="s">
        <v>206</v>
      </c>
      <c r="K401" s="300">
        <v>1.0780000000000001</v>
      </c>
      <c r="L401" s="497">
        <v>34</v>
      </c>
      <c r="M401" s="497"/>
      <c r="N401" s="498">
        <f>ROUND(L401*K401,2)</f>
        <v>36.65</v>
      </c>
      <c r="O401" s="498"/>
      <c r="P401" s="498"/>
      <c r="Q401" s="498"/>
      <c r="R401" s="145"/>
      <c r="T401" s="146" t="s">
        <v>5</v>
      </c>
      <c r="U401" s="44" t="s">
        <v>44</v>
      </c>
      <c r="V401" s="147">
        <v>0.17199999999999999</v>
      </c>
      <c r="W401" s="147">
        <f>V401*K401</f>
        <v>0.185416</v>
      </c>
      <c r="X401" s="147">
        <v>1.2E-4</v>
      </c>
      <c r="Y401" s="147">
        <f>X401*K401</f>
        <v>1.2936000000000002E-4</v>
      </c>
      <c r="Z401" s="147">
        <v>0</v>
      </c>
      <c r="AA401" s="148">
        <f>Z401*K401</f>
        <v>0</v>
      </c>
      <c r="AR401" s="21" t="s">
        <v>277</v>
      </c>
      <c r="AT401" s="21" t="s">
        <v>173</v>
      </c>
      <c r="AU401" s="21" t="s">
        <v>131</v>
      </c>
      <c r="AY401" s="21" t="s">
        <v>172</v>
      </c>
      <c r="BE401" s="149">
        <f>IF(U401="základní",N401,0)</f>
        <v>36.65</v>
      </c>
      <c r="BF401" s="149">
        <f>IF(U401="snížená",N401,0)</f>
        <v>0</v>
      </c>
      <c r="BG401" s="149">
        <f>IF(U401="zákl. přenesená",N401,0)</f>
        <v>0</v>
      </c>
      <c r="BH401" s="149">
        <f>IF(U401="sníž. přenesená",N401,0)</f>
        <v>0</v>
      </c>
      <c r="BI401" s="149">
        <f>IF(U401="nulová",N401,0)</f>
        <v>0</v>
      </c>
      <c r="BJ401" s="21" t="s">
        <v>87</v>
      </c>
      <c r="BK401" s="149">
        <f>ROUND(L401*K401,2)</f>
        <v>36.65</v>
      </c>
      <c r="BL401" s="21" t="s">
        <v>277</v>
      </c>
      <c r="BM401" s="21" t="s">
        <v>592</v>
      </c>
    </row>
    <row r="402" spans="1:65" s="1" customFormat="1" ht="22.5" customHeight="1" x14ac:dyDescent="0.3">
      <c r="A402" s="307"/>
      <c r="B402" s="308"/>
      <c r="C402" s="309"/>
      <c r="D402" s="309"/>
      <c r="E402" s="309"/>
      <c r="F402" s="544" t="s">
        <v>593</v>
      </c>
      <c r="G402" s="545"/>
      <c r="H402" s="545"/>
      <c r="I402" s="545"/>
      <c r="J402" s="309"/>
      <c r="K402" s="309"/>
      <c r="L402" s="309"/>
      <c r="M402" s="309"/>
      <c r="N402" s="309"/>
      <c r="O402" s="309"/>
      <c r="P402" s="309"/>
      <c r="Q402" s="309"/>
      <c r="R402" s="37"/>
      <c r="T402" s="150"/>
      <c r="U402" s="36"/>
      <c r="V402" s="36"/>
      <c r="W402" s="36"/>
      <c r="X402" s="36"/>
      <c r="Y402" s="36"/>
      <c r="Z402" s="36"/>
      <c r="AA402" s="74"/>
      <c r="AT402" s="21" t="s">
        <v>180</v>
      </c>
      <c r="AU402" s="21" t="s">
        <v>131</v>
      </c>
    </row>
    <row r="403" spans="1:65" s="10" customFormat="1" ht="22.5" customHeight="1" x14ac:dyDescent="0.3">
      <c r="A403" s="360"/>
      <c r="B403" s="361"/>
      <c r="C403" s="362"/>
      <c r="D403" s="362"/>
      <c r="E403" s="363" t="s">
        <v>5</v>
      </c>
      <c r="F403" s="539" t="s">
        <v>232</v>
      </c>
      <c r="G403" s="540"/>
      <c r="H403" s="540"/>
      <c r="I403" s="540"/>
      <c r="J403" s="362"/>
      <c r="K403" s="364" t="s">
        <v>5</v>
      </c>
      <c r="L403" s="362"/>
      <c r="M403" s="362"/>
      <c r="N403" s="362"/>
      <c r="O403" s="362"/>
      <c r="P403" s="362"/>
      <c r="Q403" s="362"/>
      <c r="R403" s="155"/>
      <c r="T403" s="156"/>
      <c r="U403" s="152"/>
      <c r="V403" s="152"/>
      <c r="W403" s="152"/>
      <c r="X403" s="152"/>
      <c r="Y403" s="152"/>
      <c r="Z403" s="152"/>
      <c r="AA403" s="157"/>
      <c r="AT403" s="158" t="s">
        <v>182</v>
      </c>
      <c r="AU403" s="158" t="s">
        <v>131</v>
      </c>
      <c r="AV403" s="10" t="s">
        <v>87</v>
      </c>
      <c r="AW403" s="10" t="s">
        <v>37</v>
      </c>
      <c r="AX403" s="10" t="s">
        <v>79</v>
      </c>
      <c r="AY403" s="158" t="s">
        <v>172</v>
      </c>
    </row>
    <row r="404" spans="1:65" s="10" customFormat="1" ht="22.5" customHeight="1" x14ac:dyDescent="0.3">
      <c r="A404" s="360"/>
      <c r="B404" s="361"/>
      <c r="C404" s="362"/>
      <c r="D404" s="362"/>
      <c r="E404" s="363" t="s">
        <v>5</v>
      </c>
      <c r="F404" s="539" t="s">
        <v>233</v>
      </c>
      <c r="G404" s="540"/>
      <c r="H404" s="540"/>
      <c r="I404" s="540"/>
      <c r="J404" s="362"/>
      <c r="K404" s="364" t="s">
        <v>5</v>
      </c>
      <c r="L404" s="362"/>
      <c r="M404" s="362"/>
      <c r="N404" s="362"/>
      <c r="O404" s="362"/>
      <c r="P404" s="362"/>
      <c r="Q404" s="362"/>
      <c r="R404" s="155"/>
      <c r="T404" s="156"/>
      <c r="U404" s="152"/>
      <c r="V404" s="152"/>
      <c r="W404" s="152"/>
      <c r="X404" s="152"/>
      <c r="Y404" s="152"/>
      <c r="Z404" s="152"/>
      <c r="AA404" s="157"/>
      <c r="AT404" s="158" t="s">
        <v>182</v>
      </c>
      <c r="AU404" s="158" t="s">
        <v>131</v>
      </c>
      <c r="AV404" s="10" t="s">
        <v>87</v>
      </c>
      <c r="AW404" s="10" t="s">
        <v>37</v>
      </c>
      <c r="AX404" s="10" t="s">
        <v>79</v>
      </c>
      <c r="AY404" s="158" t="s">
        <v>172</v>
      </c>
    </row>
    <row r="405" spans="1:65" s="10" customFormat="1" ht="22.5" customHeight="1" x14ac:dyDescent="0.3">
      <c r="A405" s="360"/>
      <c r="B405" s="361"/>
      <c r="C405" s="362"/>
      <c r="D405" s="362"/>
      <c r="E405" s="363" t="s">
        <v>5</v>
      </c>
      <c r="F405" s="539" t="s">
        <v>582</v>
      </c>
      <c r="G405" s="540"/>
      <c r="H405" s="540"/>
      <c r="I405" s="540"/>
      <c r="J405" s="362"/>
      <c r="K405" s="364" t="s">
        <v>5</v>
      </c>
      <c r="L405" s="362"/>
      <c r="M405" s="362"/>
      <c r="N405" s="362"/>
      <c r="O405" s="362"/>
      <c r="P405" s="362"/>
      <c r="Q405" s="362"/>
      <c r="R405" s="155"/>
      <c r="T405" s="156"/>
      <c r="U405" s="152"/>
      <c r="V405" s="152"/>
      <c r="W405" s="152"/>
      <c r="X405" s="152"/>
      <c r="Y405" s="152"/>
      <c r="Z405" s="152"/>
      <c r="AA405" s="157"/>
      <c r="AT405" s="158" t="s">
        <v>182</v>
      </c>
      <c r="AU405" s="158" t="s">
        <v>131</v>
      </c>
      <c r="AV405" s="10" t="s">
        <v>87</v>
      </c>
      <c r="AW405" s="10" t="s">
        <v>37</v>
      </c>
      <c r="AX405" s="10" t="s">
        <v>79</v>
      </c>
      <c r="AY405" s="158" t="s">
        <v>172</v>
      </c>
    </row>
    <row r="406" spans="1:65" s="11" customFormat="1" ht="22.5" customHeight="1" x14ac:dyDescent="0.3">
      <c r="A406" s="365"/>
      <c r="B406" s="366"/>
      <c r="C406" s="367"/>
      <c r="D406" s="367"/>
      <c r="E406" s="368" t="s">
        <v>5</v>
      </c>
      <c r="F406" s="537" t="s">
        <v>583</v>
      </c>
      <c r="G406" s="538"/>
      <c r="H406" s="538"/>
      <c r="I406" s="538"/>
      <c r="J406" s="367"/>
      <c r="K406" s="369">
        <v>0.78400000000000003</v>
      </c>
      <c r="L406" s="367"/>
      <c r="M406" s="367"/>
      <c r="N406" s="367"/>
      <c r="O406" s="367"/>
      <c r="P406" s="367"/>
      <c r="Q406" s="367"/>
      <c r="R406" s="163"/>
      <c r="T406" s="164"/>
      <c r="U406" s="160"/>
      <c r="V406" s="160"/>
      <c r="W406" s="160"/>
      <c r="X406" s="160"/>
      <c r="Y406" s="160"/>
      <c r="Z406" s="160"/>
      <c r="AA406" s="165"/>
      <c r="AT406" s="166" t="s">
        <v>182</v>
      </c>
      <c r="AU406" s="166" t="s">
        <v>131</v>
      </c>
      <c r="AV406" s="11" t="s">
        <v>131</v>
      </c>
      <c r="AW406" s="11" t="s">
        <v>37</v>
      </c>
      <c r="AX406" s="11" t="s">
        <v>79</v>
      </c>
      <c r="AY406" s="166" t="s">
        <v>172</v>
      </c>
    </row>
    <row r="407" spans="1:65" s="11" customFormat="1" ht="22.5" customHeight="1" x14ac:dyDescent="0.3">
      <c r="A407" s="365"/>
      <c r="B407" s="366"/>
      <c r="C407" s="367"/>
      <c r="D407" s="367"/>
      <c r="E407" s="368" t="s">
        <v>5</v>
      </c>
      <c r="F407" s="537" t="s">
        <v>584</v>
      </c>
      <c r="G407" s="538"/>
      <c r="H407" s="538"/>
      <c r="I407" s="538"/>
      <c r="J407" s="367"/>
      <c r="K407" s="369">
        <v>0.29399999999999998</v>
      </c>
      <c r="L407" s="367"/>
      <c r="M407" s="367"/>
      <c r="N407" s="367"/>
      <c r="O407" s="367"/>
      <c r="P407" s="367"/>
      <c r="Q407" s="367"/>
      <c r="R407" s="163"/>
      <c r="T407" s="164"/>
      <c r="U407" s="160"/>
      <c r="V407" s="160"/>
      <c r="W407" s="160"/>
      <c r="X407" s="160"/>
      <c r="Y407" s="160"/>
      <c r="Z407" s="160"/>
      <c r="AA407" s="165"/>
      <c r="AT407" s="166" t="s">
        <v>182</v>
      </c>
      <c r="AU407" s="166" t="s">
        <v>131</v>
      </c>
      <c r="AV407" s="11" t="s">
        <v>131</v>
      </c>
      <c r="AW407" s="11" t="s">
        <v>37</v>
      </c>
      <c r="AX407" s="11" t="s">
        <v>79</v>
      </c>
      <c r="AY407" s="166" t="s">
        <v>172</v>
      </c>
    </row>
    <row r="408" spans="1:65" s="12" customFormat="1" ht="22.5" customHeight="1" x14ac:dyDescent="0.3">
      <c r="A408" s="370"/>
      <c r="B408" s="371"/>
      <c r="C408" s="372"/>
      <c r="D408" s="372"/>
      <c r="E408" s="373" t="s">
        <v>5</v>
      </c>
      <c r="F408" s="525" t="s">
        <v>186</v>
      </c>
      <c r="G408" s="526"/>
      <c r="H408" s="526"/>
      <c r="I408" s="526"/>
      <c r="J408" s="372"/>
      <c r="K408" s="374">
        <v>1.0780000000000001</v>
      </c>
      <c r="L408" s="372"/>
      <c r="M408" s="372"/>
      <c r="N408" s="372"/>
      <c r="O408" s="372"/>
      <c r="P408" s="372"/>
      <c r="Q408" s="372"/>
      <c r="R408" s="171"/>
      <c r="T408" s="172"/>
      <c r="U408" s="168"/>
      <c r="V408" s="168"/>
      <c r="W408" s="168"/>
      <c r="X408" s="168"/>
      <c r="Y408" s="168"/>
      <c r="Z408" s="168"/>
      <c r="AA408" s="173"/>
      <c r="AT408" s="174" t="s">
        <v>182</v>
      </c>
      <c r="AU408" s="174" t="s">
        <v>131</v>
      </c>
      <c r="AV408" s="12" t="s">
        <v>177</v>
      </c>
      <c r="AW408" s="12" t="s">
        <v>37</v>
      </c>
      <c r="AX408" s="12" t="s">
        <v>87</v>
      </c>
      <c r="AY408" s="174" t="s">
        <v>172</v>
      </c>
    </row>
    <row r="409" spans="1:65" s="1" customFormat="1" ht="22.5" customHeight="1" x14ac:dyDescent="0.3">
      <c r="A409" s="307"/>
      <c r="B409" s="308"/>
      <c r="C409" s="357" t="s">
        <v>594</v>
      </c>
      <c r="D409" s="357" t="s">
        <v>173</v>
      </c>
      <c r="E409" s="358" t="s">
        <v>595</v>
      </c>
      <c r="F409" s="541" t="s">
        <v>596</v>
      </c>
      <c r="G409" s="541"/>
      <c r="H409" s="541"/>
      <c r="I409" s="541"/>
      <c r="J409" s="359" t="s">
        <v>206</v>
      </c>
      <c r="K409" s="300">
        <v>43.92</v>
      </c>
      <c r="L409" s="497">
        <v>101</v>
      </c>
      <c r="M409" s="497"/>
      <c r="N409" s="498">
        <f>ROUND(L409*K409,2)</f>
        <v>4435.92</v>
      </c>
      <c r="O409" s="498"/>
      <c r="P409" s="498"/>
      <c r="Q409" s="498"/>
      <c r="R409" s="145"/>
      <c r="T409" s="146" t="s">
        <v>5</v>
      </c>
      <c r="U409" s="44" t="s">
        <v>44</v>
      </c>
      <c r="V409" s="147">
        <v>0.104</v>
      </c>
      <c r="W409" s="147">
        <f>V409*K409</f>
        <v>4.5676800000000002</v>
      </c>
      <c r="X409" s="147">
        <v>3.6000000000000002E-4</v>
      </c>
      <c r="Y409" s="147">
        <f>X409*K409</f>
        <v>1.5811200000000001E-2</v>
      </c>
      <c r="Z409" s="147">
        <v>0</v>
      </c>
      <c r="AA409" s="148">
        <f>Z409*K409</f>
        <v>0</v>
      </c>
      <c r="AR409" s="21" t="s">
        <v>277</v>
      </c>
      <c r="AT409" s="21" t="s">
        <v>173</v>
      </c>
      <c r="AU409" s="21" t="s">
        <v>131</v>
      </c>
      <c r="AY409" s="21" t="s">
        <v>172</v>
      </c>
      <c r="BE409" s="149">
        <f>IF(U409="základní",N409,0)</f>
        <v>4435.92</v>
      </c>
      <c r="BF409" s="149">
        <f>IF(U409="snížená",N409,0)</f>
        <v>0</v>
      </c>
      <c r="BG409" s="149">
        <f>IF(U409="zákl. přenesená",N409,0)</f>
        <v>0</v>
      </c>
      <c r="BH409" s="149">
        <f>IF(U409="sníž. přenesená",N409,0)</f>
        <v>0</v>
      </c>
      <c r="BI409" s="149">
        <f>IF(U409="nulová",N409,0)</f>
        <v>0</v>
      </c>
      <c r="BJ409" s="21" t="s">
        <v>87</v>
      </c>
      <c r="BK409" s="149">
        <f>ROUND(L409*K409,2)</f>
        <v>4435.92</v>
      </c>
      <c r="BL409" s="21" t="s">
        <v>277</v>
      </c>
      <c r="BM409" s="21" t="s">
        <v>597</v>
      </c>
    </row>
    <row r="410" spans="1:65" s="1" customFormat="1" ht="22.5" customHeight="1" x14ac:dyDescent="0.3">
      <c r="A410" s="307"/>
      <c r="B410" s="308"/>
      <c r="C410" s="309"/>
      <c r="D410" s="309"/>
      <c r="E410" s="309"/>
      <c r="F410" s="544" t="s">
        <v>598</v>
      </c>
      <c r="G410" s="545"/>
      <c r="H410" s="545"/>
      <c r="I410" s="545"/>
      <c r="J410" s="309"/>
      <c r="K410" s="309"/>
      <c r="L410" s="309"/>
      <c r="M410" s="309"/>
      <c r="N410" s="309"/>
      <c r="O410" s="309"/>
      <c r="P410" s="309"/>
      <c r="Q410" s="309"/>
      <c r="R410" s="37"/>
      <c r="T410" s="150"/>
      <c r="U410" s="36"/>
      <c r="V410" s="36"/>
      <c r="W410" s="36"/>
      <c r="X410" s="36"/>
      <c r="Y410" s="36"/>
      <c r="Z410" s="36"/>
      <c r="AA410" s="74"/>
      <c r="AT410" s="21" t="s">
        <v>180</v>
      </c>
      <c r="AU410" s="21" t="s">
        <v>131</v>
      </c>
    </row>
    <row r="411" spans="1:65" s="10" customFormat="1" ht="22.5" customHeight="1" x14ac:dyDescent="0.3">
      <c r="A411" s="360"/>
      <c r="B411" s="361"/>
      <c r="C411" s="362"/>
      <c r="D411" s="362"/>
      <c r="E411" s="363" t="s">
        <v>5</v>
      </c>
      <c r="F411" s="539" t="s">
        <v>232</v>
      </c>
      <c r="G411" s="540"/>
      <c r="H411" s="540"/>
      <c r="I411" s="540"/>
      <c r="J411" s="362"/>
      <c r="K411" s="364" t="s">
        <v>5</v>
      </c>
      <c r="L411" s="362"/>
      <c r="M411" s="362"/>
      <c r="N411" s="362"/>
      <c r="O411" s="362"/>
      <c r="P411" s="362"/>
      <c r="Q411" s="362"/>
      <c r="R411" s="155"/>
      <c r="T411" s="156"/>
      <c r="U411" s="152"/>
      <c r="V411" s="152"/>
      <c r="W411" s="152"/>
      <c r="X411" s="152"/>
      <c r="Y411" s="152"/>
      <c r="Z411" s="152"/>
      <c r="AA411" s="157"/>
      <c r="AT411" s="158" t="s">
        <v>182</v>
      </c>
      <c r="AU411" s="158" t="s">
        <v>131</v>
      </c>
      <c r="AV411" s="10" t="s">
        <v>87</v>
      </c>
      <c r="AW411" s="10" t="s">
        <v>37</v>
      </c>
      <c r="AX411" s="10" t="s">
        <v>79</v>
      </c>
      <c r="AY411" s="158" t="s">
        <v>172</v>
      </c>
    </row>
    <row r="412" spans="1:65" s="10" customFormat="1" ht="22.5" customHeight="1" x14ac:dyDescent="0.3">
      <c r="A412" s="360"/>
      <c r="B412" s="361"/>
      <c r="C412" s="362"/>
      <c r="D412" s="362"/>
      <c r="E412" s="363" t="s">
        <v>5</v>
      </c>
      <c r="F412" s="539" t="s">
        <v>233</v>
      </c>
      <c r="G412" s="540"/>
      <c r="H412" s="540"/>
      <c r="I412" s="540"/>
      <c r="J412" s="362"/>
      <c r="K412" s="364" t="s">
        <v>5</v>
      </c>
      <c r="L412" s="362"/>
      <c r="M412" s="362"/>
      <c r="N412" s="362"/>
      <c r="O412" s="362"/>
      <c r="P412" s="362"/>
      <c r="Q412" s="362"/>
      <c r="R412" s="155"/>
      <c r="T412" s="156"/>
      <c r="U412" s="152"/>
      <c r="V412" s="152"/>
      <c r="W412" s="152"/>
      <c r="X412" s="152"/>
      <c r="Y412" s="152"/>
      <c r="Z412" s="152"/>
      <c r="AA412" s="157"/>
      <c r="AT412" s="158" t="s">
        <v>182</v>
      </c>
      <c r="AU412" s="158" t="s">
        <v>131</v>
      </c>
      <c r="AV412" s="10" t="s">
        <v>87</v>
      </c>
      <c r="AW412" s="10" t="s">
        <v>37</v>
      </c>
      <c r="AX412" s="10" t="s">
        <v>79</v>
      </c>
      <c r="AY412" s="158" t="s">
        <v>172</v>
      </c>
    </row>
    <row r="413" spans="1:65" s="10" customFormat="1" ht="22.5" customHeight="1" x14ac:dyDescent="0.3">
      <c r="A413" s="360"/>
      <c r="B413" s="361"/>
      <c r="C413" s="362"/>
      <c r="D413" s="362"/>
      <c r="E413" s="363" t="s">
        <v>5</v>
      </c>
      <c r="F413" s="539" t="s">
        <v>599</v>
      </c>
      <c r="G413" s="540"/>
      <c r="H413" s="540"/>
      <c r="I413" s="540"/>
      <c r="J413" s="362"/>
      <c r="K413" s="364" t="s">
        <v>5</v>
      </c>
      <c r="L413" s="362"/>
      <c r="M413" s="362"/>
      <c r="N413" s="362"/>
      <c r="O413" s="362"/>
      <c r="P413" s="362"/>
      <c r="Q413" s="362"/>
      <c r="R413" s="155"/>
      <c r="T413" s="156"/>
      <c r="U413" s="152"/>
      <c r="V413" s="152"/>
      <c r="W413" s="152"/>
      <c r="X413" s="152"/>
      <c r="Y413" s="152"/>
      <c r="Z413" s="152"/>
      <c r="AA413" s="157"/>
      <c r="AT413" s="158" t="s">
        <v>182</v>
      </c>
      <c r="AU413" s="158" t="s">
        <v>131</v>
      </c>
      <c r="AV413" s="10" t="s">
        <v>87</v>
      </c>
      <c r="AW413" s="10" t="s">
        <v>37</v>
      </c>
      <c r="AX413" s="10" t="s">
        <v>79</v>
      </c>
      <c r="AY413" s="158" t="s">
        <v>172</v>
      </c>
    </row>
    <row r="414" spans="1:65" s="11" customFormat="1" ht="22.5" customHeight="1" x14ac:dyDescent="0.3">
      <c r="A414" s="365"/>
      <c r="B414" s="366"/>
      <c r="C414" s="367"/>
      <c r="D414" s="367"/>
      <c r="E414" s="368" t="s">
        <v>5</v>
      </c>
      <c r="F414" s="537" t="s">
        <v>600</v>
      </c>
      <c r="G414" s="538"/>
      <c r="H414" s="538"/>
      <c r="I414" s="538"/>
      <c r="J414" s="367"/>
      <c r="K414" s="369">
        <v>49.68</v>
      </c>
      <c r="L414" s="367"/>
      <c r="M414" s="367"/>
      <c r="N414" s="367"/>
      <c r="O414" s="367"/>
      <c r="P414" s="367"/>
      <c r="Q414" s="367"/>
      <c r="R414" s="163"/>
      <c r="T414" s="164"/>
      <c r="U414" s="160"/>
      <c r="V414" s="160"/>
      <c r="W414" s="160"/>
      <c r="X414" s="160"/>
      <c r="Y414" s="160"/>
      <c r="Z414" s="160"/>
      <c r="AA414" s="165"/>
      <c r="AT414" s="166" t="s">
        <v>182</v>
      </c>
      <c r="AU414" s="166" t="s">
        <v>131</v>
      </c>
      <c r="AV414" s="11" t="s">
        <v>131</v>
      </c>
      <c r="AW414" s="11" t="s">
        <v>37</v>
      </c>
      <c r="AX414" s="11" t="s">
        <v>79</v>
      </c>
      <c r="AY414" s="166" t="s">
        <v>172</v>
      </c>
    </row>
    <row r="415" spans="1:65" s="11" customFormat="1" ht="22.5" customHeight="1" x14ac:dyDescent="0.3">
      <c r="A415" s="365"/>
      <c r="B415" s="366"/>
      <c r="C415" s="367"/>
      <c r="D415" s="367"/>
      <c r="E415" s="368" t="s">
        <v>5</v>
      </c>
      <c r="F415" s="537" t="s">
        <v>601</v>
      </c>
      <c r="G415" s="538"/>
      <c r="H415" s="538"/>
      <c r="I415" s="538"/>
      <c r="J415" s="367"/>
      <c r="K415" s="369">
        <v>-3.96</v>
      </c>
      <c r="L415" s="367"/>
      <c r="M415" s="367"/>
      <c r="N415" s="367"/>
      <c r="O415" s="367"/>
      <c r="P415" s="367"/>
      <c r="Q415" s="367"/>
      <c r="R415" s="163"/>
      <c r="T415" s="164"/>
      <c r="U415" s="160"/>
      <c r="V415" s="160"/>
      <c r="W415" s="160"/>
      <c r="X415" s="160"/>
      <c r="Y415" s="160"/>
      <c r="Z415" s="160"/>
      <c r="AA415" s="165"/>
      <c r="AT415" s="166" t="s">
        <v>182</v>
      </c>
      <c r="AU415" s="166" t="s">
        <v>131</v>
      </c>
      <c r="AV415" s="11" t="s">
        <v>131</v>
      </c>
      <c r="AW415" s="11" t="s">
        <v>37</v>
      </c>
      <c r="AX415" s="11" t="s">
        <v>79</v>
      </c>
      <c r="AY415" s="166" t="s">
        <v>172</v>
      </c>
    </row>
    <row r="416" spans="1:65" s="11" customFormat="1" ht="22.5" customHeight="1" x14ac:dyDescent="0.3">
      <c r="A416" s="365"/>
      <c r="B416" s="366"/>
      <c r="C416" s="367"/>
      <c r="D416" s="367"/>
      <c r="E416" s="368" t="s">
        <v>5</v>
      </c>
      <c r="F416" s="537" t="s">
        <v>602</v>
      </c>
      <c r="G416" s="538"/>
      <c r="H416" s="538"/>
      <c r="I416" s="538"/>
      <c r="J416" s="367"/>
      <c r="K416" s="369">
        <v>-1.8</v>
      </c>
      <c r="L416" s="367"/>
      <c r="M416" s="367"/>
      <c r="N416" s="367"/>
      <c r="O416" s="367"/>
      <c r="P416" s="367"/>
      <c r="Q416" s="367"/>
      <c r="R416" s="163"/>
      <c r="T416" s="164"/>
      <c r="U416" s="160"/>
      <c r="V416" s="160"/>
      <c r="W416" s="160"/>
      <c r="X416" s="160"/>
      <c r="Y416" s="160"/>
      <c r="Z416" s="160"/>
      <c r="AA416" s="165"/>
      <c r="AT416" s="166" t="s">
        <v>182</v>
      </c>
      <c r="AU416" s="166" t="s">
        <v>131</v>
      </c>
      <c r="AV416" s="11" t="s">
        <v>131</v>
      </c>
      <c r="AW416" s="11" t="s">
        <v>37</v>
      </c>
      <c r="AX416" s="11" t="s">
        <v>79</v>
      </c>
      <c r="AY416" s="166" t="s">
        <v>172</v>
      </c>
    </row>
    <row r="417" spans="1:65" s="12" customFormat="1" ht="22.5" customHeight="1" x14ac:dyDescent="0.3">
      <c r="A417" s="370"/>
      <c r="B417" s="371"/>
      <c r="C417" s="372"/>
      <c r="D417" s="372"/>
      <c r="E417" s="373" t="s">
        <v>5</v>
      </c>
      <c r="F417" s="525" t="s">
        <v>186</v>
      </c>
      <c r="G417" s="526"/>
      <c r="H417" s="526"/>
      <c r="I417" s="526"/>
      <c r="J417" s="372"/>
      <c r="K417" s="374">
        <v>43.92</v>
      </c>
      <c r="L417" s="372"/>
      <c r="M417" s="372"/>
      <c r="N417" s="372"/>
      <c r="O417" s="372"/>
      <c r="P417" s="372"/>
      <c r="Q417" s="372"/>
      <c r="R417" s="171"/>
      <c r="T417" s="172"/>
      <c r="U417" s="168"/>
      <c r="V417" s="168"/>
      <c r="W417" s="168"/>
      <c r="X417" s="168"/>
      <c r="Y417" s="168"/>
      <c r="Z417" s="168"/>
      <c r="AA417" s="173"/>
      <c r="AT417" s="174" t="s">
        <v>182</v>
      </c>
      <c r="AU417" s="174" t="s">
        <v>131</v>
      </c>
      <c r="AV417" s="12" t="s">
        <v>177</v>
      </c>
      <c r="AW417" s="12" t="s">
        <v>37</v>
      </c>
      <c r="AX417" s="12" t="s">
        <v>87</v>
      </c>
      <c r="AY417" s="174" t="s">
        <v>172</v>
      </c>
    </row>
    <row r="418" spans="1:65" s="1" customFormat="1" ht="31.5" customHeight="1" x14ac:dyDescent="0.3">
      <c r="A418" s="307"/>
      <c r="B418" s="308"/>
      <c r="C418" s="357" t="s">
        <v>603</v>
      </c>
      <c r="D418" s="357" t="s">
        <v>173</v>
      </c>
      <c r="E418" s="358" t="s">
        <v>604</v>
      </c>
      <c r="F418" s="541" t="s">
        <v>605</v>
      </c>
      <c r="G418" s="541"/>
      <c r="H418" s="541"/>
      <c r="I418" s="541"/>
      <c r="J418" s="359" t="s">
        <v>206</v>
      </c>
      <c r="K418" s="300">
        <v>21.1</v>
      </c>
      <c r="L418" s="497">
        <v>20</v>
      </c>
      <c r="M418" s="497"/>
      <c r="N418" s="498">
        <f>ROUND(L418*K418,2)</f>
        <v>422</v>
      </c>
      <c r="O418" s="498"/>
      <c r="P418" s="498"/>
      <c r="Q418" s="498"/>
      <c r="R418" s="145"/>
      <c r="T418" s="146" t="s">
        <v>5</v>
      </c>
      <c r="U418" s="44" t="s">
        <v>44</v>
      </c>
      <c r="V418" s="147">
        <v>0.01</v>
      </c>
      <c r="W418" s="147">
        <f>V418*K418</f>
        <v>0.21100000000000002</v>
      </c>
      <c r="X418" s="147">
        <v>0</v>
      </c>
      <c r="Y418" s="147">
        <f>X418*K418</f>
        <v>0</v>
      </c>
      <c r="Z418" s="147">
        <v>0</v>
      </c>
      <c r="AA418" s="148">
        <f>Z418*K418</f>
        <v>0</v>
      </c>
      <c r="AR418" s="21" t="s">
        <v>277</v>
      </c>
      <c r="AT418" s="21" t="s">
        <v>173</v>
      </c>
      <c r="AU418" s="21" t="s">
        <v>131</v>
      </c>
      <c r="AY418" s="21" t="s">
        <v>172</v>
      </c>
      <c r="BE418" s="149">
        <f>IF(U418="základní",N418,0)</f>
        <v>422</v>
      </c>
      <c r="BF418" s="149">
        <f>IF(U418="snížená",N418,0)</f>
        <v>0</v>
      </c>
      <c r="BG418" s="149">
        <f>IF(U418="zákl. přenesená",N418,0)</f>
        <v>0</v>
      </c>
      <c r="BH418" s="149">
        <f>IF(U418="sníž. přenesená",N418,0)</f>
        <v>0</v>
      </c>
      <c r="BI418" s="149">
        <f>IF(U418="nulová",N418,0)</f>
        <v>0</v>
      </c>
      <c r="BJ418" s="21" t="s">
        <v>87</v>
      </c>
      <c r="BK418" s="149">
        <f>ROUND(L418*K418,2)</f>
        <v>422</v>
      </c>
      <c r="BL418" s="21" t="s">
        <v>277</v>
      </c>
      <c r="BM418" s="21" t="s">
        <v>606</v>
      </c>
    </row>
    <row r="419" spans="1:65" s="1" customFormat="1" ht="22.5" customHeight="1" x14ac:dyDescent="0.3">
      <c r="A419" s="307"/>
      <c r="B419" s="308"/>
      <c r="C419" s="309"/>
      <c r="D419" s="309"/>
      <c r="E419" s="309"/>
      <c r="F419" s="544" t="s">
        <v>607</v>
      </c>
      <c r="G419" s="545"/>
      <c r="H419" s="545"/>
      <c r="I419" s="545"/>
      <c r="J419" s="309"/>
      <c r="K419" s="309"/>
      <c r="L419" s="309"/>
      <c r="M419" s="309"/>
      <c r="N419" s="309"/>
      <c r="O419" s="309"/>
      <c r="P419" s="309"/>
      <c r="Q419" s="309"/>
      <c r="R419" s="37"/>
      <c r="T419" s="150"/>
      <c r="U419" s="36"/>
      <c r="V419" s="36"/>
      <c r="W419" s="36"/>
      <c r="X419" s="36"/>
      <c r="Y419" s="36"/>
      <c r="Z419" s="36"/>
      <c r="AA419" s="74"/>
      <c r="AT419" s="21" t="s">
        <v>180</v>
      </c>
      <c r="AU419" s="21" t="s">
        <v>131</v>
      </c>
    </row>
    <row r="420" spans="1:65" s="10" customFormat="1" ht="22.5" customHeight="1" x14ac:dyDescent="0.3">
      <c r="A420" s="360"/>
      <c r="B420" s="361"/>
      <c r="C420" s="362"/>
      <c r="D420" s="362"/>
      <c r="E420" s="363" t="s">
        <v>5</v>
      </c>
      <c r="F420" s="539" t="s">
        <v>232</v>
      </c>
      <c r="G420" s="540"/>
      <c r="H420" s="540"/>
      <c r="I420" s="540"/>
      <c r="J420" s="362"/>
      <c r="K420" s="364" t="s">
        <v>5</v>
      </c>
      <c r="L420" s="362"/>
      <c r="M420" s="362"/>
      <c r="N420" s="362"/>
      <c r="O420" s="362"/>
      <c r="P420" s="362"/>
      <c r="Q420" s="362"/>
      <c r="R420" s="155"/>
      <c r="T420" s="156"/>
      <c r="U420" s="152"/>
      <c r="V420" s="152"/>
      <c r="W420" s="152"/>
      <c r="X420" s="152"/>
      <c r="Y420" s="152"/>
      <c r="Z420" s="152"/>
      <c r="AA420" s="157"/>
      <c r="AT420" s="158" t="s">
        <v>182</v>
      </c>
      <c r="AU420" s="158" t="s">
        <v>131</v>
      </c>
      <c r="AV420" s="10" t="s">
        <v>87</v>
      </c>
      <c r="AW420" s="10" t="s">
        <v>37</v>
      </c>
      <c r="AX420" s="10" t="s">
        <v>79</v>
      </c>
      <c r="AY420" s="158" t="s">
        <v>172</v>
      </c>
    </row>
    <row r="421" spans="1:65" s="10" customFormat="1" ht="22.5" customHeight="1" x14ac:dyDescent="0.3">
      <c r="A421" s="360"/>
      <c r="B421" s="361"/>
      <c r="C421" s="362"/>
      <c r="D421" s="362"/>
      <c r="E421" s="363" t="s">
        <v>5</v>
      </c>
      <c r="F421" s="539" t="s">
        <v>233</v>
      </c>
      <c r="G421" s="540"/>
      <c r="H421" s="540"/>
      <c r="I421" s="540"/>
      <c r="J421" s="362"/>
      <c r="K421" s="364" t="s">
        <v>5</v>
      </c>
      <c r="L421" s="362"/>
      <c r="M421" s="362"/>
      <c r="N421" s="362"/>
      <c r="O421" s="362"/>
      <c r="P421" s="362"/>
      <c r="Q421" s="362"/>
      <c r="R421" s="155"/>
      <c r="T421" s="156"/>
      <c r="U421" s="152"/>
      <c r="V421" s="152"/>
      <c r="W421" s="152"/>
      <c r="X421" s="152"/>
      <c r="Y421" s="152"/>
      <c r="Z421" s="152"/>
      <c r="AA421" s="157"/>
      <c r="AT421" s="158" t="s">
        <v>182</v>
      </c>
      <c r="AU421" s="158" t="s">
        <v>131</v>
      </c>
      <c r="AV421" s="10" t="s">
        <v>87</v>
      </c>
      <c r="AW421" s="10" t="s">
        <v>37</v>
      </c>
      <c r="AX421" s="10" t="s">
        <v>79</v>
      </c>
      <c r="AY421" s="158" t="s">
        <v>172</v>
      </c>
    </row>
    <row r="422" spans="1:65" s="10" customFormat="1" ht="22.5" customHeight="1" x14ac:dyDescent="0.3">
      <c r="A422" s="360"/>
      <c r="B422" s="361"/>
      <c r="C422" s="362"/>
      <c r="D422" s="362"/>
      <c r="E422" s="363" t="s">
        <v>5</v>
      </c>
      <c r="F422" s="539" t="s">
        <v>608</v>
      </c>
      <c r="G422" s="540"/>
      <c r="H422" s="540"/>
      <c r="I422" s="540"/>
      <c r="J422" s="362"/>
      <c r="K422" s="364" t="s">
        <v>5</v>
      </c>
      <c r="L422" s="362"/>
      <c r="M422" s="362"/>
      <c r="N422" s="362"/>
      <c r="O422" s="362"/>
      <c r="P422" s="362"/>
      <c r="Q422" s="362"/>
      <c r="R422" s="155"/>
      <c r="T422" s="156"/>
      <c r="U422" s="152"/>
      <c r="V422" s="152"/>
      <c r="W422" s="152"/>
      <c r="X422" s="152"/>
      <c r="Y422" s="152"/>
      <c r="Z422" s="152"/>
      <c r="AA422" s="157"/>
      <c r="AT422" s="158" t="s">
        <v>182</v>
      </c>
      <c r="AU422" s="158" t="s">
        <v>131</v>
      </c>
      <c r="AV422" s="10" t="s">
        <v>87</v>
      </c>
      <c r="AW422" s="10" t="s">
        <v>37</v>
      </c>
      <c r="AX422" s="10" t="s">
        <v>79</v>
      </c>
      <c r="AY422" s="158" t="s">
        <v>172</v>
      </c>
    </row>
    <row r="423" spans="1:65" s="11" customFormat="1" ht="22.5" customHeight="1" x14ac:dyDescent="0.3">
      <c r="A423" s="365"/>
      <c r="B423" s="366"/>
      <c r="C423" s="367"/>
      <c r="D423" s="367"/>
      <c r="E423" s="368" t="s">
        <v>5</v>
      </c>
      <c r="F423" s="537" t="s">
        <v>335</v>
      </c>
      <c r="G423" s="538"/>
      <c r="H423" s="538"/>
      <c r="I423" s="538"/>
      <c r="J423" s="367"/>
      <c r="K423" s="369">
        <v>21.1</v>
      </c>
      <c r="L423" s="367"/>
      <c r="M423" s="367"/>
      <c r="N423" s="367"/>
      <c r="O423" s="367"/>
      <c r="P423" s="367"/>
      <c r="Q423" s="367"/>
      <c r="R423" s="163"/>
      <c r="T423" s="164"/>
      <c r="U423" s="160"/>
      <c r="V423" s="160"/>
      <c r="W423" s="160"/>
      <c r="X423" s="160"/>
      <c r="Y423" s="160"/>
      <c r="Z423" s="160"/>
      <c r="AA423" s="165"/>
      <c r="AT423" s="166" t="s">
        <v>182</v>
      </c>
      <c r="AU423" s="166" t="s">
        <v>131</v>
      </c>
      <c r="AV423" s="11" t="s">
        <v>131</v>
      </c>
      <c r="AW423" s="11" t="s">
        <v>37</v>
      </c>
      <c r="AX423" s="11" t="s">
        <v>79</v>
      </c>
      <c r="AY423" s="166" t="s">
        <v>172</v>
      </c>
    </row>
    <row r="424" spans="1:65" s="12" customFormat="1" ht="22.5" customHeight="1" x14ac:dyDescent="0.3">
      <c r="A424" s="370"/>
      <c r="B424" s="371"/>
      <c r="C424" s="372"/>
      <c r="D424" s="372"/>
      <c r="E424" s="373" t="s">
        <v>5</v>
      </c>
      <c r="F424" s="525" t="s">
        <v>186</v>
      </c>
      <c r="G424" s="526"/>
      <c r="H424" s="526"/>
      <c r="I424" s="526"/>
      <c r="J424" s="372"/>
      <c r="K424" s="374">
        <v>21.1</v>
      </c>
      <c r="L424" s="372"/>
      <c r="M424" s="372"/>
      <c r="N424" s="372"/>
      <c r="O424" s="372"/>
      <c r="P424" s="372"/>
      <c r="Q424" s="372"/>
      <c r="R424" s="171"/>
      <c r="T424" s="172"/>
      <c r="U424" s="168"/>
      <c r="V424" s="168"/>
      <c r="W424" s="168"/>
      <c r="X424" s="168"/>
      <c r="Y424" s="168"/>
      <c r="Z424" s="168"/>
      <c r="AA424" s="173"/>
      <c r="AT424" s="174" t="s">
        <v>182</v>
      </c>
      <c r="AU424" s="174" t="s">
        <v>131</v>
      </c>
      <c r="AV424" s="12" t="s">
        <v>177</v>
      </c>
      <c r="AW424" s="12" t="s">
        <v>37</v>
      </c>
      <c r="AX424" s="12" t="s">
        <v>87</v>
      </c>
      <c r="AY424" s="174" t="s">
        <v>172</v>
      </c>
    </row>
    <row r="425" spans="1:65" s="1" customFormat="1" ht="31.5" customHeight="1" x14ac:dyDescent="0.3">
      <c r="A425" s="307"/>
      <c r="B425" s="308"/>
      <c r="C425" s="357" t="s">
        <v>609</v>
      </c>
      <c r="D425" s="357" t="s">
        <v>173</v>
      </c>
      <c r="E425" s="358" t="s">
        <v>610</v>
      </c>
      <c r="F425" s="541" t="s">
        <v>611</v>
      </c>
      <c r="G425" s="541"/>
      <c r="H425" s="541"/>
      <c r="I425" s="541"/>
      <c r="J425" s="359" t="s">
        <v>206</v>
      </c>
      <c r="K425" s="300">
        <v>21.1</v>
      </c>
      <c r="L425" s="497">
        <v>95</v>
      </c>
      <c r="M425" s="497"/>
      <c r="N425" s="498">
        <f>ROUND(L425*K425,2)</f>
        <v>2004.5</v>
      </c>
      <c r="O425" s="498"/>
      <c r="P425" s="498"/>
      <c r="Q425" s="498"/>
      <c r="R425" s="145"/>
      <c r="T425" s="146" t="s">
        <v>5</v>
      </c>
      <c r="U425" s="44" t="s">
        <v>44</v>
      </c>
      <c r="V425" s="147">
        <v>0.09</v>
      </c>
      <c r="W425" s="147">
        <f>V425*K425</f>
        <v>1.899</v>
      </c>
      <c r="X425" s="147">
        <v>2.4000000000000001E-4</v>
      </c>
      <c r="Y425" s="147">
        <f>X425*K425</f>
        <v>5.0640000000000008E-3</v>
      </c>
      <c r="Z425" s="147">
        <v>0</v>
      </c>
      <c r="AA425" s="148">
        <f>Z425*K425</f>
        <v>0</v>
      </c>
      <c r="AR425" s="21" t="s">
        <v>277</v>
      </c>
      <c r="AT425" s="21" t="s">
        <v>173</v>
      </c>
      <c r="AU425" s="21" t="s">
        <v>131</v>
      </c>
      <c r="AY425" s="21" t="s">
        <v>172</v>
      </c>
      <c r="BE425" s="149">
        <f>IF(U425="základní",N425,0)</f>
        <v>2004.5</v>
      </c>
      <c r="BF425" s="149">
        <f>IF(U425="snížená",N425,0)</f>
        <v>0</v>
      </c>
      <c r="BG425" s="149">
        <f>IF(U425="zákl. přenesená",N425,0)</f>
        <v>0</v>
      </c>
      <c r="BH425" s="149">
        <f>IF(U425="sníž. přenesená",N425,0)</f>
        <v>0</v>
      </c>
      <c r="BI425" s="149">
        <f>IF(U425="nulová",N425,0)</f>
        <v>0</v>
      </c>
      <c r="BJ425" s="21" t="s">
        <v>87</v>
      </c>
      <c r="BK425" s="149">
        <f>ROUND(L425*K425,2)</f>
        <v>2004.5</v>
      </c>
      <c r="BL425" s="21" t="s">
        <v>277</v>
      </c>
      <c r="BM425" s="21" t="s">
        <v>612</v>
      </c>
    </row>
    <row r="426" spans="1:65" s="10" customFormat="1" ht="22.5" customHeight="1" x14ac:dyDescent="0.3">
      <c r="A426" s="360"/>
      <c r="B426" s="361"/>
      <c r="C426" s="362"/>
      <c r="D426" s="362"/>
      <c r="E426" s="363" t="s">
        <v>5</v>
      </c>
      <c r="F426" s="542" t="s">
        <v>232</v>
      </c>
      <c r="G426" s="543"/>
      <c r="H426" s="543"/>
      <c r="I426" s="543"/>
      <c r="J426" s="362"/>
      <c r="K426" s="364" t="s">
        <v>5</v>
      </c>
      <c r="L426" s="362"/>
      <c r="M426" s="362"/>
      <c r="N426" s="362"/>
      <c r="O426" s="362"/>
      <c r="P426" s="362"/>
      <c r="Q426" s="362"/>
      <c r="R426" s="155"/>
      <c r="T426" s="156"/>
      <c r="U426" s="152"/>
      <c r="V426" s="152"/>
      <c r="W426" s="152"/>
      <c r="X426" s="152"/>
      <c r="Y426" s="152"/>
      <c r="Z426" s="152"/>
      <c r="AA426" s="157"/>
      <c r="AT426" s="158" t="s">
        <v>182</v>
      </c>
      <c r="AU426" s="158" t="s">
        <v>131</v>
      </c>
      <c r="AV426" s="10" t="s">
        <v>87</v>
      </c>
      <c r="AW426" s="10" t="s">
        <v>37</v>
      </c>
      <c r="AX426" s="10" t="s">
        <v>79</v>
      </c>
      <c r="AY426" s="158" t="s">
        <v>172</v>
      </c>
    </row>
    <row r="427" spans="1:65" s="10" customFormat="1" ht="22.5" customHeight="1" x14ac:dyDescent="0.3">
      <c r="A427" s="360"/>
      <c r="B427" s="361"/>
      <c r="C427" s="362"/>
      <c r="D427" s="362"/>
      <c r="E427" s="363" t="s">
        <v>5</v>
      </c>
      <c r="F427" s="539" t="s">
        <v>233</v>
      </c>
      <c r="G427" s="540"/>
      <c r="H427" s="540"/>
      <c r="I427" s="540"/>
      <c r="J427" s="362"/>
      <c r="K427" s="364" t="s">
        <v>5</v>
      </c>
      <c r="L427" s="362"/>
      <c r="M427" s="362"/>
      <c r="N427" s="362"/>
      <c r="O427" s="362"/>
      <c r="P427" s="362"/>
      <c r="Q427" s="362"/>
      <c r="R427" s="155"/>
      <c r="T427" s="156"/>
      <c r="U427" s="152"/>
      <c r="V427" s="152"/>
      <c r="W427" s="152"/>
      <c r="X427" s="152"/>
      <c r="Y427" s="152"/>
      <c r="Z427" s="152"/>
      <c r="AA427" s="157"/>
      <c r="AT427" s="158" t="s">
        <v>182</v>
      </c>
      <c r="AU427" s="158" t="s">
        <v>131</v>
      </c>
      <c r="AV427" s="10" t="s">
        <v>87</v>
      </c>
      <c r="AW427" s="10" t="s">
        <v>37</v>
      </c>
      <c r="AX427" s="10" t="s">
        <v>79</v>
      </c>
      <c r="AY427" s="158" t="s">
        <v>172</v>
      </c>
    </row>
    <row r="428" spans="1:65" s="10" customFormat="1" ht="22.5" customHeight="1" x14ac:dyDescent="0.3">
      <c r="A428" s="360"/>
      <c r="B428" s="361"/>
      <c r="C428" s="362"/>
      <c r="D428" s="362"/>
      <c r="E428" s="363" t="s">
        <v>5</v>
      </c>
      <c r="F428" s="539" t="s">
        <v>613</v>
      </c>
      <c r="G428" s="540"/>
      <c r="H428" s="540"/>
      <c r="I428" s="540"/>
      <c r="J428" s="362"/>
      <c r="K428" s="364" t="s">
        <v>5</v>
      </c>
      <c r="L428" s="362"/>
      <c r="M428" s="362"/>
      <c r="N428" s="362"/>
      <c r="O428" s="362"/>
      <c r="P428" s="362"/>
      <c r="Q428" s="362"/>
      <c r="R428" s="155"/>
      <c r="T428" s="156"/>
      <c r="U428" s="152"/>
      <c r="V428" s="152"/>
      <c r="W428" s="152"/>
      <c r="X428" s="152"/>
      <c r="Y428" s="152"/>
      <c r="Z428" s="152"/>
      <c r="AA428" s="157"/>
      <c r="AT428" s="158" t="s">
        <v>182</v>
      </c>
      <c r="AU428" s="158" t="s">
        <v>131</v>
      </c>
      <c r="AV428" s="10" t="s">
        <v>87</v>
      </c>
      <c r="AW428" s="10" t="s">
        <v>37</v>
      </c>
      <c r="AX428" s="10" t="s">
        <v>79</v>
      </c>
      <c r="AY428" s="158" t="s">
        <v>172</v>
      </c>
    </row>
    <row r="429" spans="1:65" s="11" customFormat="1" ht="22.5" customHeight="1" x14ac:dyDescent="0.3">
      <c r="A429" s="365"/>
      <c r="B429" s="366"/>
      <c r="C429" s="367"/>
      <c r="D429" s="367"/>
      <c r="E429" s="368" t="s">
        <v>5</v>
      </c>
      <c r="F429" s="537" t="s">
        <v>335</v>
      </c>
      <c r="G429" s="538"/>
      <c r="H429" s="538"/>
      <c r="I429" s="538"/>
      <c r="J429" s="367"/>
      <c r="K429" s="369">
        <v>21.1</v>
      </c>
      <c r="L429" s="367"/>
      <c r="M429" s="367"/>
      <c r="N429" s="367"/>
      <c r="O429" s="367"/>
      <c r="P429" s="367"/>
      <c r="Q429" s="367"/>
      <c r="R429" s="163"/>
      <c r="T429" s="164"/>
      <c r="U429" s="160"/>
      <c r="V429" s="160"/>
      <c r="W429" s="160"/>
      <c r="X429" s="160"/>
      <c r="Y429" s="160"/>
      <c r="Z429" s="160"/>
      <c r="AA429" s="165"/>
      <c r="AT429" s="166" t="s">
        <v>182</v>
      </c>
      <c r="AU429" s="166" t="s">
        <v>131</v>
      </c>
      <c r="AV429" s="11" t="s">
        <v>131</v>
      </c>
      <c r="AW429" s="11" t="s">
        <v>37</v>
      </c>
      <c r="AX429" s="11" t="s">
        <v>79</v>
      </c>
      <c r="AY429" s="166" t="s">
        <v>172</v>
      </c>
    </row>
    <row r="430" spans="1:65" s="12" customFormat="1" ht="22.5" customHeight="1" x14ac:dyDescent="0.3">
      <c r="A430" s="370"/>
      <c r="B430" s="371"/>
      <c r="C430" s="372"/>
      <c r="D430" s="372"/>
      <c r="E430" s="373" t="s">
        <v>5</v>
      </c>
      <c r="F430" s="525" t="s">
        <v>186</v>
      </c>
      <c r="G430" s="526"/>
      <c r="H430" s="526"/>
      <c r="I430" s="526"/>
      <c r="J430" s="372"/>
      <c r="K430" s="374">
        <v>21.1</v>
      </c>
      <c r="L430" s="372"/>
      <c r="M430" s="372"/>
      <c r="N430" s="372"/>
      <c r="O430" s="372"/>
      <c r="P430" s="372"/>
      <c r="Q430" s="372"/>
      <c r="R430" s="171"/>
      <c r="T430" s="172"/>
      <c r="U430" s="168"/>
      <c r="V430" s="168"/>
      <c r="W430" s="168"/>
      <c r="X430" s="168"/>
      <c r="Y430" s="168"/>
      <c r="Z430" s="168"/>
      <c r="AA430" s="173"/>
      <c r="AT430" s="174" t="s">
        <v>182</v>
      </c>
      <c r="AU430" s="174" t="s">
        <v>131</v>
      </c>
      <c r="AV430" s="12" t="s">
        <v>177</v>
      </c>
      <c r="AW430" s="12" t="s">
        <v>37</v>
      </c>
      <c r="AX430" s="12" t="s">
        <v>87</v>
      </c>
      <c r="AY430" s="174" t="s">
        <v>172</v>
      </c>
    </row>
    <row r="431" spans="1:65" s="9" customFormat="1" ht="29.85" customHeight="1" x14ac:dyDescent="0.3">
      <c r="A431" s="352"/>
      <c r="B431" s="353"/>
      <c r="C431" s="354"/>
      <c r="D431" s="356" t="s">
        <v>363</v>
      </c>
      <c r="E431" s="356"/>
      <c r="F431" s="356"/>
      <c r="G431" s="356"/>
      <c r="H431" s="356"/>
      <c r="I431" s="356"/>
      <c r="J431" s="356"/>
      <c r="K431" s="356"/>
      <c r="L431" s="356"/>
      <c r="M431" s="356"/>
      <c r="N431" s="531">
        <f>BK431</f>
        <v>4654.46</v>
      </c>
      <c r="O431" s="532"/>
      <c r="P431" s="532"/>
      <c r="Q431" s="532"/>
      <c r="R431" s="133"/>
      <c r="T431" s="134"/>
      <c r="U431" s="131"/>
      <c r="V431" s="131"/>
      <c r="W431" s="135">
        <f>SUM(W432:W461)</f>
        <v>7.2593800000000002</v>
      </c>
      <c r="X431" s="131"/>
      <c r="Y431" s="135">
        <f>SUM(Y432:Y461)</f>
        <v>2.3524400000000001E-2</v>
      </c>
      <c r="Z431" s="131"/>
      <c r="AA431" s="136">
        <f>SUM(AA432:AA461)</f>
        <v>0</v>
      </c>
      <c r="AR431" s="137" t="s">
        <v>131</v>
      </c>
      <c r="AT431" s="138" t="s">
        <v>78</v>
      </c>
      <c r="AU431" s="138" t="s">
        <v>87</v>
      </c>
      <c r="AY431" s="137" t="s">
        <v>172</v>
      </c>
      <c r="BK431" s="139">
        <f>SUM(BK432:BK461)</f>
        <v>4654.46</v>
      </c>
    </row>
    <row r="432" spans="1:65" s="1" customFormat="1" ht="31.5" customHeight="1" x14ac:dyDescent="0.3">
      <c r="A432" s="307"/>
      <c r="B432" s="308"/>
      <c r="C432" s="357" t="s">
        <v>614</v>
      </c>
      <c r="D432" s="357" t="s">
        <v>173</v>
      </c>
      <c r="E432" s="358" t="s">
        <v>615</v>
      </c>
      <c r="F432" s="541" t="s">
        <v>616</v>
      </c>
      <c r="G432" s="541"/>
      <c r="H432" s="541"/>
      <c r="I432" s="541"/>
      <c r="J432" s="359" t="s">
        <v>206</v>
      </c>
      <c r="K432" s="300">
        <v>21.1</v>
      </c>
      <c r="L432" s="497">
        <v>17</v>
      </c>
      <c r="M432" s="497"/>
      <c r="N432" s="498">
        <f>ROUND(L432*K432,2)</f>
        <v>358.7</v>
      </c>
      <c r="O432" s="498"/>
      <c r="P432" s="498"/>
      <c r="Q432" s="498"/>
      <c r="R432" s="145"/>
      <c r="T432" s="146" t="s">
        <v>5</v>
      </c>
      <c r="U432" s="44" t="s">
        <v>44</v>
      </c>
      <c r="V432" s="147">
        <v>1.2E-2</v>
      </c>
      <c r="W432" s="147">
        <f>V432*K432</f>
        <v>0.25320000000000004</v>
      </c>
      <c r="X432" s="147">
        <v>0</v>
      </c>
      <c r="Y432" s="147">
        <f>X432*K432</f>
        <v>0</v>
      </c>
      <c r="Z432" s="147">
        <v>0</v>
      </c>
      <c r="AA432" s="148">
        <f>Z432*K432</f>
        <v>0</v>
      </c>
      <c r="AR432" s="21" t="s">
        <v>277</v>
      </c>
      <c r="AT432" s="21" t="s">
        <v>173</v>
      </c>
      <c r="AU432" s="21" t="s">
        <v>131</v>
      </c>
      <c r="AY432" s="21" t="s">
        <v>172</v>
      </c>
      <c r="BE432" s="149">
        <f>IF(U432="základní",N432,0)</f>
        <v>358.7</v>
      </c>
      <c r="BF432" s="149">
        <f>IF(U432="snížená",N432,0)</f>
        <v>0</v>
      </c>
      <c r="BG432" s="149">
        <f>IF(U432="zákl. přenesená",N432,0)</f>
        <v>0</v>
      </c>
      <c r="BH432" s="149">
        <f>IF(U432="sníž. přenesená",N432,0)</f>
        <v>0</v>
      </c>
      <c r="BI432" s="149">
        <f>IF(U432="nulová",N432,0)</f>
        <v>0</v>
      </c>
      <c r="BJ432" s="21" t="s">
        <v>87</v>
      </c>
      <c r="BK432" s="149">
        <f>ROUND(L432*K432,2)</f>
        <v>358.7</v>
      </c>
      <c r="BL432" s="21" t="s">
        <v>277</v>
      </c>
      <c r="BM432" s="21" t="s">
        <v>617</v>
      </c>
    </row>
    <row r="433" spans="1:65" s="10" customFormat="1" ht="22.5" customHeight="1" x14ac:dyDescent="0.3">
      <c r="A433" s="360"/>
      <c r="B433" s="361"/>
      <c r="C433" s="362"/>
      <c r="D433" s="362"/>
      <c r="E433" s="363" t="s">
        <v>5</v>
      </c>
      <c r="F433" s="542" t="s">
        <v>232</v>
      </c>
      <c r="G433" s="543"/>
      <c r="H433" s="543"/>
      <c r="I433" s="543"/>
      <c r="J433" s="362"/>
      <c r="K433" s="364" t="s">
        <v>5</v>
      </c>
      <c r="L433" s="362"/>
      <c r="M433" s="362"/>
      <c r="N433" s="362"/>
      <c r="O433" s="362"/>
      <c r="P433" s="362"/>
      <c r="Q433" s="362"/>
      <c r="R433" s="155"/>
      <c r="T433" s="156"/>
      <c r="U433" s="152"/>
      <c r="V433" s="152"/>
      <c r="W433" s="152"/>
      <c r="X433" s="152"/>
      <c r="Y433" s="152"/>
      <c r="Z433" s="152"/>
      <c r="AA433" s="157"/>
      <c r="AT433" s="158" t="s">
        <v>182</v>
      </c>
      <c r="AU433" s="158" t="s">
        <v>131</v>
      </c>
      <c r="AV433" s="10" t="s">
        <v>87</v>
      </c>
      <c r="AW433" s="10" t="s">
        <v>37</v>
      </c>
      <c r="AX433" s="10" t="s">
        <v>79</v>
      </c>
      <c r="AY433" s="158" t="s">
        <v>172</v>
      </c>
    </row>
    <row r="434" spans="1:65" s="10" customFormat="1" ht="22.5" customHeight="1" x14ac:dyDescent="0.3">
      <c r="A434" s="360"/>
      <c r="B434" s="361"/>
      <c r="C434" s="362"/>
      <c r="D434" s="362"/>
      <c r="E434" s="363" t="s">
        <v>5</v>
      </c>
      <c r="F434" s="539" t="s">
        <v>233</v>
      </c>
      <c r="G434" s="540"/>
      <c r="H434" s="540"/>
      <c r="I434" s="540"/>
      <c r="J434" s="362"/>
      <c r="K434" s="364" t="s">
        <v>5</v>
      </c>
      <c r="L434" s="362"/>
      <c r="M434" s="362"/>
      <c r="N434" s="362"/>
      <c r="O434" s="362"/>
      <c r="P434" s="362"/>
      <c r="Q434" s="362"/>
      <c r="R434" s="155"/>
      <c r="T434" s="156"/>
      <c r="U434" s="152"/>
      <c r="V434" s="152"/>
      <c r="W434" s="152"/>
      <c r="X434" s="152"/>
      <c r="Y434" s="152"/>
      <c r="Z434" s="152"/>
      <c r="AA434" s="157"/>
      <c r="AT434" s="158" t="s">
        <v>182</v>
      </c>
      <c r="AU434" s="158" t="s">
        <v>131</v>
      </c>
      <c r="AV434" s="10" t="s">
        <v>87</v>
      </c>
      <c r="AW434" s="10" t="s">
        <v>37</v>
      </c>
      <c r="AX434" s="10" t="s">
        <v>79</v>
      </c>
      <c r="AY434" s="158" t="s">
        <v>172</v>
      </c>
    </row>
    <row r="435" spans="1:65" s="10" customFormat="1" ht="22.5" customHeight="1" x14ac:dyDescent="0.3">
      <c r="A435" s="360"/>
      <c r="B435" s="361"/>
      <c r="C435" s="362"/>
      <c r="D435" s="362"/>
      <c r="E435" s="363" t="s">
        <v>5</v>
      </c>
      <c r="F435" s="539" t="s">
        <v>618</v>
      </c>
      <c r="G435" s="540"/>
      <c r="H435" s="540"/>
      <c r="I435" s="540"/>
      <c r="J435" s="362"/>
      <c r="K435" s="364" t="s">
        <v>5</v>
      </c>
      <c r="L435" s="362"/>
      <c r="M435" s="362"/>
      <c r="N435" s="362"/>
      <c r="O435" s="362"/>
      <c r="P435" s="362"/>
      <c r="Q435" s="362"/>
      <c r="R435" s="155"/>
      <c r="T435" s="156"/>
      <c r="U435" s="152"/>
      <c r="V435" s="152"/>
      <c r="W435" s="152"/>
      <c r="X435" s="152"/>
      <c r="Y435" s="152"/>
      <c r="Z435" s="152"/>
      <c r="AA435" s="157"/>
      <c r="AT435" s="158" t="s">
        <v>182</v>
      </c>
      <c r="AU435" s="158" t="s">
        <v>131</v>
      </c>
      <c r="AV435" s="10" t="s">
        <v>87</v>
      </c>
      <c r="AW435" s="10" t="s">
        <v>37</v>
      </c>
      <c r="AX435" s="10" t="s">
        <v>79</v>
      </c>
      <c r="AY435" s="158" t="s">
        <v>172</v>
      </c>
    </row>
    <row r="436" spans="1:65" s="11" customFormat="1" ht="22.5" customHeight="1" x14ac:dyDescent="0.3">
      <c r="A436" s="365"/>
      <c r="B436" s="366"/>
      <c r="C436" s="367"/>
      <c r="D436" s="367"/>
      <c r="E436" s="368" t="s">
        <v>5</v>
      </c>
      <c r="F436" s="537" t="s">
        <v>335</v>
      </c>
      <c r="G436" s="538"/>
      <c r="H436" s="538"/>
      <c r="I436" s="538"/>
      <c r="J436" s="367"/>
      <c r="K436" s="369">
        <v>21.1</v>
      </c>
      <c r="L436" s="367"/>
      <c r="M436" s="367"/>
      <c r="N436" s="367"/>
      <c r="O436" s="367"/>
      <c r="P436" s="367"/>
      <c r="Q436" s="367"/>
      <c r="R436" s="163"/>
      <c r="T436" s="164"/>
      <c r="U436" s="160"/>
      <c r="V436" s="160"/>
      <c r="W436" s="160"/>
      <c r="X436" s="160"/>
      <c r="Y436" s="160"/>
      <c r="Z436" s="160"/>
      <c r="AA436" s="165"/>
      <c r="AT436" s="166" t="s">
        <v>182</v>
      </c>
      <c r="AU436" s="166" t="s">
        <v>131</v>
      </c>
      <c r="AV436" s="11" t="s">
        <v>131</v>
      </c>
      <c r="AW436" s="11" t="s">
        <v>37</v>
      </c>
      <c r="AX436" s="11" t="s">
        <v>79</v>
      </c>
      <c r="AY436" s="166" t="s">
        <v>172</v>
      </c>
    </row>
    <row r="437" spans="1:65" s="12" customFormat="1" ht="22.5" customHeight="1" x14ac:dyDescent="0.3">
      <c r="A437" s="370"/>
      <c r="B437" s="371"/>
      <c r="C437" s="372"/>
      <c r="D437" s="372"/>
      <c r="E437" s="373" t="s">
        <v>5</v>
      </c>
      <c r="F437" s="525" t="s">
        <v>186</v>
      </c>
      <c r="G437" s="526"/>
      <c r="H437" s="526"/>
      <c r="I437" s="526"/>
      <c r="J437" s="372"/>
      <c r="K437" s="374">
        <v>21.1</v>
      </c>
      <c r="L437" s="372"/>
      <c r="M437" s="372"/>
      <c r="N437" s="372"/>
      <c r="O437" s="372"/>
      <c r="P437" s="372"/>
      <c r="Q437" s="372"/>
      <c r="R437" s="171"/>
      <c r="T437" s="172"/>
      <c r="U437" s="168"/>
      <c r="V437" s="168"/>
      <c r="W437" s="168"/>
      <c r="X437" s="168"/>
      <c r="Y437" s="168"/>
      <c r="Z437" s="168"/>
      <c r="AA437" s="173"/>
      <c r="AT437" s="174" t="s">
        <v>182</v>
      </c>
      <c r="AU437" s="174" t="s">
        <v>131</v>
      </c>
      <c r="AV437" s="12" t="s">
        <v>177</v>
      </c>
      <c r="AW437" s="12" t="s">
        <v>37</v>
      </c>
      <c r="AX437" s="12" t="s">
        <v>87</v>
      </c>
      <c r="AY437" s="174" t="s">
        <v>172</v>
      </c>
    </row>
    <row r="438" spans="1:65" s="1" customFormat="1" ht="31.5" customHeight="1" x14ac:dyDescent="0.3">
      <c r="A438" s="307"/>
      <c r="B438" s="308"/>
      <c r="C438" s="357" t="s">
        <v>619</v>
      </c>
      <c r="D438" s="357" t="s">
        <v>173</v>
      </c>
      <c r="E438" s="358" t="s">
        <v>620</v>
      </c>
      <c r="F438" s="541" t="s">
        <v>621</v>
      </c>
      <c r="G438" s="541"/>
      <c r="H438" s="541"/>
      <c r="I438" s="541"/>
      <c r="J438" s="359" t="s">
        <v>206</v>
      </c>
      <c r="K438" s="300">
        <v>51.14</v>
      </c>
      <c r="L438" s="497">
        <v>42</v>
      </c>
      <c r="M438" s="497"/>
      <c r="N438" s="498">
        <f>ROUND(L438*K438,2)</f>
        <v>2147.88</v>
      </c>
      <c r="O438" s="498"/>
      <c r="P438" s="498"/>
      <c r="Q438" s="498"/>
      <c r="R438" s="145"/>
      <c r="T438" s="146" t="s">
        <v>5</v>
      </c>
      <c r="U438" s="44" t="s">
        <v>44</v>
      </c>
      <c r="V438" s="147">
        <v>3.3000000000000002E-2</v>
      </c>
      <c r="W438" s="147">
        <f>V438*K438</f>
        <v>1.6876200000000001</v>
      </c>
      <c r="X438" s="147">
        <v>2.0000000000000001E-4</v>
      </c>
      <c r="Y438" s="147">
        <f>X438*K438</f>
        <v>1.0228000000000001E-2</v>
      </c>
      <c r="Z438" s="147">
        <v>0</v>
      </c>
      <c r="AA438" s="148">
        <f>Z438*K438</f>
        <v>0</v>
      </c>
      <c r="AR438" s="21" t="s">
        <v>277</v>
      </c>
      <c r="AT438" s="21" t="s">
        <v>173</v>
      </c>
      <c r="AU438" s="21" t="s">
        <v>131</v>
      </c>
      <c r="AY438" s="21" t="s">
        <v>172</v>
      </c>
      <c r="BE438" s="149">
        <f>IF(U438="základní",N438,0)</f>
        <v>2147.88</v>
      </c>
      <c r="BF438" s="149">
        <f>IF(U438="snížená",N438,0)</f>
        <v>0</v>
      </c>
      <c r="BG438" s="149">
        <f>IF(U438="zákl. přenesená",N438,0)</f>
        <v>0</v>
      </c>
      <c r="BH438" s="149">
        <f>IF(U438="sníž. přenesená",N438,0)</f>
        <v>0</v>
      </c>
      <c r="BI438" s="149">
        <f>IF(U438="nulová",N438,0)</f>
        <v>0</v>
      </c>
      <c r="BJ438" s="21" t="s">
        <v>87</v>
      </c>
      <c r="BK438" s="149">
        <f>ROUND(L438*K438,2)</f>
        <v>2147.88</v>
      </c>
      <c r="BL438" s="21" t="s">
        <v>277</v>
      </c>
      <c r="BM438" s="21" t="s">
        <v>622</v>
      </c>
    </row>
    <row r="439" spans="1:65" s="10" customFormat="1" ht="22.5" customHeight="1" x14ac:dyDescent="0.3">
      <c r="A439" s="360"/>
      <c r="B439" s="361"/>
      <c r="C439" s="362"/>
      <c r="D439" s="362"/>
      <c r="E439" s="363" t="s">
        <v>5</v>
      </c>
      <c r="F439" s="542" t="s">
        <v>232</v>
      </c>
      <c r="G439" s="543"/>
      <c r="H439" s="543"/>
      <c r="I439" s="543"/>
      <c r="J439" s="362"/>
      <c r="K439" s="364" t="s">
        <v>5</v>
      </c>
      <c r="L439" s="362"/>
      <c r="M439" s="362"/>
      <c r="N439" s="362"/>
      <c r="O439" s="362"/>
      <c r="P439" s="362"/>
      <c r="Q439" s="362"/>
      <c r="R439" s="155"/>
      <c r="T439" s="156"/>
      <c r="U439" s="152"/>
      <c r="V439" s="152"/>
      <c r="W439" s="152"/>
      <c r="X439" s="152"/>
      <c r="Y439" s="152"/>
      <c r="Z439" s="152"/>
      <c r="AA439" s="157"/>
      <c r="AT439" s="158" t="s">
        <v>182</v>
      </c>
      <c r="AU439" s="158" t="s">
        <v>131</v>
      </c>
      <c r="AV439" s="10" t="s">
        <v>87</v>
      </c>
      <c r="AW439" s="10" t="s">
        <v>37</v>
      </c>
      <c r="AX439" s="10" t="s">
        <v>79</v>
      </c>
      <c r="AY439" s="158" t="s">
        <v>172</v>
      </c>
    </row>
    <row r="440" spans="1:65" s="10" customFormat="1" ht="22.5" customHeight="1" x14ac:dyDescent="0.3">
      <c r="A440" s="360"/>
      <c r="B440" s="361"/>
      <c r="C440" s="362"/>
      <c r="D440" s="362"/>
      <c r="E440" s="363" t="s">
        <v>5</v>
      </c>
      <c r="F440" s="539" t="s">
        <v>233</v>
      </c>
      <c r="G440" s="540"/>
      <c r="H440" s="540"/>
      <c r="I440" s="540"/>
      <c r="J440" s="362"/>
      <c r="K440" s="364" t="s">
        <v>5</v>
      </c>
      <c r="L440" s="362"/>
      <c r="M440" s="362"/>
      <c r="N440" s="362"/>
      <c r="O440" s="362"/>
      <c r="P440" s="362"/>
      <c r="Q440" s="362"/>
      <c r="R440" s="155"/>
      <c r="T440" s="156"/>
      <c r="U440" s="152"/>
      <c r="V440" s="152"/>
      <c r="W440" s="152"/>
      <c r="X440" s="152"/>
      <c r="Y440" s="152"/>
      <c r="Z440" s="152"/>
      <c r="AA440" s="157"/>
      <c r="AT440" s="158" t="s">
        <v>182</v>
      </c>
      <c r="AU440" s="158" t="s">
        <v>131</v>
      </c>
      <c r="AV440" s="10" t="s">
        <v>87</v>
      </c>
      <c r="AW440" s="10" t="s">
        <v>37</v>
      </c>
      <c r="AX440" s="10" t="s">
        <v>79</v>
      </c>
      <c r="AY440" s="158" t="s">
        <v>172</v>
      </c>
    </row>
    <row r="441" spans="1:65" s="11" customFormat="1" ht="22.5" customHeight="1" x14ac:dyDescent="0.3">
      <c r="A441" s="365"/>
      <c r="B441" s="366"/>
      <c r="C441" s="367"/>
      <c r="D441" s="367"/>
      <c r="E441" s="368" t="s">
        <v>5</v>
      </c>
      <c r="F441" s="537" t="s">
        <v>623</v>
      </c>
      <c r="G441" s="538"/>
      <c r="H441" s="538"/>
      <c r="I441" s="538"/>
      <c r="J441" s="367"/>
      <c r="K441" s="369">
        <v>22.08</v>
      </c>
      <c r="L441" s="367"/>
      <c r="M441" s="367"/>
      <c r="N441" s="367"/>
      <c r="O441" s="367"/>
      <c r="P441" s="367"/>
      <c r="Q441" s="367"/>
      <c r="R441" s="163"/>
      <c r="T441" s="164"/>
      <c r="U441" s="160"/>
      <c r="V441" s="160"/>
      <c r="W441" s="160"/>
      <c r="X441" s="160"/>
      <c r="Y441" s="160"/>
      <c r="Z441" s="160"/>
      <c r="AA441" s="165"/>
      <c r="AT441" s="166" t="s">
        <v>182</v>
      </c>
      <c r="AU441" s="166" t="s">
        <v>131</v>
      </c>
      <c r="AV441" s="11" t="s">
        <v>131</v>
      </c>
      <c r="AW441" s="11" t="s">
        <v>37</v>
      </c>
      <c r="AX441" s="11" t="s">
        <v>79</v>
      </c>
      <c r="AY441" s="166" t="s">
        <v>172</v>
      </c>
    </row>
    <row r="442" spans="1:65" s="11" customFormat="1" ht="22.5" customHeight="1" x14ac:dyDescent="0.3">
      <c r="A442" s="365"/>
      <c r="B442" s="366"/>
      <c r="C442" s="367"/>
      <c r="D442" s="367"/>
      <c r="E442" s="368" t="s">
        <v>5</v>
      </c>
      <c r="F442" s="537" t="s">
        <v>624</v>
      </c>
      <c r="G442" s="538"/>
      <c r="H442" s="538"/>
      <c r="I442" s="538"/>
      <c r="J442" s="367"/>
      <c r="K442" s="369">
        <v>3.6</v>
      </c>
      <c r="L442" s="367"/>
      <c r="M442" s="367"/>
      <c r="N442" s="367"/>
      <c r="O442" s="367"/>
      <c r="P442" s="367"/>
      <c r="Q442" s="367"/>
      <c r="R442" s="163"/>
      <c r="T442" s="164"/>
      <c r="U442" s="160"/>
      <c r="V442" s="160"/>
      <c r="W442" s="160"/>
      <c r="X442" s="160"/>
      <c r="Y442" s="160"/>
      <c r="Z442" s="160"/>
      <c r="AA442" s="165"/>
      <c r="AT442" s="166" t="s">
        <v>182</v>
      </c>
      <c r="AU442" s="166" t="s">
        <v>131</v>
      </c>
      <c r="AV442" s="11" t="s">
        <v>131</v>
      </c>
      <c r="AW442" s="11" t="s">
        <v>37</v>
      </c>
      <c r="AX442" s="11" t="s">
        <v>79</v>
      </c>
      <c r="AY442" s="166" t="s">
        <v>172</v>
      </c>
    </row>
    <row r="443" spans="1:65" s="11" customFormat="1" ht="22.5" customHeight="1" x14ac:dyDescent="0.3">
      <c r="A443" s="365"/>
      <c r="B443" s="366"/>
      <c r="C443" s="367"/>
      <c r="D443" s="367"/>
      <c r="E443" s="368" t="s">
        <v>5</v>
      </c>
      <c r="F443" s="537" t="s">
        <v>625</v>
      </c>
      <c r="G443" s="538"/>
      <c r="H443" s="538"/>
      <c r="I443" s="538"/>
      <c r="J443" s="367"/>
      <c r="K443" s="369">
        <v>-0.2</v>
      </c>
      <c r="L443" s="367"/>
      <c r="M443" s="367"/>
      <c r="N443" s="367"/>
      <c r="O443" s="367"/>
      <c r="P443" s="367"/>
      <c r="Q443" s="367"/>
      <c r="R443" s="163"/>
      <c r="T443" s="164"/>
      <c r="U443" s="160"/>
      <c r="V443" s="160"/>
      <c r="W443" s="160"/>
      <c r="X443" s="160"/>
      <c r="Y443" s="160"/>
      <c r="Z443" s="160"/>
      <c r="AA443" s="165"/>
      <c r="AT443" s="166" t="s">
        <v>182</v>
      </c>
      <c r="AU443" s="166" t="s">
        <v>131</v>
      </c>
      <c r="AV443" s="11" t="s">
        <v>131</v>
      </c>
      <c r="AW443" s="11" t="s">
        <v>37</v>
      </c>
      <c r="AX443" s="11" t="s">
        <v>79</v>
      </c>
      <c r="AY443" s="166" t="s">
        <v>172</v>
      </c>
    </row>
    <row r="444" spans="1:65" s="11" customFormat="1" ht="22.5" customHeight="1" x14ac:dyDescent="0.3">
      <c r="A444" s="365"/>
      <c r="B444" s="366"/>
      <c r="C444" s="367"/>
      <c r="D444" s="367"/>
      <c r="E444" s="368" t="s">
        <v>5</v>
      </c>
      <c r="F444" s="537" t="s">
        <v>626</v>
      </c>
      <c r="G444" s="538"/>
      <c r="H444" s="538"/>
      <c r="I444" s="538"/>
      <c r="J444" s="367"/>
      <c r="K444" s="369">
        <v>-0.44</v>
      </c>
      <c r="L444" s="367"/>
      <c r="M444" s="367"/>
      <c r="N444" s="367"/>
      <c r="O444" s="367"/>
      <c r="P444" s="367"/>
      <c r="Q444" s="367"/>
      <c r="R444" s="163"/>
      <c r="T444" s="164"/>
      <c r="U444" s="160"/>
      <c r="V444" s="160"/>
      <c r="W444" s="160"/>
      <c r="X444" s="160"/>
      <c r="Y444" s="160"/>
      <c r="Z444" s="160"/>
      <c r="AA444" s="165"/>
      <c r="AT444" s="166" t="s">
        <v>182</v>
      </c>
      <c r="AU444" s="166" t="s">
        <v>131</v>
      </c>
      <c r="AV444" s="11" t="s">
        <v>131</v>
      </c>
      <c r="AW444" s="11" t="s">
        <v>37</v>
      </c>
      <c r="AX444" s="11" t="s">
        <v>79</v>
      </c>
      <c r="AY444" s="166" t="s">
        <v>172</v>
      </c>
    </row>
    <row r="445" spans="1:65" s="10" customFormat="1" ht="22.5" customHeight="1" x14ac:dyDescent="0.3">
      <c r="A445" s="360"/>
      <c r="B445" s="361"/>
      <c r="C445" s="362"/>
      <c r="D445" s="362"/>
      <c r="E445" s="363" t="s">
        <v>5</v>
      </c>
      <c r="F445" s="539" t="s">
        <v>627</v>
      </c>
      <c r="G445" s="540"/>
      <c r="H445" s="540"/>
      <c r="I445" s="540"/>
      <c r="J445" s="362"/>
      <c r="K445" s="364" t="s">
        <v>5</v>
      </c>
      <c r="L445" s="362"/>
      <c r="M445" s="362"/>
      <c r="N445" s="362"/>
      <c r="O445" s="362"/>
      <c r="P445" s="362"/>
      <c r="Q445" s="362"/>
      <c r="R445" s="155"/>
      <c r="T445" s="156"/>
      <c r="U445" s="152"/>
      <c r="V445" s="152"/>
      <c r="W445" s="152"/>
      <c r="X445" s="152"/>
      <c r="Y445" s="152"/>
      <c r="Z445" s="152"/>
      <c r="AA445" s="157"/>
      <c r="AT445" s="158" t="s">
        <v>182</v>
      </c>
      <c r="AU445" s="158" t="s">
        <v>131</v>
      </c>
      <c r="AV445" s="10" t="s">
        <v>87</v>
      </c>
      <c r="AW445" s="10" t="s">
        <v>37</v>
      </c>
      <c r="AX445" s="10" t="s">
        <v>79</v>
      </c>
      <c r="AY445" s="158" t="s">
        <v>172</v>
      </c>
    </row>
    <row r="446" spans="1:65" s="11" customFormat="1" ht="22.5" customHeight="1" x14ac:dyDescent="0.3">
      <c r="A446" s="365"/>
      <c r="B446" s="366"/>
      <c r="C446" s="367"/>
      <c r="D446" s="367"/>
      <c r="E446" s="368" t="s">
        <v>5</v>
      </c>
      <c r="F446" s="537" t="s">
        <v>335</v>
      </c>
      <c r="G446" s="538"/>
      <c r="H446" s="538"/>
      <c r="I446" s="538"/>
      <c r="J446" s="367"/>
      <c r="K446" s="369">
        <v>21.1</v>
      </c>
      <c r="L446" s="367"/>
      <c r="M446" s="367"/>
      <c r="N446" s="367"/>
      <c r="O446" s="367"/>
      <c r="P446" s="367"/>
      <c r="Q446" s="367"/>
      <c r="R446" s="163"/>
      <c r="T446" s="164"/>
      <c r="U446" s="160"/>
      <c r="V446" s="160"/>
      <c r="W446" s="160"/>
      <c r="X446" s="160"/>
      <c r="Y446" s="160"/>
      <c r="Z446" s="160"/>
      <c r="AA446" s="165"/>
      <c r="AT446" s="166" t="s">
        <v>182</v>
      </c>
      <c r="AU446" s="166" t="s">
        <v>131</v>
      </c>
      <c r="AV446" s="11" t="s">
        <v>131</v>
      </c>
      <c r="AW446" s="11" t="s">
        <v>37</v>
      </c>
      <c r="AX446" s="11" t="s">
        <v>79</v>
      </c>
      <c r="AY446" s="166" t="s">
        <v>172</v>
      </c>
    </row>
    <row r="447" spans="1:65" s="10" customFormat="1" ht="22.5" customHeight="1" x14ac:dyDescent="0.3">
      <c r="A447" s="360"/>
      <c r="B447" s="361"/>
      <c r="C447" s="362"/>
      <c r="D447" s="362"/>
      <c r="E447" s="363" t="s">
        <v>5</v>
      </c>
      <c r="F447" s="539" t="s">
        <v>628</v>
      </c>
      <c r="G447" s="540"/>
      <c r="H447" s="540"/>
      <c r="I447" s="540"/>
      <c r="J447" s="362"/>
      <c r="K447" s="364" t="s">
        <v>5</v>
      </c>
      <c r="L447" s="362"/>
      <c r="M447" s="362"/>
      <c r="N447" s="362"/>
      <c r="O447" s="362"/>
      <c r="P447" s="362"/>
      <c r="Q447" s="362"/>
      <c r="R447" s="155"/>
      <c r="T447" s="156"/>
      <c r="U447" s="152"/>
      <c r="V447" s="152"/>
      <c r="W447" s="152"/>
      <c r="X447" s="152"/>
      <c r="Y447" s="152"/>
      <c r="Z447" s="152"/>
      <c r="AA447" s="157"/>
      <c r="AT447" s="158" t="s">
        <v>182</v>
      </c>
      <c r="AU447" s="158" t="s">
        <v>131</v>
      </c>
      <c r="AV447" s="10" t="s">
        <v>87</v>
      </c>
      <c r="AW447" s="10" t="s">
        <v>37</v>
      </c>
      <c r="AX447" s="10" t="s">
        <v>79</v>
      </c>
      <c r="AY447" s="158" t="s">
        <v>172</v>
      </c>
    </row>
    <row r="448" spans="1:65" s="11" customFormat="1" ht="22.5" customHeight="1" x14ac:dyDescent="0.3">
      <c r="A448" s="365"/>
      <c r="B448" s="366"/>
      <c r="C448" s="367"/>
      <c r="D448" s="367"/>
      <c r="E448" s="368" t="s">
        <v>5</v>
      </c>
      <c r="F448" s="537" t="s">
        <v>203</v>
      </c>
      <c r="G448" s="538"/>
      <c r="H448" s="538"/>
      <c r="I448" s="538"/>
      <c r="J448" s="367"/>
      <c r="K448" s="369">
        <v>5</v>
      </c>
      <c r="L448" s="367"/>
      <c r="M448" s="367"/>
      <c r="N448" s="367"/>
      <c r="O448" s="367"/>
      <c r="P448" s="367"/>
      <c r="Q448" s="367"/>
      <c r="R448" s="163"/>
      <c r="T448" s="164"/>
      <c r="U448" s="160"/>
      <c r="V448" s="160"/>
      <c r="W448" s="160"/>
      <c r="X448" s="160"/>
      <c r="Y448" s="160"/>
      <c r="Z448" s="160"/>
      <c r="AA448" s="165"/>
      <c r="AT448" s="166" t="s">
        <v>182</v>
      </c>
      <c r="AU448" s="166" t="s">
        <v>131</v>
      </c>
      <c r="AV448" s="11" t="s">
        <v>131</v>
      </c>
      <c r="AW448" s="11" t="s">
        <v>37</v>
      </c>
      <c r="AX448" s="11" t="s">
        <v>79</v>
      </c>
      <c r="AY448" s="166" t="s">
        <v>172</v>
      </c>
    </row>
    <row r="449" spans="1:65" s="12" customFormat="1" ht="22.5" customHeight="1" x14ac:dyDescent="0.3">
      <c r="A449" s="370"/>
      <c r="B449" s="371"/>
      <c r="C449" s="372"/>
      <c r="D449" s="372"/>
      <c r="E449" s="373" t="s">
        <v>5</v>
      </c>
      <c r="F449" s="525" t="s">
        <v>186</v>
      </c>
      <c r="G449" s="526"/>
      <c r="H449" s="526"/>
      <c r="I449" s="526"/>
      <c r="J449" s="372"/>
      <c r="K449" s="374">
        <v>51.14</v>
      </c>
      <c r="L449" s="372"/>
      <c r="M449" s="372"/>
      <c r="N449" s="372"/>
      <c r="O449" s="372"/>
      <c r="P449" s="372"/>
      <c r="Q449" s="372"/>
      <c r="R449" s="171"/>
      <c r="T449" s="172"/>
      <c r="U449" s="168"/>
      <c r="V449" s="168"/>
      <c r="W449" s="168"/>
      <c r="X449" s="168"/>
      <c r="Y449" s="168"/>
      <c r="Z449" s="168"/>
      <c r="AA449" s="173"/>
      <c r="AT449" s="174" t="s">
        <v>182</v>
      </c>
      <c r="AU449" s="174" t="s">
        <v>131</v>
      </c>
      <c r="AV449" s="12" t="s">
        <v>177</v>
      </c>
      <c r="AW449" s="12" t="s">
        <v>37</v>
      </c>
      <c r="AX449" s="12" t="s">
        <v>87</v>
      </c>
      <c r="AY449" s="174" t="s">
        <v>172</v>
      </c>
    </row>
    <row r="450" spans="1:65" s="1" customFormat="1" ht="44.25" customHeight="1" x14ac:dyDescent="0.3">
      <c r="A450" s="307"/>
      <c r="B450" s="308"/>
      <c r="C450" s="357" t="s">
        <v>629</v>
      </c>
      <c r="D450" s="357" t="s">
        <v>173</v>
      </c>
      <c r="E450" s="358" t="s">
        <v>630</v>
      </c>
      <c r="F450" s="541" t="s">
        <v>631</v>
      </c>
      <c r="G450" s="541"/>
      <c r="H450" s="541"/>
      <c r="I450" s="541"/>
      <c r="J450" s="359" t="s">
        <v>206</v>
      </c>
      <c r="K450" s="300">
        <v>51.14</v>
      </c>
      <c r="L450" s="497">
        <v>42</v>
      </c>
      <c r="M450" s="497"/>
      <c r="N450" s="498">
        <f>ROUND(L450*K450,2)</f>
        <v>2147.88</v>
      </c>
      <c r="O450" s="498"/>
      <c r="P450" s="498"/>
      <c r="Q450" s="498"/>
      <c r="R450" s="145"/>
      <c r="T450" s="146" t="s">
        <v>5</v>
      </c>
      <c r="U450" s="44" t="s">
        <v>44</v>
      </c>
      <c r="V450" s="147">
        <v>0.104</v>
      </c>
      <c r="W450" s="147">
        <f>V450*K450</f>
        <v>5.3185599999999997</v>
      </c>
      <c r="X450" s="147">
        <v>2.5999999999999998E-4</v>
      </c>
      <c r="Y450" s="147">
        <f>X450*K450</f>
        <v>1.3296399999999998E-2</v>
      </c>
      <c r="Z450" s="147">
        <v>0</v>
      </c>
      <c r="AA450" s="148">
        <f>Z450*K450</f>
        <v>0</v>
      </c>
      <c r="AR450" s="21" t="s">
        <v>277</v>
      </c>
      <c r="AT450" s="21" t="s">
        <v>173</v>
      </c>
      <c r="AU450" s="21" t="s">
        <v>131</v>
      </c>
      <c r="AY450" s="21" t="s">
        <v>172</v>
      </c>
      <c r="BE450" s="149">
        <f>IF(U450="základní",N450,0)</f>
        <v>2147.88</v>
      </c>
      <c r="BF450" s="149">
        <f>IF(U450="snížená",N450,0)</f>
        <v>0</v>
      </c>
      <c r="BG450" s="149">
        <f>IF(U450="zákl. přenesená",N450,0)</f>
        <v>0</v>
      </c>
      <c r="BH450" s="149">
        <f>IF(U450="sníž. přenesená",N450,0)</f>
        <v>0</v>
      </c>
      <c r="BI450" s="149">
        <f>IF(U450="nulová",N450,0)</f>
        <v>0</v>
      </c>
      <c r="BJ450" s="21" t="s">
        <v>87</v>
      </c>
      <c r="BK450" s="149">
        <f>ROUND(L450*K450,2)</f>
        <v>2147.88</v>
      </c>
      <c r="BL450" s="21" t="s">
        <v>277</v>
      </c>
      <c r="BM450" s="21" t="s">
        <v>632</v>
      </c>
    </row>
    <row r="451" spans="1:65" s="10" customFormat="1" ht="22.5" customHeight="1" x14ac:dyDescent="0.3">
      <c r="A451" s="360"/>
      <c r="B451" s="361"/>
      <c r="C451" s="362"/>
      <c r="D451" s="362"/>
      <c r="E451" s="363" t="s">
        <v>5</v>
      </c>
      <c r="F451" s="542" t="s">
        <v>232</v>
      </c>
      <c r="G451" s="543"/>
      <c r="H451" s="543"/>
      <c r="I451" s="543"/>
      <c r="J451" s="362"/>
      <c r="K451" s="364" t="s">
        <v>5</v>
      </c>
      <c r="L451" s="362"/>
      <c r="M451" s="362"/>
      <c r="N451" s="362"/>
      <c r="O451" s="362"/>
      <c r="P451" s="362"/>
      <c r="Q451" s="362"/>
      <c r="R451" s="155"/>
      <c r="T451" s="156"/>
      <c r="U451" s="152"/>
      <c r="V451" s="152"/>
      <c r="W451" s="152"/>
      <c r="X451" s="152"/>
      <c r="Y451" s="152"/>
      <c r="Z451" s="152"/>
      <c r="AA451" s="157"/>
      <c r="AT451" s="158" t="s">
        <v>182</v>
      </c>
      <c r="AU451" s="158" t="s">
        <v>131</v>
      </c>
      <c r="AV451" s="10" t="s">
        <v>87</v>
      </c>
      <c r="AW451" s="10" t="s">
        <v>37</v>
      </c>
      <c r="AX451" s="10" t="s">
        <v>79</v>
      </c>
      <c r="AY451" s="158" t="s">
        <v>172</v>
      </c>
    </row>
    <row r="452" spans="1:65" s="10" customFormat="1" ht="22.5" customHeight="1" x14ac:dyDescent="0.3">
      <c r="A452" s="360"/>
      <c r="B452" s="361"/>
      <c r="C452" s="362"/>
      <c r="D452" s="362"/>
      <c r="E452" s="363" t="s">
        <v>5</v>
      </c>
      <c r="F452" s="539" t="s">
        <v>233</v>
      </c>
      <c r="G452" s="540"/>
      <c r="H452" s="540"/>
      <c r="I452" s="540"/>
      <c r="J452" s="362"/>
      <c r="K452" s="364" t="s">
        <v>5</v>
      </c>
      <c r="L452" s="362"/>
      <c r="M452" s="362"/>
      <c r="N452" s="362"/>
      <c r="O452" s="362"/>
      <c r="P452" s="362"/>
      <c r="Q452" s="362"/>
      <c r="R452" s="155"/>
      <c r="T452" s="156"/>
      <c r="U452" s="152"/>
      <c r="V452" s="152"/>
      <c r="W452" s="152"/>
      <c r="X452" s="152"/>
      <c r="Y452" s="152"/>
      <c r="Z452" s="152"/>
      <c r="AA452" s="157"/>
      <c r="AT452" s="158" t="s">
        <v>182</v>
      </c>
      <c r="AU452" s="158" t="s">
        <v>131</v>
      </c>
      <c r="AV452" s="10" t="s">
        <v>87</v>
      </c>
      <c r="AW452" s="10" t="s">
        <v>37</v>
      </c>
      <c r="AX452" s="10" t="s">
        <v>79</v>
      </c>
      <c r="AY452" s="158" t="s">
        <v>172</v>
      </c>
    </row>
    <row r="453" spans="1:65" s="11" customFormat="1" ht="22.5" customHeight="1" x14ac:dyDescent="0.3">
      <c r="A453" s="365"/>
      <c r="B453" s="366"/>
      <c r="C453" s="367"/>
      <c r="D453" s="367"/>
      <c r="E453" s="368" t="s">
        <v>5</v>
      </c>
      <c r="F453" s="537" t="s">
        <v>623</v>
      </c>
      <c r="G453" s="538"/>
      <c r="H453" s="538"/>
      <c r="I453" s="538"/>
      <c r="J453" s="367"/>
      <c r="K453" s="369">
        <v>22.08</v>
      </c>
      <c r="L453" s="367"/>
      <c r="M453" s="367"/>
      <c r="N453" s="367"/>
      <c r="O453" s="367"/>
      <c r="P453" s="367"/>
      <c r="Q453" s="367"/>
      <c r="R453" s="163"/>
      <c r="T453" s="164"/>
      <c r="U453" s="160"/>
      <c r="V453" s="160"/>
      <c r="W453" s="160"/>
      <c r="X453" s="160"/>
      <c r="Y453" s="160"/>
      <c r="Z453" s="160"/>
      <c r="AA453" s="165"/>
      <c r="AT453" s="166" t="s">
        <v>182</v>
      </c>
      <c r="AU453" s="166" t="s">
        <v>131</v>
      </c>
      <c r="AV453" s="11" t="s">
        <v>131</v>
      </c>
      <c r="AW453" s="11" t="s">
        <v>37</v>
      </c>
      <c r="AX453" s="11" t="s">
        <v>79</v>
      </c>
      <c r="AY453" s="166" t="s">
        <v>172</v>
      </c>
    </row>
    <row r="454" spans="1:65" s="11" customFormat="1" ht="22.5" customHeight="1" x14ac:dyDescent="0.3">
      <c r="A454" s="365"/>
      <c r="B454" s="366"/>
      <c r="C454" s="367"/>
      <c r="D454" s="367"/>
      <c r="E454" s="368" t="s">
        <v>5</v>
      </c>
      <c r="F454" s="537" t="s">
        <v>624</v>
      </c>
      <c r="G454" s="538"/>
      <c r="H454" s="538"/>
      <c r="I454" s="538"/>
      <c r="J454" s="367"/>
      <c r="K454" s="369">
        <v>3.6</v>
      </c>
      <c r="L454" s="367"/>
      <c r="M454" s="367"/>
      <c r="N454" s="367"/>
      <c r="O454" s="367"/>
      <c r="P454" s="367"/>
      <c r="Q454" s="367"/>
      <c r="R454" s="163"/>
      <c r="T454" s="164"/>
      <c r="U454" s="160"/>
      <c r="V454" s="160"/>
      <c r="W454" s="160"/>
      <c r="X454" s="160"/>
      <c r="Y454" s="160"/>
      <c r="Z454" s="160"/>
      <c r="AA454" s="165"/>
      <c r="AT454" s="166" t="s">
        <v>182</v>
      </c>
      <c r="AU454" s="166" t="s">
        <v>131</v>
      </c>
      <c r="AV454" s="11" t="s">
        <v>131</v>
      </c>
      <c r="AW454" s="11" t="s">
        <v>37</v>
      </c>
      <c r="AX454" s="11" t="s">
        <v>79</v>
      </c>
      <c r="AY454" s="166" t="s">
        <v>172</v>
      </c>
    </row>
    <row r="455" spans="1:65" s="11" customFormat="1" ht="22.5" customHeight="1" x14ac:dyDescent="0.3">
      <c r="A455" s="365"/>
      <c r="B455" s="366"/>
      <c r="C455" s="367"/>
      <c r="D455" s="367"/>
      <c r="E455" s="368" t="s">
        <v>5</v>
      </c>
      <c r="F455" s="537" t="s">
        <v>625</v>
      </c>
      <c r="G455" s="538"/>
      <c r="H455" s="538"/>
      <c r="I455" s="538"/>
      <c r="J455" s="367"/>
      <c r="K455" s="369">
        <v>-0.2</v>
      </c>
      <c r="L455" s="367"/>
      <c r="M455" s="367"/>
      <c r="N455" s="367"/>
      <c r="O455" s="367"/>
      <c r="P455" s="367"/>
      <c r="Q455" s="367"/>
      <c r="R455" s="163"/>
      <c r="T455" s="164"/>
      <c r="U455" s="160"/>
      <c r="V455" s="160"/>
      <c r="W455" s="160"/>
      <c r="X455" s="160"/>
      <c r="Y455" s="160"/>
      <c r="Z455" s="160"/>
      <c r="AA455" s="165"/>
      <c r="AT455" s="166" t="s">
        <v>182</v>
      </c>
      <c r="AU455" s="166" t="s">
        <v>131</v>
      </c>
      <c r="AV455" s="11" t="s">
        <v>131</v>
      </c>
      <c r="AW455" s="11" t="s">
        <v>37</v>
      </c>
      <c r="AX455" s="11" t="s">
        <v>79</v>
      </c>
      <c r="AY455" s="166" t="s">
        <v>172</v>
      </c>
    </row>
    <row r="456" spans="1:65" s="11" customFormat="1" ht="22.5" customHeight="1" x14ac:dyDescent="0.3">
      <c r="A456" s="365"/>
      <c r="B456" s="366"/>
      <c r="C456" s="367"/>
      <c r="D456" s="367"/>
      <c r="E456" s="368" t="s">
        <v>5</v>
      </c>
      <c r="F456" s="537" t="s">
        <v>626</v>
      </c>
      <c r="G456" s="538"/>
      <c r="H456" s="538"/>
      <c r="I456" s="538"/>
      <c r="J456" s="367"/>
      <c r="K456" s="369">
        <v>-0.44</v>
      </c>
      <c r="L456" s="367"/>
      <c r="M456" s="367"/>
      <c r="N456" s="367"/>
      <c r="O456" s="367"/>
      <c r="P456" s="367"/>
      <c r="Q456" s="367"/>
      <c r="R456" s="163"/>
      <c r="T456" s="164"/>
      <c r="U456" s="160"/>
      <c r="V456" s="160"/>
      <c r="W456" s="160"/>
      <c r="X456" s="160"/>
      <c r="Y456" s="160"/>
      <c r="Z456" s="160"/>
      <c r="AA456" s="165"/>
      <c r="AT456" s="166" t="s">
        <v>182</v>
      </c>
      <c r="AU456" s="166" t="s">
        <v>131</v>
      </c>
      <c r="AV456" s="11" t="s">
        <v>131</v>
      </c>
      <c r="AW456" s="11" t="s">
        <v>37</v>
      </c>
      <c r="AX456" s="11" t="s">
        <v>79</v>
      </c>
      <c r="AY456" s="166" t="s">
        <v>172</v>
      </c>
    </row>
    <row r="457" spans="1:65" s="10" customFormat="1" ht="22.5" customHeight="1" x14ac:dyDescent="0.3">
      <c r="A457" s="360"/>
      <c r="B457" s="361"/>
      <c r="C457" s="362"/>
      <c r="D457" s="362"/>
      <c r="E457" s="363" t="s">
        <v>5</v>
      </c>
      <c r="F457" s="539" t="s">
        <v>627</v>
      </c>
      <c r="G457" s="540"/>
      <c r="H457" s="540"/>
      <c r="I457" s="540"/>
      <c r="J457" s="362"/>
      <c r="K457" s="364" t="s">
        <v>5</v>
      </c>
      <c r="L457" s="362"/>
      <c r="M457" s="362"/>
      <c r="N457" s="362"/>
      <c r="O457" s="362"/>
      <c r="P457" s="362"/>
      <c r="Q457" s="362"/>
      <c r="R457" s="155"/>
      <c r="T457" s="156"/>
      <c r="U457" s="152"/>
      <c r="V457" s="152"/>
      <c r="W457" s="152"/>
      <c r="X457" s="152"/>
      <c r="Y457" s="152"/>
      <c r="Z457" s="152"/>
      <c r="AA457" s="157"/>
      <c r="AT457" s="158" t="s">
        <v>182</v>
      </c>
      <c r="AU457" s="158" t="s">
        <v>131</v>
      </c>
      <c r="AV457" s="10" t="s">
        <v>87</v>
      </c>
      <c r="AW457" s="10" t="s">
        <v>37</v>
      </c>
      <c r="AX457" s="10" t="s">
        <v>79</v>
      </c>
      <c r="AY457" s="158" t="s">
        <v>172</v>
      </c>
    </row>
    <row r="458" spans="1:65" s="11" customFormat="1" ht="22.5" customHeight="1" x14ac:dyDescent="0.3">
      <c r="A458" s="365"/>
      <c r="B458" s="366"/>
      <c r="C458" s="367"/>
      <c r="D458" s="367"/>
      <c r="E458" s="368" t="s">
        <v>5</v>
      </c>
      <c r="F458" s="537" t="s">
        <v>335</v>
      </c>
      <c r="G458" s="538"/>
      <c r="H458" s="538"/>
      <c r="I458" s="538"/>
      <c r="J458" s="367"/>
      <c r="K458" s="369">
        <v>21.1</v>
      </c>
      <c r="L458" s="367"/>
      <c r="M458" s="367"/>
      <c r="N458" s="367"/>
      <c r="O458" s="367"/>
      <c r="P458" s="367"/>
      <c r="Q458" s="367"/>
      <c r="R458" s="163"/>
      <c r="T458" s="164"/>
      <c r="U458" s="160"/>
      <c r="V458" s="160"/>
      <c r="W458" s="160"/>
      <c r="X458" s="160"/>
      <c r="Y458" s="160"/>
      <c r="Z458" s="160"/>
      <c r="AA458" s="165"/>
      <c r="AT458" s="166" t="s">
        <v>182</v>
      </c>
      <c r="AU458" s="166" t="s">
        <v>131</v>
      </c>
      <c r="AV458" s="11" t="s">
        <v>131</v>
      </c>
      <c r="AW458" s="11" t="s">
        <v>37</v>
      </c>
      <c r="AX458" s="11" t="s">
        <v>79</v>
      </c>
      <c r="AY458" s="166" t="s">
        <v>172</v>
      </c>
    </row>
    <row r="459" spans="1:65" s="10" customFormat="1" ht="22.5" customHeight="1" x14ac:dyDescent="0.3">
      <c r="A459" s="360"/>
      <c r="B459" s="361"/>
      <c r="C459" s="362"/>
      <c r="D459" s="362"/>
      <c r="E459" s="363" t="s">
        <v>5</v>
      </c>
      <c r="F459" s="539" t="s">
        <v>628</v>
      </c>
      <c r="G459" s="540"/>
      <c r="H459" s="540"/>
      <c r="I459" s="540"/>
      <c r="J459" s="362"/>
      <c r="K459" s="364" t="s">
        <v>5</v>
      </c>
      <c r="L459" s="362"/>
      <c r="M459" s="362"/>
      <c r="N459" s="362"/>
      <c r="O459" s="362"/>
      <c r="P459" s="362"/>
      <c r="Q459" s="362"/>
      <c r="R459" s="155"/>
      <c r="T459" s="156"/>
      <c r="U459" s="152"/>
      <c r="V459" s="152"/>
      <c r="W459" s="152"/>
      <c r="X459" s="152"/>
      <c r="Y459" s="152"/>
      <c r="Z459" s="152"/>
      <c r="AA459" s="157"/>
      <c r="AT459" s="158" t="s">
        <v>182</v>
      </c>
      <c r="AU459" s="158" t="s">
        <v>131</v>
      </c>
      <c r="AV459" s="10" t="s">
        <v>87</v>
      </c>
      <c r="AW459" s="10" t="s">
        <v>37</v>
      </c>
      <c r="AX459" s="10" t="s">
        <v>79</v>
      </c>
      <c r="AY459" s="158" t="s">
        <v>172</v>
      </c>
    </row>
    <row r="460" spans="1:65" s="11" customFormat="1" ht="22.5" customHeight="1" x14ac:dyDescent="0.3">
      <c r="A460" s="365"/>
      <c r="B460" s="366"/>
      <c r="C460" s="367"/>
      <c r="D460" s="367"/>
      <c r="E460" s="368" t="s">
        <v>5</v>
      </c>
      <c r="F460" s="537" t="s">
        <v>203</v>
      </c>
      <c r="G460" s="538"/>
      <c r="H460" s="538"/>
      <c r="I460" s="538"/>
      <c r="J460" s="367"/>
      <c r="K460" s="369">
        <v>5</v>
      </c>
      <c r="L460" s="367"/>
      <c r="M460" s="367"/>
      <c r="N460" s="367"/>
      <c r="O460" s="367"/>
      <c r="P460" s="367"/>
      <c r="Q460" s="367"/>
      <c r="R460" s="163"/>
      <c r="T460" s="164"/>
      <c r="U460" s="160"/>
      <c r="V460" s="160"/>
      <c r="W460" s="160"/>
      <c r="X460" s="160"/>
      <c r="Y460" s="160"/>
      <c r="Z460" s="160"/>
      <c r="AA460" s="165"/>
      <c r="AT460" s="166" t="s">
        <v>182</v>
      </c>
      <c r="AU460" s="166" t="s">
        <v>131</v>
      </c>
      <c r="AV460" s="11" t="s">
        <v>131</v>
      </c>
      <c r="AW460" s="11" t="s">
        <v>37</v>
      </c>
      <c r="AX460" s="11" t="s">
        <v>79</v>
      </c>
      <c r="AY460" s="166" t="s">
        <v>172</v>
      </c>
    </row>
    <row r="461" spans="1:65" s="12" customFormat="1" ht="22.5" customHeight="1" x14ac:dyDescent="0.3">
      <c r="A461" s="370"/>
      <c r="B461" s="371"/>
      <c r="C461" s="372"/>
      <c r="D461" s="372"/>
      <c r="E461" s="373" t="s">
        <v>5</v>
      </c>
      <c r="F461" s="525" t="s">
        <v>186</v>
      </c>
      <c r="G461" s="526"/>
      <c r="H461" s="526"/>
      <c r="I461" s="526"/>
      <c r="J461" s="372"/>
      <c r="K461" s="374">
        <v>51.14</v>
      </c>
      <c r="L461" s="372"/>
      <c r="M461" s="372"/>
      <c r="N461" s="372"/>
      <c r="O461" s="372"/>
      <c r="P461" s="372"/>
      <c r="Q461" s="372"/>
      <c r="R461" s="171"/>
      <c r="T461" s="172"/>
      <c r="U461" s="168"/>
      <c r="V461" s="168"/>
      <c r="W461" s="168"/>
      <c r="X461" s="168"/>
      <c r="Y461" s="168"/>
      <c r="Z461" s="168"/>
      <c r="AA461" s="173"/>
      <c r="AT461" s="174" t="s">
        <v>182</v>
      </c>
      <c r="AU461" s="174" t="s">
        <v>131</v>
      </c>
      <c r="AV461" s="12" t="s">
        <v>177</v>
      </c>
      <c r="AW461" s="12" t="s">
        <v>37</v>
      </c>
      <c r="AX461" s="12" t="s">
        <v>87</v>
      </c>
      <c r="AY461" s="174" t="s">
        <v>172</v>
      </c>
    </row>
    <row r="462" spans="1:65" s="9" customFormat="1" ht="37.35" customHeight="1" x14ac:dyDescent="0.35">
      <c r="A462" s="352"/>
      <c r="B462" s="353"/>
      <c r="C462" s="354"/>
      <c r="D462" s="355" t="s">
        <v>154</v>
      </c>
      <c r="E462" s="355"/>
      <c r="F462" s="355"/>
      <c r="G462" s="355"/>
      <c r="H462" s="355"/>
      <c r="I462" s="355"/>
      <c r="J462" s="355"/>
      <c r="K462" s="355"/>
      <c r="L462" s="355"/>
      <c r="M462" s="355"/>
      <c r="N462" s="529">
        <f>BK462</f>
        <v>3781</v>
      </c>
      <c r="O462" s="530"/>
      <c r="P462" s="530"/>
      <c r="Q462" s="530"/>
      <c r="R462" s="133"/>
      <c r="T462" s="134"/>
      <c r="U462" s="131"/>
      <c r="V462" s="131"/>
      <c r="W462" s="135">
        <f>W463</f>
        <v>8.23</v>
      </c>
      <c r="X462" s="131"/>
      <c r="Y462" s="135">
        <f>Y463</f>
        <v>0</v>
      </c>
      <c r="Z462" s="131"/>
      <c r="AA462" s="136">
        <f>AA463</f>
        <v>0</v>
      </c>
      <c r="AR462" s="137" t="s">
        <v>191</v>
      </c>
      <c r="AT462" s="138" t="s">
        <v>78</v>
      </c>
      <c r="AU462" s="138" t="s">
        <v>79</v>
      </c>
      <c r="AY462" s="137" t="s">
        <v>172</v>
      </c>
      <c r="BK462" s="139">
        <f>BK463</f>
        <v>3781</v>
      </c>
    </row>
    <row r="463" spans="1:65" s="9" customFormat="1" ht="19.899999999999999" customHeight="1" x14ac:dyDescent="0.3">
      <c r="A463" s="352"/>
      <c r="B463" s="353"/>
      <c r="C463" s="354"/>
      <c r="D463" s="356" t="s">
        <v>364</v>
      </c>
      <c r="E463" s="356"/>
      <c r="F463" s="356"/>
      <c r="G463" s="356"/>
      <c r="H463" s="356"/>
      <c r="I463" s="356"/>
      <c r="J463" s="356"/>
      <c r="K463" s="356"/>
      <c r="L463" s="356"/>
      <c r="M463" s="356"/>
      <c r="N463" s="531">
        <f>BK463</f>
        <v>3781</v>
      </c>
      <c r="O463" s="532"/>
      <c r="P463" s="532"/>
      <c r="Q463" s="532"/>
      <c r="R463" s="133"/>
      <c r="T463" s="134"/>
      <c r="U463" s="131"/>
      <c r="V463" s="131"/>
      <c r="W463" s="135">
        <f>SUM(W464:W466)</f>
        <v>8.23</v>
      </c>
      <c r="X463" s="131"/>
      <c r="Y463" s="135">
        <f>SUM(Y464:Y466)</f>
        <v>0</v>
      </c>
      <c r="Z463" s="131"/>
      <c r="AA463" s="136">
        <f>SUM(AA464:AA466)</f>
        <v>0</v>
      </c>
      <c r="AR463" s="137" t="s">
        <v>191</v>
      </c>
      <c r="AT463" s="138" t="s">
        <v>78</v>
      </c>
      <c r="AU463" s="138" t="s">
        <v>87</v>
      </c>
      <c r="AY463" s="137" t="s">
        <v>172</v>
      </c>
      <c r="BK463" s="139">
        <f>SUM(BK464:BK466)</f>
        <v>3781</v>
      </c>
    </row>
    <row r="464" spans="1:65" s="1" customFormat="1" ht="31.5" customHeight="1" x14ac:dyDescent="0.3">
      <c r="A464" s="307"/>
      <c r="B464" s="308"/>
      <c r="C464" s="357" t="s">
        <v>633</v>
      </c>
      <c r="D464" s="357" t="s">
        <v>173</v>
      </c>
      <c r="E464" s="358" t="s">
        <v>634</v>
      </c>
      <c r="F464" s="541" t="s">
        <v>635</v>
      </c>
      <c r="G464" s="541"/>
      <c r="H464" s="541"/>
      <c r="I464" s="541"/>
      <c r="J464" s="359" t="s">
        <v>189</v>
      </c>
      <c r="K464" s="300">
        <v>1</v>
      </c>
      <c r="L464" s="497">
        <v>3781</v>
      </c>
      <c r="M464" s="497"/>
      <c r="N464" s="498">
        <f>ROUND(L464*K464,2)</f>
        <v>3781</v>
      </c>
      <c r="O464" s="498"/>
      <c r="P464" s="498"/>
      <c r="Q464" s="498"/>
      <c r="R464" s="145"/>
      <c r="T464" s="146" t="s">
        <v>5</v>
      </c>
      <c r="U464" s="44" t="s">
        <v>44</v>
      </c>
      <c r="V464" s="147">
        <v>8.23</v>
      </c>
      <c r="W464" s="147">
        <f>V464*K464</f>
        <v>8.23</v>
      </c>
      <c r="X464" s="147">
        <v>0</v>
      </c>
      <c r="Y464" s="147">
        <f>X464*K464</f>
        <v>0</v>
      </c>
      <c r="Z464" s="147">
        <v>0</v>
      </c>
      <c r="AA464" s="148">
        <f>Z464*K464</f>
        <v>0</v>
      </c>
      <c r="AR464" s="21" t="s">
        <v>339</v>
      </c>
      <c r="AT464" s="21" t="s">
        <v>173</v>
      </c>
      <c r="AU464" s="21" t="s">
        <v>131</v>
      </c>
      <c r="AY464" s="21" t="s">
        <v>172</v>
      </c>
      <c r="BE464" s="149">
        <f>IF(U464="základní",N464,0)</f>
        <v>3781</v>
      </c>
      <c r="BF464" s="149">
        <f>IF(U464="snížená",N464,0)</f>
        <v>0</v>
      </c>
      <c r="BG464" s="149">
        <f>IF(U464="zákl. přenesená",N464,0)</f>
        <v>0</v>
      </c>
      <c r="BH464" s="149">
        <f>IF(U464="sníž. přenesená",N464,0)</f>
        <v>0</v>
      </c>
      <c r="BI464" s="149">
        <f>IF(U464="nulová",N464,0)</f>
        <v>0</v>
      </c>
      <c r="BJ464" s="21" t="s">
        <v>87</v>
      </c>
      <c r="BK464" s="149">
        <f>ROUND(L464*K464,2)</f>
        <v>3781</v>
      </c>
      <c r="BL464" s="21" t="s">
        <v>339</v>
      </c>
      <c r="BM464" s="21" t="s">
        <v>636</v>
      </c>
    </row>
    <row r="465" spans="1:51" s="11" customFormat="1" ht="22.5" customHeight="1" x14ac:dyDescent="0.3">
      <c r="A465" s="365"/>
      <c r="B465" s="366"/>
      <c r="C465" s="367"/>
      <c r="D465" s="367"/>
      <c r="E465" s="368" t="s">
        <v>5</v>
      </c>
      <c r="F465" s="523" t="s">
        <v>87</v>
      </c>
      <c r="G465" s="524"/>
      <c r="H465" s="524"/>
      <c r="I465" s="524"/>
      <c r="J465" s="367"/>
      <c r="K465" s="369">
        <v>1</v>
      </c>
      <c r="L465" s="367"/>
      <c r="M465" s="367"/>
      <c r="N465" s="367"/>
      <c r="O465" s="367"/>
      <c r="P465" s="367"/>
      <c r="Q465" s="367"/>
      <c r="R465" s="163"/>
      <c r="T465" s="164"/>
      <c r="U465" s="160"/>
      <c r="V465" s="160"/>
      <c r="W465" s="160"/>
      <c r="X465" s="160"/>
      <c r="Y465" s="160"/>
      <c r="Z465" s="160"/>
      <c r="AA465" s="165"/>
      <c r="AT465" s="166" t="s">
        <v>182</v>
      </c>
      <c r="AU465" s="166" t="s">
        <v>131</v>
      </c>
      <c r="AV465" s="11" t="s">
        <v>131</v>
      </c>
      <c r="AW465" s="11" t="s">
        <v>37</v>
      </c>
      <c r="AX465" s="11" t="s">
        <v>79</v>
      </c>
      <c r="AY465" s="166" t="s">
        <v>172</v>
      </c>
    </row>
    <row r="466" spans="1:51" s="12" customFormat="1" ht="22.5" customHeight="1" x14ac:dyDescent="0.3">
      <c r="A466" s="370"/>
      <c r="B466" s="371"/>
      <c r="C466" s="372"/>
      <c r="D466" s="372"/>
      <c r="E466" s="373" t="s">
        <v>5</v>
      </c>
      <c r="F466" s="525" t="s">
        <v>186</v>
      </c>
      <c r="G466" s="526"/>
      <c r="H466" s="526"/>
      <c r="I466" s="526"/>
      <c r="J466" s="372"/>
      <c r="K466" s="374">
        <v>1</v>
      </c>
      <c r="L466" s="372"/>
      <c r="M466" s="372"/>
      <c r="N466" s="372"/>
      <c r="O466" s="372"/>
      <c r="P466" s="372"/>
      <c r="Q466" s="372"/>
      <c r="R466" s="171"/>
      <c r="T466" s="175"/>
      <c r="U466" s="176"/>
      <c r="V466" s="176"/>
      <c r="W466" s="176"/>
      <c r="X466" s="176"/>
      <c r="Y466" s="176"/>
      <c r="Z466" s="176"/>
      <c r="AA466" s="177"/>
      <c r="AT466" s="174" t="s">
        <v>182</v>
      </c>
      <c r="AU466" s="174" t="s">
        <v>131</v>
      </c>
      <c r="AV466" s="12" t="s">
        <v>177</v>
      </c>
      <c r="AW466" s="12" t="s">
        <v>37</v>
      </c>
      <c r="AX466" s="12" t="s">
        <v>87</v>
      </c>
      <c r="AY466" s="174" t="s">
        <v>172</v>
      </c>
    </row>
    <row r="467" spans="1:51" s="1" customFormat="1" ht="6.95" customHeight="1" x14ac:dyDescent="0.3">
      <c r="A467" s="307"/>
      <c r="B467" s="332"/>
      <c r="C467" s="333"/>
      <c r="D467" s="333"/>
      <c r="E467" s="333"/>
      <c r="F467" s="333"/>
      <c r="G467" s="333"/>
      <c r="H467" s="333"/>
      <c r="I467" s="333"/>
      <c r="J467" s="333"/>
      <c r="K467" s="333"/>
      <c r="L467" s="333"/>
      <c r="M467" s="333"/>
      <c r="N467" s="333"/>
      <c r="O467" s="333"/>
      <c r="P467" s="333"/>
      <c r="Q467" s="333"/>
      <c r="R467" s="61"/>
    </row>
    <row r="468" spans="1:51" x14ac:dyDescent="0.3">
      <c r="A468" s="301"/>
      <c r="B468" s="301"/>
      <c r="C468" s="301"/>
      <c r="D468" s="301"/>
      <c r="E468" s="301"/>
      <c r="F468" s="301"/>
      <c r="G468" s="301"/>
      <c r="H468" s="301"/>
      <c r="I468" s="301"/>
      <c r="J468" s="301"/>
      <c r="K468" s="301"/>
      <c r="L468" s="301"/>
      <c r="M468" s="301"/>
      <c r="N468" s="301"/>
      <c r="O468" s="301"/>
      <c r="P468" s="301"/>
      <c r="Q468" s="301"/>
    </row>
  </sheetData>
  <sheetProtection algorithmName="SHA-512" hashValue="vDfjxYWULGD2Z+uMVmt8L7rU3IyMSm9gKnIyHZYl0mefp1UW6V6xF7n+phSGVIR7X/NyLa7F5sJmPEmatVvT9w==" saltValue="BtcFh+2WM6PGq+V8IqU+bA==" spinCount="100000" sheet="1" objects="1" scenarios="1"/>
  <mergeCells count="52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F128:I128"/>
    <mergeCell ref="F129:I129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1:I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F154:I154"/>
    <mergeCell ref="F155:I155"/>
    <mergeCell ref="F156:I156"/>
    <mergeCell ref="F157:I157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F164:I164"/>
    <mergeCell ref="F165:I165"/>
    <mergeCell ref="F166:I166"/>
    <mergeCell ref="F167:I167"/>
    <mergeCell ref="F168:I168"/>
    <mergeCell ref="F170:I170"/>
    <mergeCell ref="L170:M170"/>
    <mergeCell ref="N170:Q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F191:I191"/>
    <mergeCell ref="F192:I192"/>
    <mergeCell ref="F193:I193"/>
    <mergeCell ref="F194:I194"/>
    <mergeCell ref="F195:I195"/>
    <mergeCell ref="F196:I196"/>
    <mergeCell ref="F197:I197"/>
    <mergeCell ref="F198:I198"/>
    <mergeCell ref="F199:I199"/>
    <mergeCell ref="F200:I200"/>
    <mergeCell ref="L200:M200"/>
    <mergeCell ref="N200:Q200"/>
    <mergeCell ref="F201:I201"/>
    <mergeCell ref="F202:I202"/>
    <mergeCell ref="F203:I203"/>
    <mergeCell ref="F204:I204"/>
    <mergeCell ref="F205:I205"/>
    <mergeCell ref="F206:I206"/>
    <mergeCell ref="L206:M206"/>
    <mergeCell ref="N206:Q206"/>
    <mergeCell ref="F207:I207"/>
    <mergeCell ref="F208:I208"/>
    <mergeCell ref="F209:I209"/>
    <mergeCell ref="F210:I210"/>
    <mergeCell ref="F211:I211"/>
    <mergeCell ref="F212:I212"/>
    <mergeCell ref="L212:M212"/>
    <mergeCell ref="N212:Q212"/>
    <mergeCell ref="F213:I213"/>
    <mergeCell ref="F214:I214"/>
    <mergeCell ref="F215:I215"/>
    <mergeCell ref="F216:I216"/>
    <mergeCell ref="F217:I217"/>
    <mergeCell ref="F218:I218"/>
    <mergeCell ref="F219:I219"/>
    <mergeCell ref="F220:I220"/>
    <mergeCell ref="F221:I221"/>
    <mergeCell ref="L221:M221"/>
    <mergeCell ref="N221:Q221"/>
    <mergeCell ref="F222:I222"/>
    <mergeCell ref="F223:I223"/>
    <mergeCell ref="F224:I224"/>
    <mergeCell ref="F225:I225"/>
    <mergeCell ref="F226:I226"/>
    <mergeCell ref="F227:I227"/>
    <mergeCell ref="L227:M227"/>
    <mergeCell ref="N227:Q227"/>
    <mergeCell ref="F228:I228"/>
    <mergeCell ref="F229:I229"/>
    <mergeCell ref="F230:I230"/>
    <mergeCell ref="F231:I231"/>
    <mergeCell ref="F232:I232"/>
    <mergeCell ref="F233:I233"/>
    <mergeCell ref="L233:M233"/>
    <mergeCell ref="N233:Q233"/>
    <mergeCell ref="F234:I234"/>
    <mergeCell ref="F235:I235"/>
    <mergeCell ref="F236:I236"/>
    <mergeCell ref="F237:I237"/>
    <mergeCell ref="F238:I238"/>
    <mergeCell ref="F239:I239"/>
    <mergeCell ref="F240:I240"/>
    <mergeCell ref="F241:I241"/>
    <mergeCell ref="L241:M241"/>
    <mergeCell ref="N241:Q241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F250:I250"/>
    <mergeCell ref="L250:M250"/>
    <mergeCell ref="N250:Q250"/>
    <mergeCell ref="F251:I251"/>
    <mergeCell ref="F252:I252"/>
    <mergeCell ref="F253:I253"/>
    <mergeCell ref="F254:I254"/>
    <mergeCell ref="F255:I255"/>
    <mergeCell ref="F256:I256"/>
    <mergeCell ref="L256:M256"/>
    <mergeCell ref="N256:Q256"/>
    <mergeCell ref="F257:I257"/>
    <mergeCell ref="F258:I258"/>
    <mergeCell ref="F259:I259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68:I268"/>
    <mergeCell ref="L268:M268"/>
    <mergeCell ref="N268:Q268"/>
    <mergeCell ref="F271:I271"/>
    <mergeCell ref="L271:M271"/>
    <mergeCell ref="N271:Q271"/>
    <mergeCell ref="F272:I272"/>
    <mergeCell ref="F273:I273"/>
    <mergeCell ref="F274:I274"/>
    <mergeCell ref="F275:I275"/>
    <mergeCell ref="F276:I276"/>
    <mergeCell ref="F277:I277"/>
    <mergeCell ref="L277:M277"/>
    <mergeCell ref="N277:Q277"/>
    <mergeCell ref="F278:I278"/>
    <mergeCell ref="F279:I279"/>
    <mergeCell ref="F280:I280"/>
    <mergeCell ref="F281:I281"/>
    <mergeCell ref="F282:I282"/>
    <mergeCell ref="F283:I283"/>
    <mergeCell ref="L283:M283"/>
    <mergeCell ref="N283:Q283"/>
    <mergeCell ref="F284:I284"/>
    <mergeCell ref="F285:I285"/>
    <mergeCell ref="F286:I286"/>
    <mergeCell ref="L286:M286"/>
    <mergeCell ref="N286:Q286"/>
    <mergeCell ref="F287:I287"/>
    <mergeCell ref="F288:I288"/>
    <mergeCell ref="F289:I289"/>
    <mergeCell ref="F290:I290"/>
    <mergeCell ref="F291:I291"/>
    <mergeCell ref="F292:I292"/>
    <mergeCell ref="L292:M292"/>
    <mergeCell ref="N292:Q292"/>
    <mergeCell ref="F293:I293"/>
    <mergeCell ref="F294:I294"/>
    <mergeCell ref="F295:I295"/>
    <mergeCell ref="F296:I296"/>
    <mergeCell ref="F297:I297"/>
    <mergeCell ref="F298:I298"/>
    <mergeCell ref="F299:I299"/>
    <mergeCell ref="L299:M299"/>
    <mergeCell ref="N299:Q299"/>
    <mergeCell ref="F301:I301"/>
    <mergeCell ref="L301:M301"/>
    <mergeCell ref="N301:Q301"/>
    <mergeCell ref="F302:I302"/>
    <mergeCell ref="F303:I303"/>
    <mergeCell ref="F304:I304"/>
    <mergeCell ref="F305:I305"/>
    <mergeCell ref="F306:I306"/>
    <mergeCell ref="F307:I307"/>
    <mergeCell ref="L307:M307"/>
    <mergeCell ref="N307:Q307"/>
    <mergeCell ref="F309:I309"/>
    <mergeCell ref="L309:M309"/>
    <mergeCell ref="N309:Q309"/>
    <mergeCell ref="F310:I310"/>
    <mergeCell ref="F311:I311"/>
    <mergeCell ref="F312:I312"/>
    <mergeCell ref="F313:I313"/>
    <mergeCell ref="F314:I314"/>
    <mergeCell ref="L314:M314"/>
    <mergeCell ref="N314:Q314"/>
    <mergeCell ref="F315:I315"/>
    <mergeCell ref="F316:I316"/>
    <mergeCell ref="F317:I317"/>
    <mergeCell ref="F318:I318"/>
    <mergeCell ref="L318:M318"/>
    <mergeCell ref="N318:Q318"/>
    <mergeCell ref="F319:I319"/>
    <mergeCell ref="F320:I320"/>
    <mergeCell ref="F321:I321"/>
    <mergeCell ref="F322:I322"/>
    <mergeCell ref="F323:I323"/>
    <mergeCell ref="L323:M323"/>
    <mergeCell ref="N323:Q323"/>
    <mergeCell ref="F324:I324"/>
    <mergeCell ref="F325:I325"/>
    <mergeCell ref="F326:I326"/>
    <mergeCell ref="L326:M326"/>
    <mergeCell ref="N326:Q326"/>
    <mergeCell ref="F327:I327"/>
    <mergeCell ref="F328:I328"/>
    <mergeCell ref="F329:I329"/>
    <mergeCell ref="F330:I330"/>
    <mergeCell ref="F331:I331"/>
    <mergeCell ref="L331:M331"/>
    <mergeCell ref="N331:Q331"/>
    <mergeCell ref="F332:I332"/>
    <mergeCell ref="F333:I333"/>
    <mergeCell ref="F334:I334"/>
    <mergeCell ref="L334:M334"/>
    <mergeCell ref="N334:Q334"/>
    <mergeCell ref="F335:I335"/>
    <mergeCell ref="F336:I336"/>
    <mergeCell ref="F337:I337"/>
    <mergeCell ref="F338:I338"/>
    <mergeCell ref="F339:I339"/>
    <mergeCell ref="L339:M339"/>
    <mergeCell ref="N339:Q339"/>
    <mergeCell ref="F340:I340"/>
    <mergeCell ref="F341:I341"/>
    <mergeCell ref="F342:I342"/>
    <mergeCell ref="L342:M342"/>
    <mergeCell ref="N342:Q342"/>
    <mergeCell ref="F344:I344"/>
    <mergeCell ref="L344:M344"/>
    <mergeCell ref="N344:Q344"/>
    <mergeCell ref="F345:I345"/>
    <mergeCell ref="F346:I346"/>
    <mergeCell ref="F347:I347"/>
    <mergeCell ref="L347:M347"/>
    <mergeCell ref="N347:Q347"/>
    <mergeCell ref="F348:I348"/>
    <mergeCell ref="F349:I349"/>
    <mergeCell ref="F350:I350"/>
    <mergeCell ref="F351:I351"/>
    <mergeCell ref="L351:M351"/>
    <mergeCell ref="N351:Q351"/>
    <mergeCell ref="F353:I353"/>
    <mergeCell ref="L353:M353"/>
    <mergeCell ref="N353:Q353"/>
    <mergeCell ref="F354:I354"/>
    <mergeCell ref="F355:I355"/>
    <mergeCell ref="F356:I356"/>
    <mergeCell ref="F357:I357"/>
    <mergeCell ref="F358:I358"/>
    <mergeCell ref="F359:I359"/>
    <mergeCell ref="L359:M359"/>
    <mergeCell ref="N359:Q359"/>
    <mergeCell ref="F360:I360"/>
    <mergeCell ref="F361:I361"/>
    <mergeCell ref="F362:I362"/>
    <mergeCell ref="F363:I363"/>
    <mergeCell ref="F364:I364"/>
    <mergeCell ref="F365:I365"/>
    <mergeCell ref="L365:M365"/>
    <mergeCell ref="N365:Q365"/>
    <mergeCell ref="F366:I366"/>
    <mergeCell ref="F367:I367"/>
    <mergeCell ref="F368:I368"/>
    <mergeCell ref="F369:I369"/>
    <mergeCell ref="F370:I370"/>
    <mergeCell ref="F371:I371"/>
    <mergeCell ref="L371:M371"/>
    <mergeCell ref="N371:Q371"/>
    <mergeCell ref="F372:I372"/>
    <mergeCell ref="F373:I373"/>
    <mergeCell ref="F374:I374"/>
    <mergeCell ref="F375:I375"/>
    <mergeCell ref="F376:I376"/>
    <mergeCell ref="F377:I377"/>
    <mergeCell ref="L377:M377"/>
    <mergeCell ref="N377:Q377"/>
    <mergeCell ref="F379:I379"/>
    <mergeCell ref="L379:M379"/>
    <mergeCell ref="N379:Q379"/>
    <mergeCell ref="F380:I380"/>
    <mergeCell ref="F381:I381"/>
    <mergeCell ref="F382:I382"/>
    <mergeCell ref="F383:I383"/>
    <mergeCell ref="L383:M383"/>
    <mergeCell ref="N383:Q383"/>
    <mergeCell ref="F384:I384"/>
    <mergeCell ref="F385:I385"/>
    <mergeCell ref="F386:I386"/>
    <mergeCell ref="F387:I387"/>
    <mergeCell ref="L387:M387"/>
    <mergeCell ref="N387:Q387"/>
    <mergeCell ref="F388:I388"/>
    <mergeCell ref="F389:I389"/>
    <mergeCell ref="F390:I390"/>
    <mergeCell ref="F391:I391"/>
    <mergeCell ref="F392:I392"/>
    <mergeCell ref="F393:I393"/>
    <mergeCell ref="F394:I394"/>
    <mergeCell ref="L394:M394"/>
    <mergeCell ref="N394:Q394"/>
    <mergeCell ref="F395:I395"/>
    <mergeCell ref="F396:I396"/>
    <mergeCell ref="F397:I397"/>
    <mergeCell ref="F398:I398"/>
    <mergeCell ref="F399:I399"/>
    <mergeCell ref="F400:I400"/>
    <mergeCell ref="F401:I401"/>
    <mergeCell ref="L401:M401"/>
    <mergeCell ref="N401:Q401"/>
    <mergeCell ref="F402:I402"/>
    <mergeCell ref="F403:I403"/>
    <mergeCell ref="F404:I404"/>
    <mergeCell ref="F405:I405"/>
    <mergeCell ref="F406:I406"/>
    <mergeCell ref="F407:I407"/>
    <mergeCell ref="F408:I408"/>
    <mergeCell ref="F409:I409"/>
    <mergeCell ref="L409:M409"/>
    <mergeCell ref="N409:Q409"/>
    <mergeCell ref="F410:I410"/>
    <mergeCell ref="F411:I411"/>
    <mergeCell ref="F412:I412"/>
    <mergeCell ref="F413:I413"/>
    <mergeCell ref="F414:I414"/>
    <mergeCell ref="F415:I415"/>
    <mergeCell ref="F416:I416"/>
    <mergeCell ref="F417:I417"/>
    <mergeCell ref="F418:I418"/>
    <mergeCell ref="L418:M418"/>
    <mergeCell ref="N418:Q418"/>
    <mergeCell ref="F419:I419"/>
    <mergeCell ref="F420:I420"/>
    <mergeCell ref="F421:I421"/>
    <mergeCell ref="F422:I422"/>
    <mergeCell ref="F423:I423"/>
    <mergeCell ref="F424:I424"/>
    <mergeCell ref="F425:I425"/>
    <mergeCell ref="L425:M425"/>
    <mergeCell ref="N425:Q425"/>
    <mergeCell ref="F426:I426"/>
    <mergeCell ref="F427:I427"/>
    <mergeCell ref="F428:I428"/>
    <mergeCell ref="F429:I429"/>
    <mergeCell ref="F430:I430"/>
    <mergeCell ref="F432:I432"/>
    <mergeCell ref="L432:M432"/>
    <mergeCell ref="N432:Q432"/>
    <mergeCell ref="F433:I433"/>
    <mergeCell ref="F434:I434"/>
    <mergeCell ref="F435:I435"/>
    <mergeCell ref="F436:I436"/>
    <mergeCell ref="F437:I437"/>
    <mergeCell ref="F438:I438"/>
    <mergeCell ref="L438:M438"/>
    <mergeCell ref="N438:Q438"/>
    <mergeCell ref="F439:I439"/>
    <mergeCell ref="F440:I440"/>
    <mergeCell ref="F441:I441"/>
    <mergeCell ref="F442:I442"/>
    <mergeCell ref="F443:I443"/>
    <mergeCell ref="F444:I444"/>
    <mergeCell ref="F445:I445"/>
    <mergeCell ref="F446:I446"/>
    <mergeCell ref="F447:I447"/>
    <mergeCell ref="F448:I448"/>
    <mergeCell ref="F461:I461"/>
    <mergeCell ref="F464:I464"/>
    <mergeCell ref="L464:M464"/>
    <mergeCell ref="N464:Q464"/>
    <mergeCell ref="F449:I449"/>
    <mergeCell ref="F450:I450"/>
    <mergeCell ref="L450:M450"/>
    <mergeCell ref="N450:Q450"/>
    <mergeCell ref="F451:I451"/>
    <mergeCell ref="F452:I452"/>
    <mergeCell ref="F453:I453"/>
    <mergeCell ref="F454:I454"/>
    <mergeCell ref="F455:I455"/>
    <mergeCell ref="H1:K1"/>
    <mergeCell ref="S2:AC2"/>
    <mergeCell ref="F465:I465"/>
    <mergeCell ref="F466:I466"/>
    <mergeCell ref="N123:Q123"/>
    <mergeCell ref="N124:Q124"/>
    <mergeCell ref="N125:Q125"/>
    <mergeCell ref="N169:Q169"/>
    <mergeCell ref="N267:Q267"/>
    <mergeCell ref="N269:Q269"/>
    <mergeCell ref="N270:Q270"/>
    <mergeCell ref="N300:Q300"/>
    <mergeCell ref="N308:Q308"/>
    <mergeCell ref="N343:Q343"/>
    <mergeCell ref="N352:Q352"/>
    <mergeCell ref="N378:Q378"/>
    <mergeCell ref="N431:Q431"/>
    <mergeCell ref="N462:Q462"/>
    <mergeCell ref="N463:Q463"/>
    <mergeCell ref="F456:I456"/>
    <mergeCell ref="F457:I457"/>
    <mergeCell ref="F458:I458"/>
    <mergeCell ref="F459:I459"/>
    <mergeCell ref="F460:I460"/>
  </mergeCells>
  <hyperlinks>
    <hyperlink ref="F1:G1" location="C2" display="1) Krycí list rozpočtu"/>
    <hyperlink ref="H1:K1" location="C86" display="2) Rekapitulace rozpočtu"/>
    <hyperlink ref="L1" location="C122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4"/>
  <sheetViews>
    <sheetView showGridLines="0" zoomScale="115" zoomScaleNormal="115" workbookViewId="0">
      <pane ySplit="1" topLeftCell="A91" activePane="bottomLeft" state="frozen"/>
      <selection pane="bottomLeft" activeCell="N174" sqref="N17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A2" s="301"/>
      <c r="B2" s="301"/>
      <c r="C2" s="577" t="s">
        <v>7</v>
      </c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94</v>
      </c>
    </row>
    <row r="3" spans="1:66" ht="6.95" customHeight="1" x14ac:dyDescent="0.3">
      <c r="A3" s="301"/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24"/>
      <c r="AT3" s="21" t="s">
        <v>131</v>
      </c>
    </row>
    <row r="4" spans="1:66" ht="36.950000000000003" customHeight="1" x14ac:dyDescent="0.3">
      <c r="A4" s="301"/>
      <c r="B4" s="304"/>
      <c r="C4" s="564" t="s">
        <v>132</v>
      </c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26"/>
      <c r="T4" s="27" t="s">
        <v>13</v>
      </c>
      <c r="AT4" s="21" t="s">
        <v>6</v>
      </c>
    </row>
    <row r="5" spans="1:66" ht="6.95" customHeight="1" x14ac:dyDescent="0.3">
      <c r="A5" s="301"/>
      <c r="B5" s="304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26"/>
    </row>
    <row r="6" spans="1:66" ht="25.35" customHeight="1" x14ac:dyDescent="0.3">
      <c r="A6" s="301"/>
      <c r="B6" s="304"/>
      <c r="C6" s="305"/>
      <c r="D6" s="306" t="s">
        <v>17</v>
      </c>
      <c r="E6" s="305"/>
      <c r="F6" s="565" t="str">
        <f>'Rekapitulace stavby'!K6</f>
        <v>Kasárna Opavská 29, Hlučín</v>
      </c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305"/>
      <c r="R6" s="26"/>
    </row>
    <row r="7" spans="1:66" s="1" customFormat="1" ht="32.85" customHeight="1" x14ac:dyDescent="0.3">
      <c r="A7" s="307"/>
      <c r="B7" s="308"/>
      <c r="C7" s="309"/>
      <c r="D7" s="310" t="s">
        <v>133</v>
      </c>
      <c r="E7" s="309"/>
      <c r="F7" s="579" t="s">
        <v>637</v>
      </c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309"/>
      <c r="R7" s="37"/>
    </row>
    <row r="8" spans="1:66" s="1" customFormat="1" ht="14.45" customHeight="1" x14ac:dyDescent="0.3">
      <c r="A8" s="307"/>
      <c r="B8" s="308"/>
      <c r="C8" s="309"/>
      <c r="D8" s="306" t="s">
        <v>19</v>
      </c>
      <c r="E8" s="309"/>
      <c r="F8" s="311" t="s">
        <v>5</v>
      </c>
      <c r="G8" s="309"/>
      <c r="H8" s="309"/>
      <c r="I8" s="309"/>
      <c r="J8" s="309"/>
      <c r="K8" s="309"/>
      <c r="L8" s="309"/>
      <c r="M8" s="306" t="s">
        <v>20</v>
      </c>
      <c r="N8" s="309"/>
      <c r="O8" s="311" t="s">
        <v>5</v>
      </c>
      <c r="P8" s="309"/>
      <c r="Q8" s="309"/>
      <c r="R8" s="37"/>
    </row>
    <row r="9" spans="1:66" s="1" customFormat="1" ht="14.45" customHeight="1" x14ac:dyDescent="0.3">
      <c r="A9" s="307"/>
      <c r="B9" s="308"/>
      <c r="C9" s="309"/>
      <c r="D9" s="306" t="s">
        <v>21</v>
      </c>
      <c r="E9" s="309"/>
      <c r="F9" s="311" t="s">
        <v>135</v>
      </c>
      <c r="G9" s="309"/>
      <c r="H9" s="309"/>
      <c r="I9" s="309"/>
      <c r="J9" s="309"/>
      <c r="K9" s="309"/>
      <c r="L9" s="309"/>
      <c r="M9" s="306" t="s">
        <v>23</v>
      </c>
      <c r="N9" s="309"/>
      <c r="O9" s="553" t="str">
        <f>'Rekapitulace stavby'!AN8</f>
        <v>29.5.2017</v>
      </c>
      <c r="P9" s="553"/>
      <c r="Q9" s="309"/>
      <c r="R9" s="37"/>
    </row>
    <row r="10" spans="1:66" s="1" customFormat="1" ht="10.9" customHeight="1" x14ac:dyDescent="0.3">
      <c r="A10" s="307"/>
      <c r="B10" s="308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7"/>
    </row>
    <row r="11" spans="1:66" s="1" customFormat="1" ht="14.45" customHeight="1" x14ac:dyDescent="0.3">
      <c r="A11" s="307"/>
      <c r="B11" s="308"/>
      <c r="C11" s="309"/>
      <c r="D11" s="306" t="s">
        <v>25</v>
      </c>
      <c r="E11" s="309"/>
      <c r="F11" s="309"/>
      <c r="G11" s="309"/>
      <c r="H11" s="309"/>
      <c r="I11" s="309"/>
      <c r="J11" s="309"/>
      <c r="K11" s="309"/>
      <c r="L11" s="309"/>
      <c r="M11" s="306" t="s">
        <v>26</v>
      </c>
      <c r="N11" s="309"/>
      <c r="O11" s="554" t="str">
        <f>IF('Rekapitulace stavby'!AN10="","",'Rekapitulace stavby'!AN10)</f>
        <v>60460580</v>
      </c>
      <c r="P11" s="554"/>
      <c r="Q11" s="309"/>
      <c r="R11" s="37"/>
    </row>
    <row r="12" spans="1:66" s="1" customFormat="1" ht="18" customHeight="1" x14ac:dyDescent="0.3">
      <c r="A12" s="307"/>
      <c r="B12" s="308"/>
      <c r="C12" s="309"/>
      <c r="D12" s="309"/>
      <c r="E12" s="311" t="str">
        <f>IF('Rekapitulace stavby'!E11="","",'Rekapitulace stavby'!E11)</f>
        <v>AS-PO, Podbabská 1589/1, 160 00 Praha 6</v>
      </c>
      <c r="F12" s="309"/>
      <c r="G12" s="309"/>
      <c r="H12" s="309"/>
      <c r="I12" s="309"/>
      <c r="J12" s="309"/>
      <c r="K12" s="309"/>
      <c r="L12" s="309"/>
      <c r="M12" s="306" t="s">
        <v>29</v>
      </c>
      <c r="N12" s="309"/>
      <c r="O12" s="554" t="str">
        <f>IF('Rekapitulace stavby'!AN11="","",'Rekapitulace stavby'!AN11)</f>
        <v>CZ60460580</v>
      </c>
      <c r="P12" s="554"/>
      <c r="Q12" s="309"/>
      <c r="R12" s="37"/>
    </row>
    <row r="13" spans="1:66" s="1" customFormat="1" ht="6.95" customHeight="1" x14ac:dyDescent="0.3">
      <c r="A13" s="307"/>
      <c r="B13" s="308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7"/>
    </row>
    <row r="14" spans="1:66" s="1" customFormat="1" ht="14.45" customHeight="1" x14ac:dyDescent="0.3">
      <c r="A14" s="307"/>
      <c r="B14" s="308"/>
      <c r="C14" s="309"/>
      <c r="D14" s="306" t="s">
        <v>31</v>
      </c>
      <c r="E14" s="309"/>
      <c r="F14" s="309"/>
      <c r="G14" s="309"/>
      <c r="H14" s="309"/>
      <c r="I14" s="309"/>
      <c r="J14" s="309"/>
      <c r="K14" s="309"/>
      <c r="L14" s="309"/>
      <c r="M14" s="306" t="s">
        <v>26</v>
      </c>
      <c r="N14" s="309"/>
      <c r="O14" s="554" t="str">
        <f>IF('Rekapitulace stavby'!AN13="","",'Rekapitulace stavby'!AN13)</f>
        <v/>
      </c>
      <c r="P14" s="554"/>
      <c r="Q14" s="309"/>
      <c r="R14" s="37"/>
    </row>
    <row r="15" spans="1:66" s="1" customFormat="1" ht="18" customHeight="1" x14ac:dyDescent="0.3">
      <c r="A15" s="307"/>
      <c r="B15" s="308"/>
      <c r="C15" s="309"/>
      <c r="D15" s="309"/>
      <c r="E15" s="311" t="str">
        <f>IF('Rekapitulace stavby'!E14="","",'Rekapitulace stavby'!E14)</f>
        <v xml:space="preserve"> </v>
      </c>
      <c r="F15" s="309"/>
      <c r="G15" s="309"/>
      <c r="H15" s="309"/>
      <c r="I15" s="309"/>
      <c r="J15" s="309"/>
      <c r="K15" s="309"/>
      <c r="L15" s="309"/>
      <c r="M15" s="306" t="s">
        <v>29</v>
      </c>
      <c r="N15" s="309"/>
      <c r="O15" s="554" t="str">
        <f>IF('Rekapitulace stavby'!AN14="","",'Rekapitulace stavby'!AN14)</f>
        <v/>
      </c>
      <c r="P15" s="554"/>
      <c r="Q15" s="309"/>
      <c r="R15" s="37"/>
    </row>
    <row r="16" spans="1:66" s="1" customFormat="1" ht="6.95" customHeight="1" x14ac:dyDescent="0.3">
      <c r="A16" s="307"/>
      <c r="B16" s="308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7"/>
    </row>
    <row r="17" spans="1:18" s="1" customFormat="1" ht="14.45" customHeight="1" x14ac:dyDescent="0.3">
      <c r="A17" s="307"/>
      <c r="B17" s="308"/>
      <c r="C17" s="309"/>
      <c r="D17" s="306" t="s">
        <v>33</v>
      </c>
      <c r="E17" s="309"/>
      <c r="F17" s="309"/>
      <c r="G17" s="309"/>
      <c r="H17" s="309"/>
      <c r="I17" s="309"/>
      <c r="J17" s="309"/>
      <c r="K17" s="309"/>
      <c r="L17" s="309"/>
      <c r="M17" s="306" t="s">
        <v>26</v>
      </c>
      <c r="N17" s="309"/>
      <c r="O17" s="554" t="str">
        <f>IF('Rekapitulace stavby'!AN16="","",'Rekapitulace stavby'!AN16)</f>
        <v>28571690</v>
      </c>
      <c r="P17" s="554"/>
      <c r="Q17" s="309"/>
      <c r="R17" s="37"/>
    </row>
    <row r="18" spans="1:18" s="1" customFormat="1" ht="18" customHeight="1" x14ac:dyDescent="0.3">
      <c r="A18" s="307"/>
      <c r="B18" s="308"/>
      <c r="C18" s="309"/>
      <c r="D18" s="309"/>
      <c r="E18" s="311" t="str">
        <f>IF('Rekapitulace stavby'!E17="","",'Rekapitulace stavby'!E17)</f>
        <v>SAFETY PRO s.r.o., Přerovská 434/60, 77900 Olomouc</v>
      </c>
      <c r="F18" s="309"/>
      <c r="G18" s="309"/>
      <c r="H18" s="309"/>
      <c r="I18" s="309"/>
      <c r="J18" s="309"/>
      <c r="K18" s="309"/>
      <c r="L18" s="309"/>
      <c r="M18" s="306" t="s">
        <v>29</v>
      </c>
      <c r="N18" s="309"/>
      <c r="O18" s="554" t="str">
        <f>IF('Rekapitulace stavby'!AN17="","",'Rekapitulace stavby'!AN17)</f>
        <v>CZ28571690</v>
      </c>
      <c r="P18" s="554"/>
      <c r="Q18" s="309"/>
      <c r="R18" s="37"/>
    </row>
    <row r="19" spans="1:18" s="1" customFormat="1" ht="6.95" customHeight="1" x14ac:dyDescent="0.3">
      <c r="A19" s="307"/>
      <c r="B19" s="308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7"/>
    </row>
    <row r="20" spans="1:18" s="1" customFormat="1" ht="14.45" customHeight="1" x14ac:dyDescent="0.3">
      <c r="A20" s="307"/>
      <c r="B20" s="308"/>
      <c r="C20" s="309"/>
      <c r="D20" s="306" t="s">
        <v>38</v>
      </c>
      <c r="E20" s="309"/>
      <c r="F20" s="309"/>
      <c r="G20" s="309"/>
      <c r="H20" s="309"/>
      <c r="I20" s="309"/>
      <c r="J20" s="309"/>
      <c r="K20" s="309"/>
      <c r="L20" s="309"/>
      <c r="M20" s="306" t="s">
        <v>26</v>
      </c>
      <c r="N20" s="309"/>
      <c r="O20" s="554" t="str">
        <f>IF('Rekapitulace stavby'!AN19="","",'Rekapitulace stavby'!AN19)</f>
        <v>28571690</v>
      </c>
      <c r="P20" s="554"/>
      <c r="Q20" s="309"/>
      <c r="R20" s="37"/>
    </row>
    <row r="21" spans="1:18" s="1" customFormat="1" ht="18" customHeight="1" x14ac:dyDescent="0.3">
      <c r="A21" s="307"/>
      <c r="B21" s="308"/>
      <c r="C21" s="309"/>
      <c r="D21" s="309"/>
      <c r="E21" s="311" t="str">
        <f>IF('Rekapitulace stavby'!E20="","",'Rekapitulace stavby'!E20)</f>
        <v>SAFETY PRO s.r.o., Přerovská 434/60, 77900 Olomouc</v>
      </c>
      <c r="F21" s="309"/>
      <c r="G21" s="309"/>
      <c r="H21" s="309"/>
      <c r="I21" s="309"/>
      <c r="J21" s="309"/>
      <c r="K21" s="309"/>
      <c r="L21" s="309"/>
      <c r="M21" s="306" t="s">
        <v>29</v>
      </c>
      <c r="N21" s="309"/>
      <c r="O21" s="554" t="str">
        <f>IF('Rekapitulace stavby'!AN20="","",'Rekapitulace stavby'!AN20)</f>
        <v>CZ28571690</v>
      </c>
      <c r="P21" s="554"/>
      <c r="Q21" s="309"/>
      <c r="R21" s="37"/>
    </row>
    <row r="22" spans="1:18" s="1" customFormat="1" ht="6.95" customHeight="1" x14ac:dyDescent="0.3">
      <c r="A22" s="307"/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7"/>
    </row>
    <row r="23" spans="1:18" s="1" customFormat="1" ht="14.45" customHeight="1" x14ac:dyDescent="0.3">
      <c r="A23" s="307"/>
      <c r="B23" s="308"/>
      <c r="C23" s="309"/>
      <c r="D23" s="306" t="s">
        <v>39</v>
      </c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7"/>
    </row>
    <row r="24" spans="1:18" s="1" customFormat="1" ht="22.5" customHeight="1" x14ac:dyDescent="0.3">
      <c r="A24" s="307"/>
      <c r="B24" s="308"/>
      <c r="C24" s="309"/>
      <c r="D24" s="309"/>
      <c r="E24" s="574" t="s">
        <v>5</v>
      </c>
      <c r="F24" s="574"/>
      <c r="G24" s="574"/>
      <c r="H24" s="574"/>
      <c r="I24" s="574"/>
      <c r="J24" s="574"/>
      <c r="K24" s="574"/>
      <c r="L24" s="574"/>
      <c r="M24" s="309"/>
      <c r="N24" s="309"/>
      <c r="O24" s="309"/>
      <c r="P24" s="309"/>
      <c r="Q24" s="309"/>
      <c r="R24" s="37"/>
    </row>
    <row r="25" spans="1:18" s="1" customFormat="1" ht="6.95" customHeight="1" x14ac:dyDescent="0.3">
      <c r="A25" s="307"/>
      <c r="B25" s="308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7"/>
    </row>
    <row r="26" spans="1:18" s="1" customFormat="1" ht="6.95" customHeight="1" x14ac:dyDescent="0.3">
      <c r="A26" s="307"/>
      <c r="B26" s="308"/>
      <c r="C26" s="309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09"/>
      <c r="R26" s="37"/>
    </row>
    <row r="27" spans="1:18" s="1" customFormat="1" ht="14.45" customHeight="1" x14ac:dyDescent="0.3">
      <c r="A27" s="307"/>
      <c r="B27" s="308"/>
      <c r="C27" s="309"/>
      <c r="D27" s="313" t="s">
        <v>136</v>
      </c>
      <c r="E27" s="309"/>
      <c r="F27" s="309"/>
      <c r="G27" s="309"/>
      <c r="H27" s="309"/>
      <c r="I27" s="309"/>
      <c r="J27" s="309"/>
      <c r="K27" s="309"/>
      <c r="L27" s="309"/>
      <c r="M27" s="575">
        <f>N88</f>
        <v>110855.03</v>
      </c>
      <c r="N27" s="575"/>
      <c r="O27" s="575"/>
      <c r="P27" s="575"/>
      <c r="Q27" s="309"/>
      <c r="R27" s="37"/>
    </row>
    <row r="28" spans="1:18" s="1" customFormat="1" ht="14.45" customHeight="1" x14ac:dyDescent="0.3">
      <c r="A28" s="307"/>
      <c r="B28" s="308"/>
      <c r="C28" s="309"/>
      <c r="D28" s="314" t="s">
        <v>137</v>
      </c>
      <c r="E28" s="309"/>
      <c r="F28" s="309"/>
      <c r="G28" s="309"/>
      <c r="H28" s="309"/>
      <c r="I28" s="309"/>
      <c r="J28" s="309"/>
      <c r="K28" s="309"/>
      <c r="L28" s="309"/>
      <c r="M28" s="575">
        <f>N110</f>
        <v>0</v>
      </c>
      <c r="N28" s="575"/>
      <c r="O28" s="575"/>
      <c r="P28" s="575"/>
      <c r="Q28" s="309"/>
      <c r="R28" s="37"/>
    </row>
    <row r="29" spans="1:18" s="1" customFormat="1" ht="6.95" customHeight="1" x14ac:dyDescent="0.3">
      <c r="A29" s="307"/>
      <c r="B29" s="308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7"/>
    </row>
    <row r="30" spans="1:18" s="1" customFormat="1" ht="25.35" customHeight="1" x14ac:dyDescent="0.3">
      <c r="A30" s="307"/>
      <c r="B30" s="308"/>
      <c r="C30" s="309"/>
      <c r="D30" s="315" t="s">
        <v>42</v>
      </c>
      <c r="E30" s="309"/>
      <c r="F30" s="309"/>
      <c r="G30" s="309"/>
      <c r="H30" s="309"/>
      <c r="I30" s="309"/>
      <c r="J30" s="309"/>
      <c r="K30" s="309"/>
      <c r="L30" s="309"/>
      <c r="M30" s="576">
        <f>ROUND(M27+M28,2)</f>
        <v>110855.03</v>
      </c>
      <c r="N30" s="552"/>
      <c r="O30" s="552"/>
      <c r="P30" s="552"/>
      <c r="Q30" s="309"/>
      <c r="R30" s="37"/>
    </row>
    <row r="31" spans="1:18" s="1" customFormat="1" ht="6.95" customHeight="1" x14ac:dyDescent="0.3">
      <c r="A31" s="307"/>
      <c r="B31" s="308"/>
      <c r="C31" s="309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09"/>
      <c r="R31" s="37"/>
    </row>
    <row r="32" spans="1:18" s="1" customFormat="1" ht="14.45" customHeight="1" x14ac:dyDescent="0.3">
      <c r="A32" s="307"/>
      <c r="B32" s="308"/>
      <c r="C32" s="309"/>
      <c r="D32" s="316" t="s">
        <v>43</v>
      </c>
      <c r="E32" s="316" t="s">
        <v>44</v>
      </c>
      <c r="F32" s="317">
        <v>0.21</v>
      </c>
      <c r="G32" s="318" t="s">
        <v>45</v>
      </c>
      <c r="H32" s="571">
        <f>ROUND((SUM(BE110:BE111)+SUM(BE129:BE352)), 2)</f>
        <v>110855.03</v>
      </c>
      <c r="I32" s="552"/>
      <c r="J32" s="552"/>
      <c r="K32" s="309"/>
      <c r="L32" s="309"/>
      <c r="M32" s="571">
        <f>ROUND(ROUND((SUM(BE110:BE111)+SUM(BE129:BE352)), 2)*F32, 2)</f>
        <v>23279.56</v>
      </c>
      <c r="N32" s="552"/>
      <c r="O32" s="552"/>
      <c r="P32" s="552"/>
      <c r="Q32" s="309"/>
      <c r="R32" s="37"/>
    </row>
    <row r="33" spans="1:18" s="1" customFormat="1" ht="14.45" customHeight="1" x14ac:dyDescent="0.3">
      <c r="A33" s="307"/>
      <c r="B33" s="308"/>
      <c r="C33" s="309"/>
      <c r="D33" s="309"/>
      <c r="E33" s="316" t="s">
        <v>46</v>
      </c>
      <c r="F33" s="317">
        <v>0.15</v>
      </c>
      <c r="G33" s="318" t="s">
        <v>45</v>
      </c>
      <c r="H33" s="571">
        <f>ROUND((SUM(BF110:BF111)+SUM(BF129:BF352)), 2)</f>
        <v>0</v>
      </c>
      <c r="I33" s="552"/>
      <c r="J33" s="552"/>
      <c r="K33" s="309"/>
      <c r="L33" s="309"/>
      <c r="M33" s="571">
        <f>ROUND(ROUND((SUM(BF110:BF111)+SUM(BF129:BF352)), 2)*F33, 2)</f>
        <v>0</v>
      </c>
      <c r="N33" s="552"/>
      <c r="O33" s="552"/>
      <c r="P33" s="552"/>
      <c r="Q33" s="309"/>
      <c r="R33" s="37"/>
    </row>
    <row r="34" spans="1:18" s="1" customFormat="1" ht="14.45" hidden="1" customHeight="1" x14ac:dyDescent="0.3">
      <c r="A34" s="307"/>
      <c r="B34" s="308"/>
      <c r="C34" s="309"/>
      <c r="D34" s="309"/>
      <c r="E34" s="316" t="s">
        <v>47</v>
      </c>
      <c r="F34" s="317">
        <v>0.21</v>
      </c>
      <c r="G34" s="318" t="s">
        <v>45</v>
      </c>
      <c r="H34" s="571">
        <f>ROUND((SUM(BG110:BG111)+SUM(BG129:BG352)), 2)</f>
        <v>0</v>
      </c>
      <c r="I34" s="552"/>
      <c r="J34" s="552"/>
      <c r="K34" s="309"/>
      <c r="L34" s="309"/>
      <c r="M34" s="571">
        <v>0</v>
      </c>
      <c r="N34" s="552"/>
      <c r="O34" s="552"/>
      <c r="P34" s="552"/>
      <c r="Q34" s="309"/>
      <c r="R34" s="37"/>
    </row>
    <row r="35" spans="1:18" s="1" customFormat="1" ht="14.45" hidden="1" customHeight="1" x14ac:dyDescent="0.3">
      <c r="A35" s="307"/>
      <c r="B35" s="308"/>
      <c r="C35" s="309"/>
      <c r="D35" s="309"/>
      <c r="E35" s="316" t="s">
        <v>48</v>
      </c>
      <c r="F35" s="317">
        <v>0.15</v>
      </c>
      <c r="G35" s="318" t="s">
        <v>45</v>
      </c>
      <c r="H35" s="571">
        <f>ROUND((SUM(BH110:BH111)+SUM(BH129:BH352)), 2)</f>
        <v>0</v>
      </c>
      <c r="I35" s="552"/>
      <c r="J35" s="552"/>
      <c r="K35" s="309"/>
      <c r="L35" s="309"/>
      <c r="M35" s="571">
        <v>0</v>
      </c>
      <c r="N35" s="552"/>
      <c r="O35" s="552"/>
      <c r="P35" s="552"/>
      <c r="Q35" s="309"/>
      <c r="R35" s="37"/>
    </row>
    <row r="36" spans="1:18" s="1" customFormat="1" ht="14.45" hidden="1" customHeight="1" x14ac:dyDescent="0.3">
      <c r="A36" s="307"/>
      <c r="B36" s="308"/>
      <c r="C36" s="309"/>
      <c r="D36" s="309"/>
      <c r="E36" s="316" t="s">
        <v>49</v>
      </c>
      <c r="F36" s="317">
        <v>0</v>
      </c>
      <c r="G36" s="318" t="s">
        <v>45</v>
      </c>
      <c r="H36" s="571">
        <f>ROUND((SUM(BI110:BI111)+SUM(BI129:BI352)), 2)</f>
        <v>0</v>
      </c>
      <c r="I36" s="552"/>
      <c r="J36" s="552"/>
      <c r="K36" s="309"/>
      <c r="L36" s="309"/>
      <c r="M36" s="571">
        <v>0</v>
      </c>
      <c r="N36" s="552"/>
      <c r="O36" s="552"/>
      <c r="P36" s="552"/>
      <c r="Q36" s="309"/>
      <c r="R36" s="37"/>
    </row>
    <row r="37" spans="1:18" s="1" customFormat="1" ht="6.95" customHeight="1" x14ac:dyDescent="0.3">
      <c r="A37" s="307"/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7"/>
    </row>
    <row r="38" spans="1:18" s="1" customFormat="1" ht="25.35" customHeight="1" x14ac:dyDescent="0.3">
      <c r="A38" s="307"/>
      <c r="B38" s="308"/>
      <c r="C38" s="319"/>
      <c r="D38" s="320" t="s">
        <v>50</v>
      </c>
      <c r="E38" s="321"/>
      <c r="F38" s="321"/>
      <c r="G38" s="322" t="s">
        <v>51</v>
      </c>
      <c r="H38" s="323" t="s">
        <v>52</v>
      </c>
      <c r="I38" s="321"/>
      <c r="J38" s="321"/>
      <c r="K38" s="321"/>
      <c r="L38" s="572">
        <f>SUM(M30:M36)</f>
        <v>134134.59</v>
      </c>
      <c r="M38" s="572"/>
      <c r="N38" s="572"/>
      <c r="O38" s="572"/>
      <c r="P38" s="573"/>
      <c r="Q38" s="319"/>
      <c r="R38" s="37"/>
    </row>
    <row r="39" spans="1:18" s="1" customFormat="1" ht="14.45" customHeight="1" x14ac:dyDescent="0.3">
      <c r="A39" s="307"/>
      <c r="B39" s="308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7"/>
    </row>
    <row r="40" spans="1:18" s="1" customFormat="1" ht="14.45" customHeight="1" x14ac:dyDescent="0.3">
      <c r="A40" s="307"/>
      <c r="B40" s="308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7"/>
    </row>
    <row r="41" spans="1:18" x14ac:dyDescent="0.3">
      <c r="A41" s="301"/>
      <c r="B41" s="304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26"/>
    </row>
    <row r="42" spans="1:18" x14ac:dyDescent="0.3">
      <c r="A42" s="301"/>
      <c r="B42" s="304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26"/>
    </row>
    <row r="43" spans="1:18" x14ac:dyDescent="0.3">
      <c r="A43" s="301"/>
      <c r="B43" s="304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26"/>
    </row>
    <row r="44" spans="1:18" x14ac:dyDescent="0.3">
      <c r="A44" s="301"/>
      <c r="B44" s="304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26"/>
    </row>
    <row r="45" spans="1:18" x14ac:dyDescent="0.3">
      <c r="A45" s="301"/>
      <c r="B45" s="304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26"/>
    </row>
    <row r="46" spans="1:18" x14ac:dyDescent="0.3">
      <c r="A46" s="301"/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26"/>
    </row>
    <row r="47" spans="1:18" x14ac:dyDescent="0.3">
      <c r="A47" s="301"/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26"/>
    </row>
    <row r="48" spans="1:18" x14ac:dyDescent="0.3">
      <c r="A48" s="301"/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26"/>
    </row>
    <row r="49" spans="1:18" x14ac:dyDescent="0.3">
      <c r="A49" s="301"/>
      <c r="B49" s="304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26"/>
    </row>
    <row r="50" spans="1:18" s="1" customFormat="1" ht="15" x14ac:dyDescent="0.3">
      <c r="A50" s="307"/>
      <c r="B50" s="308"/>
      <c r="C50" s="309"/>
      <c r="D50" s="324" t="s">
        <v>53</v>
      </c>
      <c r="E50" s="312"/>
      <c r="F50" s="312"/>
      <c r="G50" s="312"/>
      <c r="H50" s="325"/>
      <c r="I50" s="309"/>
      <c r="J50" s="324" t="s">
        <v>54</v>
      </c>
      <c r="K50" s="312"/>
      <c r="L50" s="312"/>
      <c r="M50" s="312"/>
      <c r="N50" s="312"/>
      <c r="O50" s="312"/>
      <c r="P50" s="325"/>
      <c r="Q50" s="309"/>
      <c r="R50" s="37"/>
    </row>
    <row r="51" spans="1:18" x14ac:dyDescent="0.3">
      <c r="A51" s="301"/>
      <c r="B51" s="304"/>
      <c r="C51" s="305"/>
      <c r="D51" s="326"/>
      <c r="E51" s="305"/>
      <c r="F51" s="305"/>
      <c r="G51" s="305"/>
      <c r="H51" s="327"/>
      <c r="I51" s="305"/>
      <c r="J51" s="326"/>
      <c r="K51" s="305"/>
      <c r="L51" s="305"/>
      <c r="M51" s="305"/>
      <c r="N51" s="305"/>
      <c r="O51" s="305"/>
      <c r="P51" s="327"/>
      <c r="Q51" s="305"/>
      <c r="R51" s="26"/>
    </row>
    <row r="52" spans="1:18" x14ac:dyDescent="0.3">
      <c r="A52" s="301"/>
      <c r="B52" s="304"/>
      <c r="C52" s="305"/>
      <c r="D52" s="326"/>
      <c r="E52" s="305"/>
      <c r="F52" s="305"/>
      <c r="G52" s="305"/>
      <c r="H52" s="327"/>
      <c r="I52" s="305"/>
      <c r="J52" s="326"/>
      <c r="K52" s="305"/>
      <c r="L52" s="305"/>
      <c r="M52" s="305"/>
      <c r="N52" s="305"/>
      <c r="O52" s="305"/>
      <c r="P52" s="327"/>
      <c r="Q52" s="305"/>
      <c r="R52" s="26"/>
    </row>
    <row r="53" spans="1:18" x14ac:dyDescent="0.3">
      <c r="A53" s="301"/>
      <c r="B53" s="304"/>
      <c r="C53" s="305"/>
      <c r="D53" s="326"/>
      <c r="E53" s="305"/>
      <c r="F53" s="305"/>
      <c r="G53" s="305"/>
      <c r="H53" s="327"/>
      <c r="I53" s="305"/>
      <c r="J53" s="326"/>
      <c r="K53" s="305"/>
      <c r="L53" s="305"/>
      <c r="M53" s="305"/>
      <c r="N53" s="305"/>
      <c r="O53" s="305"/>
      <c r="P53" s="327"/>
      <c r="Q53" s="305"/>
      <c r="R53" s="26"/>
    </row>
    <row r="54" spans="1:18" x14ac:dyDescent="0.3">
      <c r="A54" s="301"/>
      <c r="B54" s="304"/>
      <c r="C54" s="305"/>
      <c r="D54" s="326"/>
      <c r="E54" s="305"/>
      <c r="F54" s="305"/>
      <c r="G54" s="305"/>
      <c r="H54" s="327"/>
      <c r="I54" s="305"/>
      <c r="J54" s="326"/>
      <c r="K54" s="305"/>
      <c r="L54" s="305"/>
      <c r="M54" s="305"/>
      <c r="N54" s="305"/>
      <c r="O54" s="305"/>
      <c r="P54" s="327"/>
      <c r="Q54" s="305"/>
      <c r="R54" s="26"/>
    </row>
    <row r="55" spans="1:18" x14ac:dyDescent="0.3">
      <c r="A55" s="301"/>
      <c r="B55" s="304"/>
      <c r="C55" s="305"/>
      <c r="D55" s="326"/>
      <c r="E55" s="305"/>
      <c r="F55" s="305"/>
      <c r="G55" s="305"/>
      <c r="H55" s="327"/>
      <c r="I55" s="305"/>
      <c r="J55" s="326"/>
      <c r="K55" s="305"/>
      <c r="L55" s="305"/>
      <c r="M55" s="305"/>
      <c r="N55" s="305"/>
      <c r="O55" s="305"/>
      <c r="P55" s="327"/>
      <c r="Q55" s="305"/>
      <c r="R55" s="26"/>
    </row>
    <row r="56" spans="1:18" x14ac:dyDescent="0.3">
      <c r="A56" s="301"/>
      <c r="B56" s="304"/>
      <c r="C56" s="305"/>
      <c r="D56" s="326"/>
      <c r="E56" s="305"/>
      <c r="F56" s="305"/>
      <c r="G56" s="305"/>
      <c r="H56" s="327"/>
      <c r="I56" s="305"/>
      <c r="J56" s="326"/>
      <c r="K56" s="305"/>
      <c r="L56" s="305"/>
      <c r="M56" s="305"/>
      <c r="N56" s="305"/>
      <c r="O56" s="305"/>
      <c r="P56" s="327"/>
      <c r="Q56" s="305"/>
      <c r="R56" s="26"/>
    </row>
    <row r="57" spans="1:18" x14ac:dyDescent="0.3">
      <c r="A57" s="301"/>
      <c r="B57" s="304"/>
      <c r="C57" s="305"/>
      <c r="D57" s="326"/>
      <c r="E57" s="305"/>
      <c r="F57" s="305"/>
      <c r="G57" s="305"/>
      <c r="H57" s="327"/>
      <c r="I57" s="305"/>
      <c r="J57" s="326"/>
      <c r="K57" s="305"/>
      <c r="L57" s="305"/>
      <c r="M57" s="305"/>
      <c r="N57" s="305"/>
      <c r="O57" s="305"/>
      <c r="P57" s="327"/>
      <c r="Q57" s="305"/>
      <c r="R57" s="26"/>
    </row>
    <row r="58" spans="1:18" x14ac:dyDescent="0.3">
      <c r="A58" s="301"/>
      <c r="B58" s="304"/>
      <c r="C58" s="305"/>
      <c r="D58" s="326"/>
      <c r="E58" s="305"/>
      <c r="F58" s="305"/>
      <c r="G58" s="305"/>
      <c r="H58" s="327"/>
      <c r="I58" s="305"/>
      <c r="J58" s="326"/>
      <c r="K58" s="305"/>
      <c r="L58" s="305"/>
      <c r="M58" s="305"/>
      <c r="N58" s="305"/>
      <c r="O58" s="305"/>
      <c r="P58" s="327"/>
      <c r="Q58" s="305"/>
      <c r="R58" s="26"/>
    </row>
    <row r="59" spans="1:18" s="1" customFormat="1" ht="15" x14ac:dyDescent="0.3">
      <c r="A59" s="307"/>
      <c r="B59" s="308"/>
      <c r="C59" s="309"/>
      <c r="D59" s="328" t="s">
        <v>55</v>
      </c>
      <c r="E59" s="329"/>
      <c r="F59" s="329"/>
      <c r="G59" s="330" t="s">
        <v>56</v>
      </c>
      <c r="H59" s="331"/>
      <c r="I59" s="309"/>
      <c r="J59" s="328" t="s">
        <v>55</v>
      </c>
      <c r="K59" s="329"/>
      <c r="L59" s="329"/>
      <c r="M59" s="329"/>
      <c r="N59" s="330" t="s">
        <v>56</v>
      </c>
      <c r="O59" s="329"/>
      <c r="P59" s="331"/>
      <c r="Q59" s="309"/>
      <c r="R59" s="37"/>
    </row>
    <row r="60" spans="1:18" x14ac:dyDescent="0.3">
      <c r="A60" s="301"/>
      <c r="B60" s="304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26"/>
    </row>
    <row r="61" spans="1:18" s="1" customFormat="1" ht="15" x14ac:dyDescent="0.3">
      <c r="A61" s="307"/>
      <c r="B61" s="308"/>
      <c r="C61" s="309"/>
      <c r="D61" s="324" t="s">
        <v>57</v>
      </c>
      <c r="E61" s="312"/>
      <c r="F61" s="312"/>
      <c r="G61" s="312"/>
      <c r="H61" s="325"/>
      <c r="I61" s="309"/>
      <c r="J61" s="324" t="s">
        <v>58</v>
      </c>
      <c r="K61" s="312"/>
      <c r="L61" s="312"/>
      <c r="M61" s="312"/>
      <c r="N61" s="312"/>
      <c r="O61" s="312"/>
      <c r="P61" s="325"/>
      <c r="Q61" s="309"/>
      <c r="R61" s="37"/>
    </row>
    <row r="62" spans="1:18" x14ac:dyDescent="0.3">
      <c r="A62" s="301"/>
      <c r="B62" s="304"/>
      <c r="C62" s="305"/>
      <c r="D62" s="326"/>
      <c r="E62" s="305"/>
      <c r="F62" s="305"/>
      <c r="G62" s="305"/>
      <c r="H62" s="327"/>
      <c r="I62" s="305"/>
      <c r="J62" s="326"/>
      <c r="K62" s="305"/>
      <c r="L62" s="305"/>
      <c r="M62" s="305"/>
      <c r="N62" s="305"/>
      <c r="O62" s="305"/>
      <c r="P62" s="327"/>
      <c r="Q62" s="305"/>
      <c r="R62" s="26"/>
    </row>
    <row r="63" spans="1:18" x14ac:dyDescent="0.3">
      <c r="A63" s="301"/>
      <c r="B63" s="304"/>
      <c r="C63" s="305"/>
      <c r="D63" s="326"/>
      <c r="E63" s="305"/>
      <c r="F63" s="305"/>
      <c r="G63" s="305"/>
      <c r="H63" s="327"/>
      <c r="I63" s="305"/>
      <c r="J63" s="326"/>
      <c r="K63" s="305"/>
      <c r="L63" s="305"/>
      <c r="M63" s="305"/>
      <c r="N63" s="305"/>
      <c r="O63" s="305"/>
      <c r="P63" s="327"/>
      <c r="Q63" s="305"/>
      <c r="R63" s="26"/>
    </row>
    <row r="64" spans="1:18" x14ac:dyDescent="0.3">
      <c r="A64" s="301"/>
      <c r="B64" s="304"/>
      <c r="C64" s="305"/>
      <c r="D64" s="326"/>
      <c r="E64" s="305"/>
      <c r="F64" s="305"/>
      <c r="G64" s="305"/>
      <c r="H64" s="327"/>
      <c r="I64" s="305"/>
      <c r="J64" s="326"/>
      <c r="K64" s="305"/>
      <c r="L64" s="305"/>
      <c r="M64" s="305"/>
      <c r="N64" s="305"/>
      <c r="O64" s="305"/>
      <c r="P64" s="327"/>
      <c r="Q64" s="305"/>
      <c r="R64" s="26"/>
    </row>
    <row r="65" spans="1:18" x14ac:dyDescent="0.3">
      <c r="A65" s="301"/>
      <c r="B65" s="304"/>
      <c r="C65" s="305"/>
      <c r="D65" s="326"/>
      <c r="E65" s="305"/>
      <c r="F65" s="305"/>
      <c r="G65" s="305"/>
      <c r="H65" s="327"/>
      <c r="I65" s="305"/>
      <c r="J65" s="326"/>
      <c r="K65" s="305"/>
      <c r="L65" s="305"/>
      <c r="M65" s="305"/>
      <c r="N65" s="305"/>
      <c r="O65" s="305"/>
      <c r="P65" s="327"/>
      <c r="Q65" s="305"/>
      <c r="R65" s="26"/>
    </row>
    <row r="66" spans="1:18" x14ac:dyDescent="0.3">
      <c r="A66" s="301"/>
      <c r="B66" s="304"/>
      <c r="C66" s="305"/>
      <c r="D66" s="326"/>
      <c r="E66" s="305"/>
      <c r="F66" s="305"/>
      <c r="G66" s="305"/>
      <c r="H66" s="327"/>
      <c r="I66" s="305"/>
      <c r="J66" s="326"/>
      <c r="K66" s="305"/>
      <c r="L66" s="305"/>
      <c r="M66" s="305"/>
      <c r="N66" s="305"/>
      <c r="O66" s="305"/>
      <c r="P66" s="327"/>
      <c r="Q66" s="305"/>
      <c r="R66" s="26"/>
    </row>
    <row r="67" spans="1:18" x14ac:dyDescent="0.3">
      <c r="A67" s="301"/>
      <c r="B67" s="304"/>
      <c r="C67" s="305"/>
      <c r="D67" s="326"/>
      <c r="E67" s="305"/>
      <c r="F67" s="305"/>
      <c r="G67" s="305"/>
      <c r="H67" s="327"/>
      <c r="I67" s="305"/>
      <c r="J67" s="326"/>
      <c r="K67" s="305"/>
      <c r="L67" s="305"/>
      <c r="M67" s="305"/>
      <c r="N67" s="305"/>
      <c r="O67" s="305"/>
      <c r="P67" s="327"/>
      <c r="Q67" s="305"/>
      <c r="R67" s="26"/>
    </row>
    <row r="68" spans="1:18" x14ac:dyDescent="0.3">
      <c r="A68" s="301"/>
      <c r="B68" s="304"/>
      <c r="C68" s="305"/>
      <c r="D68" s="326"/>
      <c r="E68" s="305"/>
      <c r="F68" s="305"/>
      <c r="G68" s="305"/>
      <c r="H68" s="327"/>
      <c r="I68" s="305"/>
      <c r="J68" s="326"/>
      <c r="K68" s="305"/>
      <c r="L68" s="305"/>
      <c r="M68" s="305"/>
      <c r="N68" s="305"/>
      <c r="O68" s="305"/>
      <c r="P68" s="327"/>
      <c r="Q68" s="305"/>
      <c r="R68" s="26"/>
    </row>
    <row r="69" spans="1:18" x14ac:dyDescent="0.3">
      <c r="A69" s="301"/>
      <c r="B69" s="304"/>
      <c r="C69" s="305"/>
      <c r="D69" s="326"/>
      <c r="E69" s="305"/>
      <c r="F69" s="305"/>
      <c r="G69" s="305"/>
      <c r="H69" s="327"/>
      <c r="I69" s="305"/>
      <c r="J69" s="326"/>
      <c r="K69" s="305"/>
      <c r="L69" s="305"/>
      <c r="M69" s="305"/>
      <c r="N69" s="305"/>
      <c r="O69" s="305"/>
      <c r="P69" s="327"/>
      <c r="Q69" s="305"/>
      <c r="R69" s="26"/>
    </row>
    <row r="70" spans="1:18" s="1" customFormat="1" ht="15" x14ac:dyDescent="0.3">
      <c r="A70" s="307"/>
      <c r="B70" s="308"/>
      <c r="C70" s="309"/>
      <c r="D70" s="328" t="s">
        <v>55</v>
      </c>
      <c r="E70" s="329"/>
      <c r="F70" s="329"/>
      <c r="G70" s="330" t="s">
        <v>56</v>
      </c>
      <c r="H70" s="331"/>
      <c r="I70" s="309"/>
      <c r="J70" s="328" t="s">
        <v>55</v>
      </c>
      <c r="K70" s="329"/>
      <c r="L70" s="329"/>
      <c r="M70" s="329"/>
      <c r="N70" s="330" t="s">
        <v>56</v>
      </c>
      <c r="O70" s="329"/>
      <c r="P70" s="331"/>
      <c r="Q70" s="309"/>
      <c r="R70" s="37"/>
    </row>
    <row r="71" spans="1:18" s="1" customFormat="1" ht="14.45" customHeight="1" x14ac:dyDescent="0.3">
      <c r="A71" s="307"/>
      <c r="B71" s="332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61"/>
    </row>
    <row r="72" spans="1:18" x14ac:dyDescent="0.3">
      <c r="A72" s="301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</row>
    <row r="73" spans="1:18" x14ac:dyDescent="0.3">
      <c r="A73" s="301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</row>
    <row r="74" spans="1:18" x14ac:dyDescent="0.3">
      <c r="A74" s="301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</row>
    <row r="75" spans="1:18" s="1" customFormat="1" ht="6.95" customHeight="1" x14ac:dyDescent="0.3">
      <c r="A75" s="307"/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64"/>
    </row>
    <row r="76" spans="1:18" s="1" customFormat="1" ht="36.950000000000003" customHeight="1" x14ac:dyDescent="0.3">
      <c r="A76" s="307"/>
      <c r="B76" s="308"/>
      <c r="C76" s="564" t="s">
        <v>138</v>
      </c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37"/>
    </row>
    <row r="77" spans="1:18" s="1" customFormat="1" ht="6.95" customHeight="1" x14ac:dyDescent="0.3">
      <c r="A77" s="307"/>
      <c r="B77" s="308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7"/>
    </row>
    <row r="78" spans="1:18" s="1" customFormat="1" ht="30" customHeight="1" x14ac:dyDescent="0.3">
      <c r="A78" s="307"/>
      <c r="B78" s="308"/>
      <c r="C78" s="306" t="s">
        <v>17</v>
      </c>
      <c r="D78" s="309"/>
      <c r="E78" s="309"/>
      <c r="F78" s="565" t="str">
        <f>F6</f>
        <v>Kasárna Opavská 29, Hlučín</v>
      </c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309"/>
      <c r="R78" s="37"/>
    </row>
    <row r="79" spans="1:18" s="1" customFormat="1" ht="36.950000000000003" customHeight="1" x14ac:dyDescent="0.3">
      <c r="A79" s="307"/>
      <c r="B79" s="308"/>
      <c r="C79" s="336" t="s">
        <v>133</v>
      </c>
      <c r="D79" s="309"/>
      <c r="E79" s="309"/>
      <c r="F79" s="551" t="str">
        <f>F7</f>
        <v>SO 03 - Objekt č. 41 - Stávající centrální kotelna - bourací práce</v>
      </c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309"/>
      <c r="R79" s="37"/>
    </row>
    <row r="80" spans="1:18" s="1" customFormat="1" ht="6.95" customHeight="1" x14ac:dyDescent="0.3">
      <c r="A80" s="307"/>
      <c r="B80" s="308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7"/>
    </row>
    <row r="81" spans="1:47" s="1" customFormat="1" ht="18" customHeight="1" x14ac:dyDescent="0.3">
      <c r="A81" s="307"/>
      <c r="B81" s="308"/>
      <c r="C81" s="306" t="s">
        <v>21</v>
      </c>
      <c r="D81" s="309"/>
      <c r="E81" s="309"/>
      <c r="F81" s="311" t="str">
        <f>F9</f>
        <v>Hlučín</v>
      </c>
      <c r="G81" s="309"/>
      <c r="H81" s="309"/>
      <c r="I81" s="309"/>
      <c r="J81" s="309"/>
      <c r="K81" s="306" t="s">
        <v>23</v>
      </c>
      <c r="L81" s="309"/>
      <c r="M81" s="553" t="str">
        <f>IF(O9="","",O9)</f>
        <v>29.5.2017</v>
      </c>
      <c r="N81" s="553"/>
      <c r="O81" s="553"/>
      <c r="P81" s="553"/>
      <c r="Q81" s="309"/>
      <c r="R81" s="37"/>
    </row>
    <row r="82" spans="1:47" s="1" customFormat="1" ht="6.95" customHeight="1" x14ac:dyDescent="0.3">
      <c r="A82" s="307"/>
      <c r="B82" s="308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7"/>
    </row>
    <row r="83" spans="1:47" s="1" customFormat="1" ht="15" x14ac:dyDescent="0.3">
      <c r="A83" s="307"/>
      <c r="B83" s="308"/>
      <c r="C83" s="306" t="s">
        <v>25</v>
      </c>
      <c r="D83" s="309"/>
      <c r="E83" s="309"/>
      <c r="F83" s="311" t="str">
        <f>E12</f>
        <v>AS-PO, Podbabská 1589/1, 160 00 Praha 6</v>
      </c>
      <c r="G83" s="309"/>
      <c r="H83" s="309"/>
      <c r="I83" s="309"/>
      <c r="J83" s="309"/>
      <c r="K83" s="306" t="s">
        <v>33</v>
      </c>
      <c r="L83" s="309"/>
      <c r="M83" s="554" t="str">
        <f>E18</f>
        <v>SAFETY PRO s.r.o., Přerovská 434/60, 77900 Olomouc</v>
      </c>
      <c r="N83" s="554"/>
      <c r="O83" s="554"/>
      <c r="P83" s="554"/>
      <c r="Q83" s="554"/>
      <c r="R83" s="37"/>
    </row>
    <row r="84" spans="1:47" s="1" customFormat="1" ht="14.45" customHeight="1" x14ac:dyDescent="0.3">
      <c r="A84" s="307"/>
      <c r="B84" s="308"/>
      <c r="C84" s="306" t="s">
        <v>31</v>
      </c>
      <c r="D84" s="309"/>
      <c r="E84" s="309"/>
      <c r="F84" s="311" t="str">
        <f>IF(E15="","",E15)</f>
        <v xml:space="preserve"> </v>
      </c>
      <c r="G84" s="309"/>
      <c r="H84" s="309"/>
      <c r="I84" s="309"/>
      <c r="J84" s="309"/>
      <c r="K84" s="306" t="s">
        <v>38</v>
      </c>
      <c r="L84" s="309"/>
      <c r="M84" s="554" t="str">
        <f>E21</f>
        <v>SAFETY PRO s.r.o., Přerovská 434/60, 77900 Olomouc</v>
      </c>
      <c r="N84" s="554"/>
      <c r="O84" s="554"/>
      <c r="P84" s="554"/>
      <c r="Q84" s="554"/>
      <c r="R84" s="37"/>
    </row>
    <row r="85" spans="1:47" s="1" customFormat="1" ht="10.35" customHeight="1" x14ac:dyDescent="0.3">
      <c r="A85" s="307"/>
      <c r="B85" s="308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7"/>
    </row>
    <row r="86" spans="1:47" s="1" customFormat="1" ht="29.25" customHeight="1" x14ac:dyDescent="0.3">
      <c r="A86" s="307"/>
      <c r="B86" s="308"/>
      <c r="C86" s="568" t="s">
        <v>139</v>
      </c>
      <c r="D86" s="569"/>
      <c r="E86" s="569"/>
      <c r="F86" s="569"/>
      <c r="G86" s="569"/>
      <c r="H86" s="319"/>
      <c r="I86" s="319"/>
      <c r="J86" s="319"/>
      <c r="K86" s="319"/>
      <c r="L86" s="319"/>
      <c r="M86" s="319"/>
      <c r="N86" s="568" t="s">
        <v>140</v>
      </c>
      <c r="O86" s="569"/>
      <c r="P86" s="569"/>
      <c r="Q86" s="569"/>
      <c r="R86" s="37"/>
    </row>
    <row r="87" spans="1:47" s="1" customFormat="1" ht="10.35" customHeight="1" x14ac:dyDescent="0.3">
      <c r="A87" s="307"/>
      <c r="B87" s="308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7"/>
    </row>
    <row r="88" spans="1:47" s="1" customFormat="1" ht="29.25" customHeight="1" x14ac:dyDescent="0.3">
      <c r="A88" s="307"/>
      <c r="B88" s="308"/>
      <c r="C88" s="337" t="s">
        <v>141</v>
      </c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570">
        <f>N129</f>
        <v>110855.03</v>
      </c>
      <c r="O88" s="561"/>
      <c r="P88" s="561"/>
      <c r="Q88" s="561"/>
      <c r="R88" s="37"/>
      <c r="AU88" s="21" t="s">
        <v>142</v>
      </c>
    </row>
    <row r="89" spans="1:47" s="6" customFormat="1" ht="24.95" customHeight="1" x14ac:dyDescent="0.3">
      <c r="A89" s="338"/>
      <c r="B89" s="339"/>
      <c r="C89" s="340"/>
      <c r="D89" s="341" t="s">
        <v>143</v>
      </c>
      <c r="E89" s="340"/>
      <c r="F89" s="340"/>
      <c r="G89" s="340"/>
      <c r="H89" s="340"/>
      <c r="I89" s="340"/>
      <c r="J89" s="340"/>
      <c r="K89" s="340"/>
      <c r="L89" s="340"/>
      <c r="M89" s="340"/>
      <c r="N89" s="530">
        <f>N130</f>
        <v>34619.93</v>
      </c>
      <c r="O89" s="560"/>
      <c r="P89" s="560"/>
      <c r="Q89" s="560"/>
      <c r="R89" s="116"/>
    </row>
    <row r="90" spans="1:47" s="7" customFormat="1" ht="19.899999999999999" customHeight="1" x14ac:dyDescent="0.3">
      <c r="A90" s="342"/>
      <c r="B90" s="343"/>
      <c r="C90" s="344"/>
      <c r="D90" s="345" t="s">
        <v>358</v>
      </c>
      <c r="E90" s="344"/>
      <c r="F90" s="344"/>
      <c r="G90" s="344"/>
      <c r="H90" s="344"/>
      <c r="I90" s="344"/>
      <c r="J90" s="344"/>
      <c r="K90" s="344"/>
      <c r="L90" s="344"/>
      <c r="M90" s="344"/>
      <c r="N90" s="558">
        <f>N131</f>
        <v>7563</v>
      </c>
      <c r="O90" s="559"/>
      <c r="P90" s="559"/>
      <c r="Q90" s="559"/>
      <c r="R90" s="120"/>
    </row>
    <row r="91" spans="1:47" s="7" customFormat="1" ht="19.899999999999999" customHeight="1" x14ac:dyDescent="0.3">
      <c r="A91" s="342"/>
      <c r="B91" s="343"/>
      <c r="C91" s="344"/>
      <c r="D91" s="345" t="s">
        <v>144</v>
      </c>
      <c r="E91" s="344"/>
      <c r="F91" s="344"/>
      <c r="G91" s="344"/>
      <c r="H91" s="344"/>
      <c r="I91" s="344"/>
      <c r="J91" s="344"/>
      <c r="K91" s="344"/>
      <c r="L91" s="344"/>
      <c r="M91" s="344"/>
      <c r="N91" s="558">
        <f>N138</f>
        <v>11835.59</v>
      </c>
      <c r="O91" s="559"/>
      <c r="P91" s="559"/>
      <c r="Q91" s="559"/>
      <c r="R91" s="120"/>
    </row>
    <row r="92" spans="1:47" s="7" customFormat="1" ht="19.899999999999999" customHeight="1" x14ac:dyDescent="0.3">
      <c r="A92" s="342"/>
      <c r="B92" s="343"/>
      <c r="C92" s="344"/>
      <c r="D92" s="345" t="s">
        <v>145</v>
      </c>
      <c r="E92" s="344"/>
      <c r="F92" s="344"/>
      <c r="G92" s="344"/>
      <c r="H92" s="344"/>
      <c r="I92" s="344"/>
      <c r="J92" s="344"/>
      <c r="K92" s="344"/>
      <c r="L92" s="344"/>
      <c r="M92" s="344"/>
      <c r="N92" s="558">
        <f>N175</f>
        <v>15221.34</v>
      </c>
      <c r="O92" s="559"/>
      <c r="P92" s="559"/>
      <c r="Q92" s="559"/>
      <c r="R92" s="120"/>
    </row>
    <row r="93" spans="1:47" s="6" customFormat="1" ht="24.95" customHeight="1" x14ac:dyDescent="0.3">
      <c r="A93" s="338"/>
      <c r="B93" s="339"/>
      <c r="C93" s="340"/>
      <c r="D93" s="341" t="s">
        <v>147</v>
      </c>
      <c r="E93" s="340"/>
      <c r="F93" s="340"/>
      <c r="G93" s="340"/>
      <c r="H93" s="340"/>
      <c r="I93" s="340"/>
      <c r="J93" s="340"/>
      <c r="K93" s="340"/>
      <c r="L93" s="340"/>
      <c r="M93" s="340"/>
      <c r="N93" s="530">
        <f>N180</f>
        <v>44569.1</v>
      </c>
      <c r="O93" s="560"/>
      <c r="P93" s="560"/>
      <c r="Q93" s="560"/>
      <c r="R93" s="116"/>
    </row>
    <row r="94" spans="1:47" s="7" customFormat="1" ht="19.899999999999999" customHeight="1" x14ac:dyDescent="0.3">
      <c r="A94" s="342"/>
      <c r="B94" s="343"/>
      <c r="C94" s="344"/>
      <c r="D94" s="345" t="s">
        <v>149</v>
      </c>
      <c r="E94" s="344"/>
      <c r="F94" s="344"/>
      <c r="G94" s="344"/>
      <c r="H94" s="344"/>
      <c r="I94" s="344"/>
      <c r="J94" s="344"/>
      <c r="K94" s="344"/>
      <c r="L94" s="344"/>
      <c r="M94" s="344"/>
      <c r="N94" s="558">
        <f>N181</f>
        <v>4581</v>
      </c>
      <c r="O94" s="559"/>
      <c r="P94" s="559"/>
      <c r="Q94" s="559"/>
      <c r="R94" s="120"/>
    </row>
    <row r="95" spans="1:47" s="7" customFormat="1" ht="19.899999999999999" customHeight="1" x14ac:dyDescent="0.3">
      <c r="A95" s="342"/>
      <c r="B95" s="343"/>
      <c r="C95" s="344"/>
      <c r="D95" s="345" t="s">
        <v>638</v>
      </c>
      <c r="E95" s="344"/>
      <c r="F95" s="344"/>
      <c r="G95" s="344"/>
      <c r="H95" s="344"/>
      <c r="I95" s="344"/>
      <c r="J95" s="344"/>
      <c r="K95" s="344"/>
      <c r="L95" s="344"/>
      <c r="M95" s="344"/>
      <c r="N95" s="558">
        <f>N205</f>
        <v>1250</v>
      </c>
      <c r="O95" s="559"/>
      <c r="P95" s="559"/>
      <c r="Q95" s="559"/>
      <c r="R95" s="120"/>
    </row>
    <row r="96" spans="1:47" s="7" customFormat="1" ht="19.899999999999999" customHeight="1" x14ac:dyDescent="0.3">
      <c r="A96" s="342"/>
      <c r="B96" s="343"/>
      <c r="C96" s="344"/>
      <c r="D96" s="345" t="s">
        <v>639</v>
      </c>
      <c r="E96" s="344"/>
      <c r="F96" s="344"/>
      <c r="G96" s="344"/>
      <c r="H96" s="344"/>
      <c r="I96" s="344"/>
      <c r="J96" s="344"/>
      <c r="K96" s="344"/>
      <c r="L96" s="344"/>
      <c r="M96" s="344"/>
      <c r="N96" s="558">
        <f>N212</f>
        <v>8792</v>
      </c>
      <c r="O96" s="559"/>
      <c r="P96" s="559"/>
      <c r="Q96" s="559"/>
      <c r="R96" s="120"/>
    </row>
    <row r="97" spans="1:21" s="7" customFormat="1" ht="19.899999999999999" customHeight="1" x14ac:dyDescent="0.3">
      <c r="A97" s="342"/>
      <c r="B97" s="343"/>
      <c r="C97" s="344"/>
      <c r="D97" s="345" t="s">
        <v>640</v>
      </c>
      <c r="E97" s="344"/>
      <c r="F97" s="344"/>
      <c r="G97" s="344"/>
      <c r="H97" s="344"/>
      <c r="I97" s="344"/>
      <c r="J97" s="344"/>
      <c r="K97" s="344"/>
      <c r="L97" s="344"/>
      <c r="M97" s="344"/>
      <c r="N97" s="558">
        <f>N231</f>
        <v>8423</v>
      </c>
      <c r="O97" s="559"/>
      <c r="P97" s="559"/>
      <c r="Q97" s="559"/>
      <c r="R97" s="120"/>
    </row>
    <row r="98" spans="1:21" s="7" customFormat="1" ht="19.899999999999999" customHeight="1" x14ac:dyDescent="0.3">
      <c r="A98" s="342"/>
      <c r="B98" s="343"/>
      <c r="C98" s="344"/>
      <c r="D98" s="345" t="s">
        <v>641</v>
      </c>
      <c r="E98" s="344"/>
      <c r="F98" s="344"/>
      <c r="G98" s="344"/>
      <c r="H98" s="344"/>
      <c r="I98" s="344"/>
      <c r="J98" s="344"/>
      <c r="K98" s="344"/>
      <c r="L98" s="344"/>
      <c r="M98" s="344"/>
      <c r="N98" s="558">
        <f>N250</f>
        <v>17885.900000000001</v>
      </c>
      <c r="O98" s="559"/>
      <c r="P98" s="559"/>
      <c r="Q98" s="559"/>
      <c r="R98" s="120"/>
    </row>
    <row r="99" spans="1:21" s="7" customFormat="1" ht="19.899999999999999" customHeight="1" x14ac:dyDescent="0.3">
      <c r="A99" s="342"/>
      <c r="B99" s="343"/>
      <c r="C99" s="344"/>
      <c r="D99" s="345" t="s">
        <v>642</v>
      </c>
      <c r="E99" s="344"/>
      <c r="F99" s="344"/>
      <c r="G99" s="344"/>
      <c r="H99" s="344"/>
      <c r="I99" s="344"/>
      <c r="J99" s="344"/>
      <c r="K99" s="344"/>
      <c r="L99" s="344"/>
      <c r="M99" s="344"/>
      <c r="N99" s="558">
        <f>N289</f>
        <v>784</v>
      </c>
      <c r="O99" s="559"/>
      <c r="P99" s="559"/>
      <c r="Q99" s="559"/>
      <c r="R99" s="120"/>
    </row>
    <row r="100" spans="1:21" s="7" customFormat="1" ht="19.899999999999999" customHeight="1" x14ac:dyDescent="0.3">
      <c r="A100" s="342"/>
      <c r="B100" s="343"/>
      <c r="C100" s="344"/>
      <c r="D100" s="345" t="s">
        <v>643</v>
      </c>
      <c r="E100" s="344"/>
      <c r="F100" s="344"/>
      <c r="G100" s="344"/>
      <c r="H100" s="344"/>
      <c r="I100" s="344"/>
      <c r="J100" s="344"/>
      <c r="K100" s="344"/>
      <c r="L100" s="344"/>
      <c r="M100" s="344"/>
      <c r="N100" s="558">
        <f>N296</f>
        <v>100</v>
      </c>
      <c r="O100" s="559"/>
      <c r="P100" s="559"/>
      <c r="Q100" s="559"/>
      <c r="R100" s="120"/>
    </row>
    <row r="101" spans="1:21" s="7" customFormat="1" ht="19.899999999999999" customHeight="1" x14ac:dyDescent="0.3">
      <c r="A101" s="342"/>
      <c r="B101" s="343"/>
      <c r="C101" s="344"/>
      <c r="D101" s="345" t="s">
        <v>644</v>
      </c>
      <c r="E101" s="344"/>
      <c r="F101" s="344"/>
      <c r="G101" s="344"/>
      <c r="H101" s="344"/>
      <c r="I101" s="344"/>
      <c r="J101" s="344"/>
      <c r="K101" s="344"/>
      <c r="L101" s="344"/>
      <c r="M101" s="344"/>
      <c r="N101" s="558">
        <f>N303</f>
        <v>853.2</v>
      </c>
      <c r="O101" s="559"/>
      <c r="P101" s="559"/>
      <c r="Q101" s="559"/>
      <c r="R101" s="120"/>
    </row>
    <row r="102" spans="1:21" s="7" customFormat="1" ht="19.899999999999999" customHeight="1" x14ac:dyDescent="0.3">
      <c r="A102" s="342"/>
      <c r="B102" s="343"/>
      <c r="C102" s="344"/>
      <c r="D102" s="345" t="s">
        <v>151</v>
      </c>
      <c r="E102" s="344"/>
      <c r="F102" s="344"/>
      <c r="G102" s="344"/>
      <c r="H102" s="344"/>
      <c r="I102" s="344"/>
      <c r="J102" s="344"/>
      <c r="K102" s="344"/>
      <c r="L102" s="344"/>
      <c r="M102" s="344"/>
      <c r="N102" s="558">
        <f>N310</f>
        <v>81</v>
      </c>
      <c r="O102" s="559"/>
      <c r="P102" s="559"/>
      <c r="Q102" s="559"/>
      <c r="R102" s="120"/>
    </row>
    <row r="103" spans="1:21" s="7" customFormat="1" ht="19.899999999999999" customHeight="1" x14ac:dyDescent="0.3">
      <c r="A103" s="342"/>
      <c r="B103" s="343"/>
      <c r="C103" s="344"/>
      <c r="D103" s="345" t="s">
        <v>152</v>
      </c>
      <c r="E103" s="344"/>
      <c r="F103" s="344"/>
      <c r="G103" s="344"/>
      <c r="H103" s="344"/>
      <c r="I103" s="344"/>
      <c r="J103" s="344"/>
      <c r="K103" s="344"/>
      <c r="L103" s="344"/>
      <c r="M103" s="344"/>
      <c r="N103" s="558">
        <f>N314</f>
        <v>1041</v>
      </c>
      <c r="O103" s="559"/>
      <c r="P103" s="559"/>
      <c r="Q103" s="559"/>
      <c r="R103" s="120"/>
    </row>
    <row r="104" spans="1:21" s="7" customFormat="1" ht="19.899999999999999" customHeight="1" x14ac:dyDescent="0.3">
      <c r="A104" s="342"/>
      <c r="B104" s="343"/>
      <c r="C104" s="344"/>
      <c r="D104" s="345" t="s">
        <v>360</v>
      </c>
      <c r="E104" s="344"/>
      <c r="F104" s="344"/>
      <c r="G104" s="344"/>
      <c r="H104" s="344"/>
      <c r="I104" s="344"/>
      <c r="J104" s="344"/>
      <c r="K104" s="344"/>
      <c r="L104" s="344"/>
      <c r="M104" s="344"/>
      <c r="N104" s="558">
        <f>N321</f>
        <v>262</v>
      </c>
      <c r="O104" s="559"/>
      <c r="P104" s="559"/>
      <c r="Q104" s="559"/>
      <c r="R104" s="120"/>
    </row>
    <row r="105" spans="1:21" s="7" customFormat="1" ht="19.899999999999999" customHeight="1" x14ac:dyDescent="0.3">
      <c r="A105" s="342"/>
      <c r="B105" s="343"/>
      <c r="C105" s="344"/>
      <c r="D105" s="345" t="s">
        <v>362</v>
      </c>
      <c r="E105" s="344"/>
      <c r="F105" s="344"/>
      <c r="G105" s="344"/>
      <c r="H105" s="344"/>
      <c r="I105" s="344"/>
      <c r="J105" s="344"/>
      <c r="K105" s="344"/>
      <c r="L105" s="344"/>
      <c r="M105" s="344"/>
      <c r="N105" s="558">
        <f>N325</f>
        <v>516</v>
      </c>
      <c r="O105" s="559"/>
      <c r="P105" s="559"/>
      <c r="Q105" s="559"/>
      <c r="R105" s="120"/>
    </row>
    <row r="106" spans="1:21" s="6" customFormat="1" ht="24.95" customHeight="1" x14ac:dyDescent="0.3">
      <c r="A106" s="338"/>
      <c r="B106" s="339"/>
      <c r="C106" s="340"/>
      <c r="D106" s="341" t="s">
        <v>154</v>
      </c>
      <c r="E106" s="340"/>
      <c r="F106" s="340"/>
      <c r="G106" s="340"/>
      <c r="H106" s="340"/>
      <c r="I106" s="340"/>
      <c r="J106" s="340"/>
      <c r="K106" s="340"/>
      <c r="L106" s="340"/>
      <c r="M106" s="340"/>
      <c r="N106" s="530">
        <f>N332</f>
        <v>21400</v>
      </c>
      <c r="O106" s="560"/>
      <c r="P106" s="560"/>
      <c r="Q106" s="560"/>
      <c r="R106" s="116"/>
    </row>
    <row r="107" spans="1:21" s="7" customFormat="1" ht="19.899999999999999" customHeight="1" x14ac:dyDescent="0.3">
      <c r="A107" s="342"/>
      <c r="B107" s="343"/>
      <c r="C107" s="344"/>
      <c r="D107" s="345" t="s">
        <v>155</v>
      </c>
      <c r="E107" s="344"/>
      <c r="F107" s="344"/>
      <c r="G107" s="344"/>
      <c r="H107" s="344"/>
      <c r="I107" s="344"/>
      <c r="J107" s="344"/>
      <c r="K107" s="344"/>
      <c r="L107" s="344"/>
      <c r="M107" s="344"/>
      <c r="N107" s="558">
        <f>N333</f>
        <v>21400</v>
      </c>
      <c r="O107" s="559"/>
      <c r="P107" s="559"/>
      <c r="Q107" s="559"/>
      <c r="R107" s="120"/>
    </row>
    <row r="108" spans="1:21" s="6" customFormat="1" ht="24.95" customHeight="1" x14ac:dyDescent="0.3">
      <c r="A108" s="338"/>
      <c r="B108" s="339"/>
      <c r="C108" s="340"/>
      <c r="D108" s="341" t="s">
        <v>156</v>
      </c>
      <c r="E108" s="340"/>
      <c r="F108" s="340"/>
      <c r="G108" s="340"/>
      <c r="H108" s="340"/>
      <c r="I108" s="340"/>
      <c r="J108" s="340"/>
      <c r="K108" s="340"/>
      <c r="L108" s="340"/>
      <c r="M108" s="340"/>
      <c r="N108" s="530">
        <f>N340</f>
        <v>10266</v>
      </c>
      <c r="O108" s="560"/>
      <c r="P108" s="560"/>
      <c r="Q108" s="560"/>
      <c r="R108" s="116"/>
    </row>
    <row r="109" spans="1:21" s="1" customFormat="1" ht="21.75" customHeight="1" x14ac:dyDescent="0.3">
      <c r="A109" s="307"/>
      <c r="B109" s="308"/>
      <c r="C109" s="309"/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7"/>
    </row>
    <row r="110" spans="1:21" s="1" customFormat="1" ht="29.25" customHeight="1" x14ac:dyDescent="0.3">
      <c r="A110" s="307"/>
      <c r="B110" s="308"/>
      <c r="C110" s="337" t="s">
        <v>157</v>
      </c>
      <c r="D110" s="309"/>
      <c r="E110" s="309"/>
      <c r="F110" s="309"/>
      <c r="G110" s="309"/>
      <c r="H110" s="309"/>
      <c r="I110" s="309"/>
      <c r="J110" s="309"/>
      <c r="K110" s="309"/>
      <c r="L110" s="309"/>
      <c r="M110" s="309"/>
      <c r="N110" s="561">
        <v>0</v>
      </c>
      <c r="O110" s="562"/>
      <c r="P110" s="562"/>
      <c r="Q110" s="562"/>
      <c r="R110" s="37"/>
      <c r="T110" s="121"/>
      <c r="U110" s="122" t="s">
        <v>43</v>
      </c>
    </row>
    <row r="111" spans="1:21" s="1" customFormat="1" ht="18" customHeight="1" x14ac:dyDescent="0.3">
      <c r="A111" s="307"/>
      <c r="B111" s="308"/>
      <c r="C111" s="309"/>
      <c r="D111" s="309"/>
      <c r="E111" s="309"/>
      <c r="F111" s="309"/>
      <c r="G111" s="309"/>
      <c r="H111" s="309"/>
      <c r="I111" s="309"/>
      <c r="J111" s="309"/>
      <c r="K111" s="309"/>
      <c r="L111" s="309"/>
      <c r="M111" s="309"/>
      <c r="N111" s="309"/>
      <c r="O111" s="309"/>
      <c r="P111" s="309"/>
      <c r="Q111" s="309"/>
      <c r="R111" s="37"/>
    </row>
    <row r="112" spans="1:21" s="1" customFormat="1" ht="29.25" customHeight="1" x14ac:dyDescent="0.3">
      <c r="A112" s="307"/>
      <c r="B112" s="308"/>
      <c r="C112" s="346" t="s">
        <v>125</v>
      </c>
      <c r="D112" s="319"/>
      <c r="E112" s="319"/>
      <c r="F112" s="319"/>
      <c r="G112" s="319"/>
      <c r="H112" s="319"/>
      <c r="I112" s="319"/>
      <c r="J112" s="319"/>
      <c r="K112" s="319"/>
      <c r="L112" s="563">
        <f>ROUND(SUM(N88+N110),2)</f>
        <v>110855.03</v>
      </c>
      <c r="M112" s="563"/>
      <c r="N112" s="563"/>
      <c r="O112" s="563"/>
      <c r="P112" s="563"/>
      <c r="Q112" s="563"/>
      <c r="R112" s="37"/>
    </row>
    <row r="113" spans="1:27" s="1" customFormat="1" ht="6.95" customHeight="1" x14ac:dyDescent="0.3">
      <c r="A113" s="307"/>
      <c r="B113" s="332"/>
      <c r="C113" s="333"/>
      <c r="D113" s="333"/>
      <c r="E113" s="333"/>
      <c r="F113" s="333"/>
      <c r="G113" s="333"/>
      <c r="H113" s="333"/>
      <c r="I113" s="333"/>
      <c r="J113" s="333"/>
      <c r="K113" s="333"/>
      <c r="L113" s="333"/>
      <c r="M113" s="333"/>
      <c r="N113" s="333"/>
      <c r="O113" s="333"/>
      <c r="P113" s="333"/>
      <c r="Q113" s="333"/>
      <c r="R113" s="61"/>
    </row>
    <row r="114" spans="1:27" x14ac:dyDescent="0.3">
      <c r="A114" s="301"/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</row>
    <row r="115" spans="1:27" x14ac:dyDescent="0.3">
      <c r="A115" s="301"/>
      <c r="B115" s="301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</row>
    <row r="116" spans="1:27" x14ac:dyDescent="0.3">
      <c r="A116" s="301"/>
      <c r="B116" s="301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</row>
    <row r="117" spans="1:27" s="1" customFormat="1" ht="6.95" customHeight="1" x14ac:dyDescent="0.3">
      <c r="A117" s="307"/>
      <c r="B117" s="334"/>
      <c r="C117" s="335"/>
      <c r="D117" s="335"/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5"/>
      <c r="R117" s="64"/>
    </row>
    <row r="118" spans="1:27" s="1" customFormat="1" ht="36.950000000000003" customHeight="1" x14ac:dyDescent="0.3">
      <c r="A118" s="307"/>
      <c r="B118" s="308"/>
      <c r="C118" s="564" t="s">
        <v>158</v>
      </c>
      <c r="D118" s="552"/>
      <c r="E118" s="552"/>
      <c r="F118" s="552"/>
      <c r="G118" s="552"/>
      <c r="H118" s="552"/>
      <c r="I118" s="552"/>
      <c r="J118" s="552"/>
      <c r="K118" s="552"/>
      <c r="L118" s="552"/>
      <c r="M118" s="552"/>
      <c r="N118" s="552"/>
      <c r="O118" s="552"/>
      <c r="P118" s="552"/>
      <c r="Q118" s="552"/>
      <c r="R118" s="37"/>
    </row>
    <row r="119" spans="1:27" s="1" customFormat="1" ht="6.95" customHeight="1" x14ac:dyDescent="0.3">
      <c r="A119" s="307"/>
      <c r="B119" s="308"/>
      <c r="C119" s="309"/>
      <c r="D119" s="309"/>
      <c r="E119" s="309"/>
      <c r="F119" s="309"/>
      <c r="G119" s="309"/>
      <c r="H119" s="309"/>
      <c r="I119" s="309"/>
      <c r="J119" s="309"/>
      <c r="K119" s="309"/>
      <c r="L119" s="309"/>
      <c r="M119" s="309"/>
      <c r="N119" s="309"/>
      <c r="O119" s="309"/>
      <c r="P119" s="309"/>
      <c r="Q119" s="309"/>
      <c r="R119" s="37"/>
    </row>
    <row r="120" spans="1:27" s="1" customFormat="1" ht="30" customHeight="1" x14ac:dyDescent="0.3">
      <c r="A120" s="307"/>
      <c r="B120" s="308"/>
      <c r="C120" s="306" t="s">
        <v>17</v>
      </c>
      <c r="D120" s="309"/>
      <c r="E120" s="309"/>
      <c r="F120" s="565" t="str">
        <f>F6</f>
        <v>Kasárna Opavská 29, Hlučín</v>
      </c>
      <c r="G120" s="566"/>
      <c r="H120" s="566"/>
      <c r="I120" s="566"/>
      <c r="J120" s="566"/>
      <c r="K120" s="566"/>
      <c r="L120" s="566"/>
      <c r="M120" s="566"/>
      <c r="N120" s="566"/>
      <c r="O120" s="566"/>
      <c r="P120" s="566"/>
      <c r="Q120" s="309"/>
      <c r="R120" s="37"/>
    </row>
    <row r="121" spans="1:27" s="1" customFormat="1" ht="36.950000000000003" customHeight="1" x14ac:dyDescent="0.3">
      <c r="A121" s="307"/>
      <c r="B121" s="308"/>
      <c r="C121" s="336" t="s">
        <v>133</v>
      </c>
      <c r="D121" s="309"/>
      <c r="E121" s="309"/>
      <c r="F121" s="551" t="str">
        <f>F7</f>
        <v>SO 03 - Objekt č. 41 - Stávající centrální kotelna - bourací práce</v>
      </c>
      <c r="G121" s="552"/>
      <c r="H121" s="552"/>
      <c r="I121" s="552"/>
      <c r="J121" s="552"/>
      <c r="K121" s="552"/>
      <c r="L121" s="552"/>
      <c r="M121" s="552"/>
      <c r="N121" s="552"/>
      <c r="O121" s="552"/>
      <c r="P121" s="552"/>
      <c r="Q121" s="309"/>
      <c r="R121" s="37"/>
    </row>
    <row r="122" spans="1:27" s="1" customFormat="1" ht="6.95" customHeight="1" x14ac:dyDescent="0.3">
      <c r="A122" s="307"/>
      <c r="B122" s="308"/>
      <c r="C122" s="309"/>
      <c r="D122" s="309"/>
      <c r="E122" s="309"/>
      <c r="F122" s="309"/>
      <c r="G122" s="309"/>
      <c r="H122" s="309"/>
      <c r="I122" s="309"/>
      <c r="J122" s="309"/>
      <c r="K122" s="309"/>
      <c r="L122" s="309"/>
      <c r="M122" s="309"/>
      <c r="N122" s="309"/>
      <c r="O122" s="309"/>
      <c r="P122" s="309"/>
      <c r="Q122" s="309"/>
      <c r="R122" s="37"/>
    </row>
    <row r="123" spans="1:27" s="1" customFormat="1" ht="18" customHeight="1" x14ac:dyDescent="0.3">
      <c r="A123" s="307"/>
      <c r="B123" s="308"/>
      <c r="C123" s="306" t="s">
        <v>21</v>
      </c>
      <c r="D123" s="309"/>
      <c r="E123" s="309"/>
      <c r="F123" s="311" t="str">
        <f>F9</f>
        <v>Hlučín</v>
      </c>
      <c r="G123" s="309"/>
      <c r="H123" s="309"/>
      <c r="I123" s="309"/>
      <c r="J123" s="309"/>
      <c r="K123" s="306" t="s">
        <v>23</v>
      </c>
      <c r="L123" s="309"/>
      <c r="M123" s="553" t="str">
        <f>IF(O9="","",O9)</f>
        <v>29.5.2017</v>
      </c>
      <c r="N123" s="553"/>
      <c r="O123" s="553"/>
      <c r="P123" s="553"/>
      <c r="Q123" s="309"/>
      <c r="R123" s="37"/>
    </row>
    <row r="124" spans="1:27" s="1" customFormat="1" ht="6.95" customHeight="1" x14ac:dyDescent="0.3">
      <c r="A124" s="307"/>
      <c r="B124" s="308"/>
      <c r="C124" s="309"/>
      <c r="D124" s="309"/>
      <c r="E124" s="309"/>
      <c r="F124" s="309"/>
      <c r="G124" s="309"/>
      <c r="H124" s="309"/>
      <c r="I124" s="309"/>
      <c r="J124" s="309"/>
      <c r="K124" s="309"/>
      <c r="L124" s="309"/>
      <c r="M124" s="309"/>
      <c r="N124" s="309"/>
      <c r="O124" s="309"/>
      <c r="P124" s="309"/>
      <c r="Q124" s="309"/>
      <c r="R124" s="37"/>
    </row>
    <row r="125" spans="1:27" s="1" customFormat="1" ht="15" x14ac:dyDescent="0.3">
      <c r="A125" s="307"/>
      <c r="B125" s="308"/>
      <c r="C125" s="306" t="s">
        <v>25</v>
      </c>
      <c r="D125" s="309"/>
      <c r="E125" s="309"/>
      <c r="F125" s="311" t="str">
        <f>E12</f>
        <v>AS-PO, Podbabská 1589/1, 160 00 Praha 6</v>
      </c>
      <c r="G125" s="309"/>
      <c r="H125" s="309"/>
      <c r="I125" s="309"/>
      <c r="J125" s="309"/>
      <c r="K125" s="306" t="s">
        <v>33</v>
      </c>
      <c r="L125" s="309"/>
      <c r="M125" s="554" t="str">
        <f>E18</f>
        <v>SAFETY PRO s.r.o., Přerovská 434/60, 77900 Olomouc</v>
      </c>
      <c r="N125" s="554"/>
      <c r="O125" s="554"/>
      <c r="P125" s="554"/>
      <c r="Q125" s="554"/>
      <c r="R125" s="37"/>
    </row>
    <row r="126" spans="1:27" s="1" customFormat="1" ht="14.45" customHeight="1" x14ac:dyDescent="0.3">
      <c r="A126" s="307"/>
      <c r="B126" s="308"/>
      <c r="C126" s="306" t="s">
        <v>31</v>
      </c>
      <c r="D126" s="309"/>
      <c r="E126" s="309"/>
      <c r="F126" s="311" t="str">
        <f>IF(E15="","",E15)</f>
        <v xml:space="preserve"> </v>
      </c>
      <c r="G126" s="309"/>
      <c r="H126" s="309"/>
      <c r="I126" s="309"/>
      <c r="J126" s="309"/>
      <c r="K126" s="306" t="s">
        <v>38</v>
      </c>
      <c r="L126" s="309"/>
      <c r="M126" s="554" t="str">
        <f>E21</f>
        <v>SAFETY PRO s.r.o., Přerovská 434/60, 77900 Olomouc</v>
      </c>
      <c r="N126" s="554"/>
      <c r="O126" s="554"/>
      <c r="P126" s="554"/>
      <c r="Q126" s="554"/>
      <c r="R126" s="37"/>
    </row>
    <row r="127" spans="1:27" s="1" customFormat="1" ht="10.35" customHeight="1" x14ac:dyDescent="0.3">
      <c r="A127" s="307"/>
      <c r="B127" s="308"/>
      <c r="C127" s="309"/>
      <c r="D127" s="309"/>
      <c r="E127" s="309"/>
      <c r="F127" s="309"/>
      <c r="G127" s="309"/>
      <c r="H127" s="309"/>
      <c r="I127" s="309"/>
      <c r="J127" s="309"/>
      <c r="K127" s="309"/>
      <c r="L127" s="309"/>
      <c r="M127" s="309"/>
      <c r="N127" s="309"/>
      <c r="O127" s="309"/>
      <c r="P127" s="309"/>
      <c r="Q127" s="309"/>
      <c r="R127" s="37"/>
    </row>
    <row r="128" spans="1:27" s="8" customFormat="1" ht="29.25" customHeight="1" x14ac:dyDescent="0.3">
      <c r="A128" s="347"/>
      <c r="B128" s="348"/>
      <c r="C128" s="349" t="s">
        <v>159</v>
      </c>
      <c r="D128" s="350" t="s">
        <v>160</v>
      </c>
      <c r="E128" s="350" t="s">
        <v>61</v>
      </c>
      <c r="F128" s="555" t="s">
        <v>161</v>
      </c>
      <c r="G128" s="555"/>
      <c r="H128" s="555"/>
      <c r="I128" s="555"/>
      <c r="J128" s="350" t="s">
        <v>162</v>
      </c>
      <c r="K128" s="350" t="s">
        <v>163</v>
      </c>
      <c r="L128" s="556" t="s">
        <v>164</v>
      </c>
      <c r="M128" s="556"/>
      <c r="N128" s="555" t="s">
        <v>140</v>
      </c>
      <c r="O128" s="555"/>
      <c r="P128" s="555"/>
      <c r="Q128" s="557"/>
      <c r="R128" s="126"/>
      <c r="T128" s="76" t="s">
        <v>165</v>
      </c>
      <c r="U128" s="77" t="s">
        <v>43</v>
      </c>
      <c r="V128" s="77" t="s">
        <v>166</v>
      </c>
      <c r="W128" s="77" t="s">
        <v>167</v>
      </c>
      <c r="X128" s="77" t="s">
        <v>168</v>
      </c>
      <c r="Y128" s="77" t="s">
        <v>169</v>
      </c>
      <c r="Z128" s="77" t="s">
        <v>170</v>
      </c>
      <c r="AA128" s="78" t="s">
        <v>171</v>
      </c>
    </row>
    <row r="129" spans="1:65" s="1" customFormat="1" ht="29.25" customHeight="1" x14ac:dyDescent="0.35">
      <c r="A129" s="307"/>
      <c r="B129" s="308"/>
      <c r="C129" s="351" t="s">
        <v>136</v>
      </c>
      <c r="D129" s="309"/>
      <c r="E129" s="309"/>
      <c r="F129" s="309"/>
      <c r="G129" s="309"/>
      <c r="H129" s="309"/>
      <c r="I129" s="309"/>
      <c r="J129" s="309"/>
      <c r="K129" s="309"/>
      <c r="L129" s="309"/>
      <c r="M129" s="309"/>
      <c r="N129" s="527">
        <f>BK129</f>
        <v>110855.03</v>
      </c>
      <c r="O129" s="528"/>
      <c r="P129" s="528"/>
      <c r="Q129" s="528"/>
      <c r="R129" s="37"/>
      <c r="T129" s="79"/>
      <c r="U129" s="51"/>
      <c r="V129" s="51"/>
      <c r="W129" s="127">
        <f>W130+W180+W332+W340</f>
        <v>195.72134900000003</v>
      </c>
      <c r="X129" s="51"/>
      <c r="Y129" s="127">
        <f>Y130+Y180+Y332+Y340</f>
        <v>0.37915000000000004</v>
      </c>
      <c r="Z129" s="51"/>
      <c r="AA129" s="128">
        <f>AA130+AA180+AA332+AA340</f>
        <v>7.3892450000000007</v>
      </c>
      <c r="AT129" s="21" t="s">
        <v>78</v>
      </c>
      <c r="AU129" s="21" t="s">
        <v>142</v>
      </c>
      <c r="BK129" s="129">
        <f>BK130+BK180+BK332+BK340</f>
        <v>110855.03</v>
      </c>
    </row>
    <row r="130" spans="1:65" s="9" customFormat="1" ht="37.35" customHeight="1" x14ac:dyDescent="0.35">
      <c r="A130" s="352"/>
      <c r="B130" s="353"/>
      <c r="C130" s="354"/>
      <c r="D130" s="355" t="s">
        <v>143</v>
      </c>
      <c r="E130" s="355"/>
      <c r="F130" s="355"/>
      <c r="G130" s="355"/>
      <c r="H130" s="355"/>
      <c r="I130" s="355"/>
      <c r="J130" s="355"/>
      <c r="K130" s="355"/>
      <c r="L130" s="355"/>
      <c r="M130" s="355"/>
      <c r="N130" s="529">
        <f>BK130</f>
        <v>34619.93</v>
      </c>
      <c r="O130" s="530"/>
      <c r="P130" s="530"/>
      <c r="Q130" s="530"/>
      <c r="R130" s="133"/>
      <c r="T130" s="134"/>
      <c r="U130" s="131"/>
      <c r="V130" s="131"/>
      <c r="W130" s="135">
        <f>W131+W138+W175</f>
        <v>34.619649000000003</v>
      </c>
      <c r="X130" s="131"/>
      <c r="Y130" s="135">
        <f>Y131+Y138+Y175</f>
        <v>0.35525000000000001</v>
      </c>
      <c r="Z130" s="131"/>
      <c r="AA130" s="136">
        <f>AA131+AA138+AA175</f>
        <v>1.080935</v>
      </c>
      <c r="AR130" s="137" t="s">
        <v>87</v>
      </c>
      <c r="AT130" s="138" t="s">
        <v>78</v>
      </c>
      <c r="AU130" s="138" t="s">
        <v>79</v>
      </c>
      <c r="AY130" s="137" t="s">
        <v>172</v>
      </c>
      <c r="BK130" s="139">
        <f>BK131+BK138+BK175</f>
        <v>34619.93</v>
      </c>
    </row>
    <row r="131" spans="1:65" s="9" customFormat="1" ht="19.899999999999999" customHeight="1" x14ac:dyDescent="0.3">
      <c r="A131" s="352"/>
      <c r="B131" s="353"/>
      <c r="C131" s="354"/>
      <c r="D131" s="356" t="s">
        <v>358</v>
      </c>
      <c r="E131" s="356"/>
      <c r="F131" s="356"/>
      <c r="G131" s="356"/>
      <c r="H131" s="356"/>
      <c r="I131" s="356"/>
      <c r="J131" s="356"/>
      <c r="K131" s="356"/>
      <c r="L131" s="356"/>
      <c r="M131" s="356"/>
      <c r="N131" s="531">
        <f>BK131</f>
        <v>7563</v>
      </c>
      <c r="O131" s="532"/>
      <c r="P131" s="532"/>
      <c r="Q131" s="532"/>
      <c r="R131" s="133"/>
      <c r="T131" s="134"/>
      <c r="U131" s="131"/>
      <c r="V131" s="131"/>
      <c r="W131" s="135">
        <f>SUM(W132:W137)</f>
        <v>8.8500000000000014</v>
      </c>
      <c r="X131" s="131"/>
      <c r="Y131" s="135">
        <f>SUM(Y132:Y137)</f>
        <v>0.35525000000000001</v>
      </c>
      <c r="Z131" s="131"/>
      <c r="AA131" s="136">
        <f>SUM(AA132:AA137)</f>
        <v>0</v>
      </c>
      <c r="AR131" s="137" t="s">
        <v>87</v>
      </c>
      <c r="AT131" s="138" t="s">
        <v>78</v>
      </c>
      <c r="AU131" s="138" t="s">
        <v>87</v>
      </c>
      <c r="AY131" s="137" t="s">
        <v>172</v>
      </c>
      <c r="BK131" s="139">
        <f>SUM(BK132:BK137)</f>
        <v>7563</v>
      </c>
    </row>
    <row r="132" spans="1:65" s="1" customFormat="1" ht="31.5" customHeight="1" x14ac:dyDescent="0.3">
      <c r="A132" s="307"/>
      <c r="B132" s="308"/>
      <c r="C132" s="357" t="s">
        <v>87</v>
      </c>
      <c r="D132" s="357" t="s">
        <v>173</v>
      </c>
      <c r="E132" s="358" t="s">
        <v>402</v>
      </c>
      <c r="F132" s="541" t="s">
        <v>403</v>
      </c>
      <c r="G132" s="541"/>
      <c r="H132" s="541"/>
      <c r="I132" s="541"/>
      <c r="J132" s="359" t="s">
        <v>206</v>
      </c>
      <c r="K132" s="300">
        <v>3</v>
      </c>
      <c r="L132" s="497">
        <v>201</v>
      </c>
      <c r="M132" s="497"/>
      <c r="N132" s="498">
        <f>ROUND(L132*K132,2)</f>
        <v>603</v>
      </c>
      <c r="O132" s="498"/>
      <c r="P132" s="498"/>
      <c r="Q132" s="498"/>
      <c r="R132" s="145"/>
      <c r="T132" s="146" t="s">
        <v>5</v>
      </c>
      <c r="U132" s="44" t="s">
        <v>44</v>
      </c>
      <c r="V132" s="147">
        <v>0.35</v>
      </c>
      <c r="W132" s="147">
        <f>V132*K132</f>
        <v>1.0499999999999998</v>
      </c>
      <c r="X132" s="147">
        <v>1.575E-2</v>
      </c>
      <c r="Y132" s="147">
        <f>X132*K132</f>
        <v>4.725E-2</v>
      </c>
      <c r="Z132" s="147">
        <v>0</v>
      </c>
      <c r="AA132" s="148">
        <f>Z132*K132</f>
        <v>0</v>
      </c>
      <c r="AR132" s="21" t="s">
        <v>177</v>
      </c>
      <c r="AT132" s="21" t="s">
        <v>173</v>
      </c>
      <c r="AU132" s="21" t="s">
        <v>131</v>
      </c>
      <c r="AY132" s="21" t="s">
        <v>172</v>
      </c>
      <c r="BE132" s="149">
        <f>IF(U132="základní",N132,0)</f>
        <v>603</v>
      </c>
      <c r="BF132" s="149">
        <f>IF(U132="snížená",N132,0)</f>
        <v>0</v>
      </c>
      <c r="BG132" s="149">
        <f>IF(U132="zákl. přenesená",N132,0)</f>
        <v>0</v>
      </c>
      <c r="BH132" s="149">
        <f>IF(U132="sníž. přenesená",N132,0)</f>
        <v>0</v>
      </c>
      <c r="BI132" s="149">
        <f>IF(U132="nulová",N132,0)</f>
        <v>0</v>
      </c>
      <c r="BJ132" s="21" t="s">
        <v>87</v>
      </c>
      <c r="BK132" s="149">
        <f>ROUND(L132*K132,2)</f>
        <v>603</v>
      </c>
      <c r="BL132" s="21" t="s">
        <v>177</v>
      </c>
      <c r="BM132" s="21" t="s">
        <v>645</v>
      </c>
    </row>
    <row r="133" spans="1:65" s="11" customFormat="1" ht="22.5" customHeight="1" x14ac:dyDescent="0.3">
      <c r="A133" s="365"/>
      <c r="B133" s="366"/>
      <c r="C133" s="367"/>
      <c r="D133" s="367"/>
      <c r="E133" s="368" t="s">
        <v>5</v>
      </c>
      <c r="F133" s="523" t="s">
        <v>191</v>
      </c>
      <c r="G133" s="524"/>
      <c r="H133" s="524"/>
      <c r="I133" s="524"/>
      <c r="J133" s="367"/>
      <c r="K133" s="369">
        <v>3</v>
      </c>
      <c r="L133" s="367"/>
      <c r="M133" s="367"/>
      <c r="N133" s="367"/>
      <c r="O133" s="367"/>
      <c r="P133" s="367"/>
      <c r="Q133" s="367"/>
      <c r="R133" s="163"/>
      <c r="T133" s="164"/>
      <c r="U133" s="160"/>
      <c r="V133" s="160"/>
      <c r="W133" s="160"/>
      <c r="X133" s="160"/>
      <c r="Y133" s="160"/>
      <c r="Z133" s="160"/>
      <c r="AA133" s="165"/>
      <c r="AT133" s="166" t="s">
        <v>182</v>
      </c>
      <c r="AU133" s="166" t="s">
        <v>131</v>
      </c>
      <c r="AV133" s="11" t="s">
        <v>131</v>
      </c>
      <c r="AW133" s="11" t="s">
        <v>37</v>
      </c>
      <c r="AX133" s="11" t="s">
        <v>79</v>
      </c>
      <c r="AY133" s="166" t="s">
        <v>172</v>
      </c>
    </row>
    <row r="134" spans="1:65" s="12" customFormat="1" ht="22.5" customHeight="1" x14ac:dyDescent="0.3">
      <c r="A134" s="370"/>
      <c r="B134" s="371"/>
      <c r="C134" s="372"/>
      <c r="D134" s="372"/>
      <c r="E134" s="373" t="s">
        <v>5</v>
      </c>
      <c r="F134" s="525" t="s">
        <v>186</v>
      </c>
      <c r="G134" s="526"/>
      <c r="H134" s="526"/>
      <c r="I134" s="526"/>
      <c r="J134" s="372"/>
      <c r="K134" s="374">
        <v>3</v>
      </c>
      <c r="L134" s="372"/>
      <c r="M134" s="372"/>
      <c r="N134" s="372"/>
      <c r="O134" s="372"/>
      <c r="P134" s="372"/>
      <c r="Q134" s="372"/>
      <c r="R134" s="171"/>
      <c r="T134" s="172"/>
      <c r="U134" s="168"/>
      <c r="V134" s="168"/>
      <c r="W134" s="168"/>
      <c r="X134" s="168"/>
      <c r="Y134" s="168"/>
      <c r="Z134" s="168"/>
      <c r="AA134" s="173"/>
      <c r="AT134" s="174" t="s">
        <v>182</v>
      </c>
      <c r="AU134" s="174" t="s">
        <v>131</v>
      </c>
      <c r="AV134" s="12" t="s">
        <v>177</v>
      </c>
      <c r="AW134" s="12" t="s">
        <v>37</v>
      </c>
      <c r="AX134" s="12" t="s">
        <v>87</v>
      </c>
      <c r="AY134" s="174" t="s">
        <v>172</v>
      </c>
    </row>
    <row r="135" spans="1:65" s="1" customFormat="1" ht="31.5" customHeight="1" x14ac:dyDescent="0.3">
      <c r="A135" s="307"/>
      <c r="B135" s="308"/>
      <c r="C135" s="357" t="s">
        <v>131</v>
      </c>
      <c r="D135" s="357" t="s">
        <v>173</v>
      </c>
      <c r="E135" s="358" t="s">
        <v>415</v>
      </c>
      <c r="F135" s="541" t="s">
        <v>416</v>
      </c>
      <c r="G135" s="541"/>
      <c r="H135" s="541"/>
      <c r="I135" s="541"/>
      <c r="J135" s="359" t="s">
        <v>206</v>
      </c>
      <c r="K135" s="300">
        <v>20</v>
      </c>
      <c r="L135" s="497">
        <v>348</v>
      </c>
      <c r="M135" s="497"/>
      <c r="N135" s="498">
        <f>ROUND(L135*K135,2)</f>
        <v>6960</v>
      </c>
      <c r="O135" s="498"/>
      <c r="P135" s="498"/>
      <c r="Q135" s="498"/>
      <c r="R135" s="145"/>
      <c r="T135" s="146" t="s">
        <v>5</v>
      </c>
      <c r="U135" s="44" t="s">
        <v>44</v>
      </c>
      <c r="V135" s="147">
        <v>0.39</v>
      </c>
      <c r="W135" s="147">
        <f>V135*K135</f>
        <v>7.8000000000000007</v>
      </c>
      <c r="X135" s="147">
        <v>1.54E-2</v>
      </c>
      <c r="Y135" s="147">
        <f>X135*K135</f>
        <v>0.308</v>
      </c>
      <c r="Z135" s="147">
        <v>0</v>
      </c>
      <c r="AA135" s="148">
        <f>Z135*K135</f>
        <v>0</v>
      </c>
      <c r="AR135" s="21" t="s">
        <v>177</v>
      </c>
      <c r="AT135" s="21" t="s">
        <v>173</v>
      </c>
      <c r="AU135" s="21" t="s">
        <v>131</v>
      </c>
      <c r="AY135" s="21" t="s">
        <v>172</v>
      </c>
      <c r="BE135" s="149">
        <f>IF(U135="základní",N135,0)</f>
        <v>6960</v>
      </c>
      <c r="BF135" s="149">
        <f>IF(U135="snížená",N135,0)</f>
        <v>0</v>
      </c>
      <c r="BG135" s="149">
        <f>IF(U135="zákl. přenesená",N135,0)</f>
        <v>0</v>
      </c>
      <c r="BH135" s="149">
        <f>IF(U135="sníž. přenesená",N135,0)</f>
        <v>0</v>
      </c>
      <c r="BI135" s="149">
        <f>IF(U135="nulová",N135,0)</f>
        <v>0</v>
      </c>
      <c r="BJ135" s="21" t="s">
        <v>87</v>
      </c>
      <c r="BK135" s="149">
        <f>ROUND(L135*K135,2)</f>
        <v>6960</v>
      </c>
      <c r="BL135" s="21" t="s">
        <v>177</v>
      </c>
      <c r="BM135" s="21" t="s">
        <v>646</v>
      </c>
    </row>
    <row r="136" spans="1:65" s="11" customFormat="1" ht="22.5" customHeight="1" x14ac:dyDescent="0.3">
      <c r="A136" s="365"/>
      <c r="B136" s="366"/>
      <c r="C136" s="367"/>
      <c r="D136" s="367"/>
      <c r="E136" s="368" t="s">
        <v>5</v>
      </c>
      <c r="F136" s="523" t="s">
        <v>296</v>
      </c>
      <c r="G136" s="524"/>
      <c r="H136" s="524"/>
      <c r="I136" s="524"/>
      <c r="J136" s="367"/>
      <c r="K136" s="369">
        <v>20</v>
      </c>
      <c r="L136" s="367"/>
      <c r="M136" s="367"/>
      <c r="N136" s="367"/>
      <c r="O136" s="367"/>
      <c r="P136" s="367"/>
      <c r="Q136" s="367"/>
      <c r="R136" s="163"/>
      <c r="T136" s="164"/>
      <c r="U136" s="160"/>
      <c r="V136" s="160"/>
      <c r="W136" s="160"/>
      <c r="X136" s="160"/>
      <c r="Y136" s="160"/>
      <c r="Z136" s="160"/>
      <c r="AA136" s="165"/>
      <c r="AT136" s="166" t="s">
        <v>182</v>
      </c>
      <c r="AU136" s="166" t="s">
        <v>131</v>
      </c>
      <c r="AV136" s="11" t="s">
        <v>131</v>
      </c>
      <c r="AW136" s="11" t="s">
        <v>37</v>
      </c>
      <c r="AX136" s="11" t="s">
        <v>79</v>
      </c>
      <c r="AY136" s="166" t="s">
        <v>172</v>
      </c>
    </row>
    <row r="137" spans="1:65" s="12" customFormat="1" ht="22.5" customHeight="1" x14ac:dyDescent="0.3">
      <c r="A137" s="370"/>
      <c r="B137" s="371"/>
      <c r="C137" s="372"/>
      <c r="D137" s="372"/>
      <c r="E137" s="373" t="s">
        <v>5</v>
      </c>
      <c r="F137" s="525" t="s">
        <v>186</v>
      </c>
      <c r="G137" s="526"/>
      <c r="H137" s="526"/>
      <c r="I137" s="526"/>
      <c r="J137" s="372"/>
      <c r="K137" s="374">
        <v>20</v>
      </c>
      <c r="L137" s="372"/>
      <c r="M137" s="372"/>
      <c r="N137" s="372"/>
      <c r="O137" s="372"/>
      <c r="P137" s="372"/>
      <c r="Q137" s="372"/>
      <c r="R137" s="171"/>
      <c r="T137" s="172"/>
      <c r="U137" s="168"/>
      <c r="V137" s="168"/>
      <c r="W137" s="168"/>
      <c r="X137" s="168"/>
      <c r="Y137" s="168"/>
      <c r="Z137" s="168"/>
      <c r="AA137" s="173"/>
      <c r="AT137" s="174" t="s">
        <v>182</v>
      </c>
      <c r="AU137" s="174" t="s">
        <v>131</v>
      </c>
      <c r="AV137" s="12" t="s">
        <v>177</v>
      </c>
      <c r="AW137" s="12" t="s">
        <v>37</v>
      </c>
      <c r="AX137" s="12" t="s">
        <v>87</v>
      </c>
      <c r="AY137" s="174" t="s">
        <v>172</v>
      </c>
    </row>
    <row r="138" spans="1:65" s="9" customFormat="1" ht="29.85" customHeight="1" x14ac:dyDescent="0.3">
      <c r="A138" s="352"/>
      <c r="B138" s="353"/>
      <c r="C138" s="354"/>
      <c r="D138" s="356" t="s">
        <v>144</v>
      </c>
      <c r="E138" s="356"/>
      <c r="F138" s="356"/>
      <c r="G138" s="356"/>
      <c r="H138" s="356"/>
      <c r="I138" s="356"/>
      <c r="J138" s="356"/>
      <c r="K138" s="356"/>
      <c r="L138" s="356"/>
      <c r="M138" s="356"/>
      <c r="N138" s="531">
        <f>BK138</f>
        <v>11835.59</v>
      </c>
      <c r="O138" s="532"/>
      <c r="P138" s="532"/>
      <c r="Q138" s="532"/>
      <c r="R138" s="133"/>
      <c r="T138" s="134"/>
      <c r="U138" s="131"/>
      <c r="V138" s="131"/>
      <c r="W138" s="135">
        <f>SUM(W139:W174)</f>
        <v>13.939860000000001</v>
      </c>
      <c r="X138" s="131"/>
      <c r="Y138" s="135">
        <f>SUM(Y139:Y174)</f>
        <v>0</v>
      </c>
      <c r="Z138" s="131"/>
      <c r="AA138" s="136">
        <f>SUM(AA139:AA174)</f>
        <v>1.080935</v>
      </c>
      <c r="AR138" s="137" t="s">
        <v>87</v>
      </c>
      <c r="AT138" s="138" t="s">
        <v>78</v>
      </c>
      <c r="AU138" s="138" t="s">
        <v>87</v>
      </c>
      <c r="AY138" s="137" t="s">
        <v>172</v>
      </c>
      <c r="BK138" s="139">
        <f>SUM(BK139:BK174)</f>
        <v>11835.59</v>
      </c>
    </row>
    <row r="139" spans="1:65" s="1" customFormat="1" ht="22.5" customHeight="1" x14ac:dyDescent="0.3">
      <c r="A139" s="307"/>
      <c r="B139" s="308"/>
      <c r="C139" s="357" t="s">
        <v>191</v>
      </c>
      <c r="D139" s="357" t="s">
        <v>173</v>
      </c>
      <c r="E139" s="358" t="s">
        <v>647</v>
      </c>
      <c r="F139" s="541" t="s">
        <v>648</v>
      </c>
      <c r="G139" s="541"/>
      <c r="H139" s="541"/>
      <c r="I139" s="541"/>
      <c r="J139" s="359" t="s">
        <v>206</v>
      </c>
      <c r="K139" s="300">
        <v>0.40500000000000003</v>
      </c>
      <c r="L139" s="497">
        <v>116</v>
      </c>
      <c r="M139" s="497"/>
      <c r="N139" s="498">
        <f>ROUND(L139*K139,2)</f>
        <v>46.98</v>
      </c>
      <c r="O139" s="498"/>
      <c r="P139" s="498"/>
      <c r="Q139" s="498"/>
      <c r="R139" s="145"/>
      <c r="T139" s="146" t="s">
        <v>5</v>
      </c>
      <c r="U139" s="44" t="s">
        <v>44</v>
      </c>
      <c r="V139" s="147">
        <v>0.28399999999999997</v>
      </c>
      <c r="W139" s="147">
        <f>V139*K139</f>
        <v>0.11502</v>
      </c>
      <c r="X139" s="147">
        <v>0</v>
      </c>
      <c r="Y139" s="147">
        <f>X139*K139</f>
        <v>0</v>
      </c>
      <c r="Z139" s="147">
        <v>0.26100000000000001</v>
      </c>
      <c r="AA139" s="148">
        <f>Z139*K139</f>
        <v>0.10570500000000001</v>
      </c>
      <c r="AR139" s="21" t="s">
        <v>177</v>
      </c>
      <c r="AT139" s="21" t="s">
        <v>173</v>
      </c>
      <c r="AU139" s="21" t="s">
        <v>131</v>
      </c>
      <c r="AY139" s="21" t="s">
        <v>172</v>
      </c>
      <c r="BE139" s="149">
        <f>IF(U139="základní",N139,0)</f>
        <v>46.98</v>
      </c>
      <c r="BF139" s="149">
        <f>IF(U139="snížená",N139,0)</f>
        <v>0</v>
      </c>
      <c r="BG139" s="149">
        <f>IF(U139="zákl. přenesená",N139,0)</f>
        <v>0</v>
      </c>
      <c r="BH139" s="149">
        <f>IF(U139="sníž. přenesená",N139,0)</f>
        <v>0</v>
      </c>
      <c r="BI139" s="149">
        <f>IF(U139="nulová",N139,0)</f>
        <v>0</v>
      </c>
      <c r="BJ139" s="21" t="s">
        <v>87</v>
      </c>
      <c r="BK139" s="149">
        <f>ROUND(L139*K139,2)</f>
        <v>46.98</v>
      </c>
      <c r="BL139" s="21" t="s">
        <v>177</v>
      </c>
      <c r="BM139" s="21" t="s">
        <v>649</v>
      </c>
    </row>
    <row r="140" spans="1:65" s="11" customFormat="1" ht="22.5" customHeight="1" x14ac:dyDescent="0.3">
      <c r="A140" s="365"/>
      <c r="B140" s="366"/>
      <c r="C140" s="367"/>
      <c r="D140" s="367"/>
      <c r="E140" s="368" t="s">
        <v>5</v>
      </c>
      <c r="F140" s="523" t="s">
        <v>650</v>
      </c>
      <c r="G140" s="524"/>
      <c r="H140" s="524"/>
      <c r="I140" s="524"/>
      <c r="J140" s="367"/>
      <c r="K140" s="369">
        <v>0.40500000000000003</v>
      </c>
      <c r="L140" s="367"/>
      <c r="M140" s="367"/>
      <c r="N140" s="367"/>
      <c r="O140" s="367"/>
      <c r="P140" s="367"/>
      <c r="Q140" s="367"/>
      <c r="R140" s="163"/>
      <c r="T140" s="164"/>
      <c r="U140" s="160"/>
      <c r="V140" s="160"/>
      <c r="W140" s="160"/>
      <c r="X140" s="160"/>
      <c r="Y140" s="160"/>
      <c r="Z140" s="160"/>
      <c r="AA140" s="165"/>
      <c r="AT140" s="166" t="s">
        <v>182</v>
      </c>
      <c r="AU140" s="166" t="s">
        <v>131</v>
      </c>
      <c r="AV140" s="11" t="s">
        <v>131</v>
      </c>
      <c r="AW140" s="11" t="s">
        <v>37</v>
      </c>
      <c r="AX140" s="11" t="s">
        <v>79</v>
      </c>
      <c r="AY140" s="166" t="s">
        <v>172</v>
      </c>
    </row>
    <row r="141" spans="1:65" s="12" customFormat="1" ht="22.5" customHeight="1" x14ac:dyDescent="0.3">
      <c r="A141" s="370"/>
      <c r="B141" s="371"/>
      <c r="C141" s="372"/>
      <c r="D141" s="372"/>
      <c r="E141" s="373" t="s">
        <v>5</v>
      </c>
      <c r="F141" s="525" t="s">
        <v>186</v>
      </c>
      <c r="G141" s="526"/>
      <c r="H141" s="526"/>
      <c r="I141" s="526"/>
      <c r="J141" s="372"/>
      <c r="K141" s="374">
        <v>0.40500000000000003</v>
      </c>
      <c r="L141" s="372"/>
      <c r="M141" s="372"/>
      <c r="N141" s="372"/>
      <c r="O141" s="372"/>
      <c r="P141" s="372"/>
      <c r="Q141" s="372"/>
      <c r="R141" s="171"/>
      <c r="T141" s="172"/>
      <c r="U141" s="168"/>
      <c r="V141" s="168"/>
      <c r="W141" s="168"/>
      <c r="X141" s="168"/>
      <c r="Y141" s="168"/>
      <c r="Z141" s="168"/>
      <c r="AA141" s="173"/>
      <c r="AT141" s="174" t="s">
        <v>182</v>
      </c>
      <c r="AU141" s="174" t="s">
        <v>131</v>
      </c>
      <c r="AV141" s="12" t="s">
        <v>177</v>
      </c>
      <c r="AW141" s="12" t="s">
        <v>37</v>
      </c>
      <c r="AX141" s="12" t="s">
        <v>87</v>
      </c>
      <c r="AY141" s="174" t="s">
        <v>172</v>
      </c>
    </row>
    <row r="142" spans="1:65" s="1" customFormat="1" ht="44.25" customHeight="1" x14ac:dyDescent="0.3">
      <c r="A142" s="307"/>
      <c r="B142" s="308"/>
      <c r="C142" s="357" t="s">
        <v>177</v>
      </c>
      <c r="D142" s="357" t="s">
        <v>173</v>
      </c>
      <c r="E142" s="358" t="s">
        <v>651</v>
      </c>
      <c r="F142" s="541" t="s">
        <v>652</v>
      </c>
      <c r="G142" s="541"/>
      <c r="H142" s="541"/>
      <c r="I142" s="541"/>
      <c r="J142" s="359" t="s">
        <v>176</v>
      </c>
      <c r="K142" s="300">
        <v>1.4E-2</v>
      </c>
      <c r="L142" s="497">
        <v>3215</v>
      </c>
      <c r="M142" s="497"/>
      <c r="N142" s="498">
        <f>ROUND(L142*K142,2)</f>
        <v>45.01</v>
      </c>
      <c r="O142" s="498"/>
      <c r="P142" s="498"/>
      <c r="Q142" s="498"/>
      <c r="R142" s="145"/>
      <c r="T142" s="146" t="s">
        <v>5</v>
      </c>
      <c r="U142" s="44" t="s">
        <v>44</v>
      </c>
      <c r="V142" s="147">
        <v>12.56</v>
      </c>
      <c r="W142" s="147">
        <f>V142*K142</f>
        <v>0.17584000000000002</v>
      </c>
      <c r="X142" s="147">
        <v>0</v>
      </c>
      <c r="Y142" s="147">
        <f>X142*K142</f>
        <v>0</v>
      </c>
      <c r="Z142" s="147">
        <v>2.2000000000000002</v>
      </c>
      <c r="AA142" s="148">
        <f>Z142*K142</f>
        <v>3.0800000000000004E-2</v>
      </c>
      <c r="AR142" s="21" t="s">
        <v>177</v>
      </c>
      <c r="AT142" s="21" t="s">
        <v>173</v>
      </c>
      <c r="AU142" s="21" t="s">
        <v>131</v>
      </c>
      <c r="AY142" s="21" t="s">
        <v>172</v>
      </c>
      <c r="BE142" s="149">
        <f>IF(U142="základní",N142,0)</f>
        <v>45.01</v>
      </c>
      <c r="BF142" s="149">
        <f>IF(U142="snížená",N142,0)</f>
        <v>0</v>
      </c>
      <c r="BG142" s="149">
        <f>IF(U142="zákl. přenesená",N142,0)</f>
        <v>0</v>
      </c>
      <c r="BH142" s="149">
        <f>IF(U142="sníž. přenesená",N142,0)</f>
        <v>0</v>
      </c>
      <c r="BI142" s="149">
        <f>IF(U142="nulová",N142,0)</f>
        <v>0</v>
      </c>
      <c r="BJ142" s="21" t="s">
        <v>87</v>
      </c>
      <c r="BK142" s="149">
        <f>ROUND(L142*K142,2)</f>
        <v>45.01</v>
      </c>
      <c r="BL142" s="21" t="s">
        <v>177</v>
      </c>
      <c r="BM142" s="21" t="s">
        <v>653</v>
      </c>
    </row>
    <row r="143" spans="1:65" s="10" customFormat="1" ht="22.5" customHeight="1" x14ac:dyDescent="0.3">
      <c r="A143" s="360"/>
      <c r="B143" s="361"/>
      <c r="C143" s="362"/>
      <c r="D143" s="362"/>
      <c r="E143" s="363" t="s">
        <v>5</v>
      </c>
      <c r="F143" s="542" t="s">
        <v>654</v>
      </c>
      <c r="G143" s="543"/>
      <c r="H143" s="543"/>
      <c r="I143" s="543"/>
      <c r="J143" s="362"/>
      <c r="K143" s="364" t="s">
        <v>5</v>
      </c>
      <c r="L143" s="362"/>
      <c r="M143" s="362"/>
      <c r="N143" s="362"/>
      <c r="O143" s="362"/>
      <c r="P143" s="362"/>
      <c r="Q143" s="362"/>
      <c r="R143" s="155"/>
      <c r="T143" s="156"/>
      <c r="U143" s="152"/>
      <c r="V143" s="152"/>
      <c r="W143" s="152"/>
      <c r="X143" s="152"/>
      <c r="Y143" s="152"/>
      <c r="Z143" s="152"/>
      <c r="AA143" s="157"/>
      <c r="AT143" s="158" t="s">
        <v>182</v>
      </c>
      <c r="AU143" s="158" t="s">
        <v>131</v>
      </c>
      <c r="AV143" s="10" t="s">
        <v>87</v>
      </c>
      <c r="AW143" s="10" t="s">
        <v>37</v>
      </c>
      <c r="AX143" s="10" t="s">
        <v>79</v>
      </c>
      <c r="AY143" s="158" t="s">
        <v>172</v>
      </c>
    </row>
    <row r="144" spans="1:65" s="10" customFormat="1" ht="22.5" customHeight="1" x14ac:dyDescent="0.3">
      <c r="A144" s="360"/>
      <c r="B144" s="361"/>
      <c r="C144" s="362"/>
      <c r="D144" s="362"/>
      <c r="E144" s="363" t="s">
        <v>5</v>
      </c>
      <c r="F144" s="539" t="s">
        <v>655</v>
      </c>
      <c r="G144" s="540"/>
      <c r="H144" s="540"/>
      <c r="I144" s="540"/>
      <c r="J144" s="362"/>
      <c r="K144" s="364" t="s">
        <v>5</v>
      </c>
      <c r="L144" s="362"/>
      <c r="M144" s="362"/>
      <c r="N144" s="362"/>
      <c r="O144" s="362"/>
      <c r="P144" s="362"/>
      <c r="Q144" s="362"/>
      <c r="R144" s="155"/>
      <c r="T144" s="156"/>
      <c r="U144" s="152"/>
      <c r="V144" s="152"/>
      <c r="W144" s="152"/>
      <c r="X144" s="152"/>
      <c r="Y144" s="152"/>
      <c r="Z144" s="152"/>
      <c r="AA144" s="157"/>
      <c r="AT144" s="158" t="s">
        <v>182</v>
      </c>
      <c r="AU144" s="158" t="s">
        <v>131</v>
      </c>
      <c r="AV144" s="10" t="s">
        <v>87</v>
      </c>
      <c r="AW144" s="10" t="s">
        <v>37</v>
      </c>
      <c r="AX144" s="10" t="s">
        <v>79</v>
      </c>
      <c r="AY144" s="158" t="s">
        <v>172</v>
      </c>
    </row>
    <row r="145" spans="1:65" s="11" customFormat="1" ht="22.5" customHeight="1" x14ac:dyDescent="0.3">
      <c r="A145" s="365"/>
      <c r="B145" s="366"/>
      <c r="C145" s="367"/>
      <c r="D145" s="367"/>
      <c r="E145" s="368" t="s">
        <v>5</v>
      </c>
      <c r="F145" s="537" t="s">
        <v>656</v>
      </c>
      <c r="G145" s="538"/>
      <c r="H145" s="538"/>
      <c r="I145" s="538"/>
      <c r="J145" s="367"/>
      <c r="K145" s="369">
        <v>1.4E-2</v>
      </c>
      <c r="L145" s="367"/>
      <c r="M145" s="367"/>
      <c r="N145" s="367"/>
      <c r="O145" s="367"/>
      <c r="P145" s="367"/>
      <c r="Q145" s="367"/>
      <c r="R145" s="163"/>
      <c r="T145" s="164"/>
      <c r="U145" s="160"/>
      <c r="V145" s="160"/>
      <c r="W145" s="160"/>
      <c r="X145" s="160"/>
      <c r="Y145" s="160"/>
      <c r="Z145" s="160"/>
      <c r="AA145" s="165"/>
      <c r="AT145" s="166" t="s">
        <v>182</v>
      </c>
      <c r="AU145" s="166" t="s">
        <v>131</v>
      </c>
      <c r="AV145" s="11" t="s">
        <v>131</v>
      </c>
      <c r="AW145" s="11" t="s">
        <v>37</v>
      </c>
      <c r="AX145" s="11" t="s">
        <v>79</v>
      </c>
      <c r="AY145" s="166" t="s">
        <v>172</v>
      </c>
    </row>
    <row r="146" spans="1:65" s="12" customFormat="1" ht="22.5" customHeight="1" x14ac:dyDescent="0.3">
      <c r="A146" s="370"/>
      <c r="B146" s="371"/>
      <c r="C146" s="372"/>
      <c r="D146" s="372"/>
      <c r="E146" s="373" t="s">
        <v>5</v>
      </c>
      <c r="F146" s="525" t="s">
        <v>186</v>
      </c>
      <c r="G146" s="526"/>
      <c r="H146" s="526"/>
      <c r="I146" s="526"/>
      <c r="J146" s="372"/>
      <c r="K146" s="374">
        <v>1.4E-2</v>
      </c>
      <c r="L146" s="372"/>
      <c r="M146" s="372"/>
      <c r="N146" s="372"/>
      <c r="O146" s="372"/>
      <c r="P146" s="372"/>
      <c r="Q146" s="372"/>
      <c r="R146" s="171"/>
      <c r="T146" s="172"/>
      <c r="U146" s="168"/>
      <c r="V146" s="168"/>
      <c r="W146" s="168"/>
      <c r="X146" s="168"/>
      <c r="Y146" s="168"/>
      <c r="Z146" s="168"/>
      <c r="AA146" s="173"/>
      <c r="AT146" s="174" t="s">
        <v>182</v>
      </c>
      <c r="AU146" s="174" t="s">
        <v>131</v>
      </c>
      <c r="AV146" s="12" t="s">
        <v>177</v>
      </c>
      <c r="AW146" s="12" t="s">
        <v>37</v>
      </c>
      <c r="AX146" s="12" t="s">
        <v>87</v>
      </c>
      <c r="AY146" s="174" t="s">
        <v>172</v>
      </c>
    </row>
    <row r="147" spans="1:65" s="1" customFormat="1" ht="31.5" customHeight="1" x14ac:dyDescent="0.3">
      <c r="A147" s="307"/>
      <c r="B147" s="308"/>
      <c r="C147" s="357" t="s">
        <v>203</v>
      </c>
      <c r="D147" s="357" t="s">
        <v>173</v>
      </c>
      <c r="E147" s="358" t="s">
        <v>211</v>
      </c>
      <c r="F147" s="541" t="s">
        <v>212</v>
      </c>
      <c r="G147" s="541"/>
      <c r="H147" s="541"/>
      <c r="I147" s="541"/>
      <c r="J147" s="359" t="s">
        <v>206</v>
      </c>
      <c r="K147" s="300">
        <v>2.25</v>
      </c>
      <c r="L147" s="497">
        <v>187</v>
      </c>
      <c r="M147" s="497"/>
      <c r="N147" s="498">
        <f>ROUND(L147*K147,2)</f>
        <v>420.75</v>
      </c>
      <c r="O147" s="498"/>
      <c r="P147" s="498"/>
      <c r="Q147" s="498"/>
      <c r="R147" s="145"/>
      <c r="T147" s="146" t="s">
        <v>5</v>
      </c>
      <c r="U147" s="44" t="s">
        <v>44</v>
      </c>
      <c r="V147" s="147">
        <v>0.65</v>
      </c>
      <c r="W147" s="147">
        <f>V147*K147</f>
        <v>1.4625000000000001</v>
      </c>
      <c r="X147" s="147">
        <v>0</v>
      </c>
      <c r="Y147" s="147">
        <f>X147*K147</f>
        <v>0</v>
      </c>
      <c r="Z147" s="147">
        <v>5.0999999999999997E-2</v>
      </c>
      <c r="AA147" s="148">
        <f>Z147*K147</f>
        <v>0.11474999999999999</v>
      </c>
      <c r="AR147" s="21" t="s">
        <v>177</v>
      </c>
      <c r="AT147" s="21" t="s">
        <v>173</v>
      </c>
      <c r="AU147" s="21" t="s">
        <v>131</v>
      </c>
      <c r="AY147" s="21" t="s">
        <v>172</v>
      </c>
      <c r="BE147" s="149">
        <f>IF(U147="základní",N147,0)</f>
        <v>420.75</v>
      </c>
      <c r="BF147" s="149">
        <f>IF(U147="snížená",N147,0)</f>
        <v>0</v>
      </c>
      <c r="BG147" s="149">
        <f>IF(U147="zákl. přenesená",N147,0)</f>
        <v>0</v>
      </c>
      <c r="BH147" s="149">
        <f>IF(U147="sníž. přenesená",N147,0)</f>
        <v>0</v>
      </c>
      <c r="BI147" s="149">
        <f>IF(U147="nulová",N147,0)</f>
        <v>0</v>
      </c>
      <c r="BJ147" s="21" t="s">
        <v>87</v>
      </c>
      <c r="BK147" s="149">
        <f>ROUND(L147*K147,2)</f>
        <v>420.75</v>
      </c>
      <c r="BL147" s="21" t="s">
        <v>177</v>
      </c>
      <c r="BM147" s="21" t="s">
        <v>657</v>
      </c>
    </row>
    <row r="148" spans="1:65" s="11" customFormat="1" ht="22.5" customHeight="1" x14ac:dyDescent="0.3">
      <c r="A148" s="365"/>
      <c r="B148" s="366"/>
      <c r="C148" s="367"/>
      <c r="D148" s="367"/>
      <c r="E148" s="368" t="s">
        <v>5</v>
      </c>
      <c r="F148" s="523" t="s">
        <v>658</v>
      </c>
      <c r="G148" s="524"/>
      <c r="H148" s="524"/>
      <c r="I148" s="524"/>
      <c r="J148" s="367"/>
      <c r="K148" s="369">
        <v>2.25</v>
      </c>
      <c r="L148" s="367"/>
      <c r="M148" s="367"/>
      <c r="N148" s="367"/>
      <c r="O148" s="367"/>
      <c r="P148" s="367"/>
      <c r="Q148" s="367"/>
      <c r="R148" s="163"/>
      <c r="T148" s="164"/>
      <c r="U148" s="160"/>
      <c r="V148" s="160"/>
      <c r="W148" s="160"/>
      <c r="X148" s="160"/>
      <c r="Y148" s="160"/>
      <c r="Z148" s="160"/>
      <c r="AA148" s="165"/>
      <c r="AT148" s="166" t="s">
        <v>182</v>
      </c>
      <c r="AU148" s="166" t="s">
        <v>131</v>
      </c>
      <c r="AV148" s="11" t="s">
        <v>131</v>
      </c>
      <c r="AW148" s="11" t="s">
        <v>37</v>
      </c>
      <c r="AX148" s="11" t="s">
        <v>79</v>
      </c>
      <c r="AY148" s="166" t="s">
        <v>172</v>
      </c>
    </row>
    <row r="149" spans="1:65" s="12" customFormat="1" ht="22.5" customHeight="1" x14ac:dyDescent="0.3">
      <c r="A149" s="370"/>
      <c r="B149" s="371"/>
      <c r="C149" s="372"/>
      <c r="D149" s="372"/>
      <c r="E149" s="373" t="s">
        <v>5</v>
      </c>
      <c r="F149" s="525" t="s">
        <v>186</v>
      </c>
      <c r="G149" s="526"/>
      <c r="H149" s="526"/>
      <c r="I149" s="526"/>
      <c r="J149" s="372"/>
      <c r="K149" s="374">
        <v>2.25</v>
      </c>
      <c r="L149" s="372"/>
      <c r="M149" s="372"/>
      <c r="N149" s="372"/>
      <c r="O149" s="372"/>
      <c r="P149" s="372"/>
      <c r="Q149" s="372"/>
      <c r="R149" s="171"/>
      <c r="T149" s="172"/>
      <c r="U149" s="168"/>
      <c r="V149" s="168"/>
      <c r="W149" s="168"/>
      <c r="X149" s="168"/>
      <c r="Y149" s="168"/>
      <c r="Z149" s="168"/>
      <c r="AA149" s="173"/>
      <c r="AT149" s="174" t="s">
        <v>182</v>
      </c>
      <c r="AU149" s="174" t="s">
        <v>131</v>
      </c>
      <c r="AV149" s="12" t="s">
        <v>177</v>
      </c>
      <c r="AW149" s="12" t="s">
        <v>37</v>
      </c>
      <c r="AX149" s="12" t="s">
        <v>87</v>
      </c>
      <c r="AY149" s="174" t="s">
        <v>172</v>
      </c>
    </row>
    <row r="150" spans="1:65" s="1" customFormat="1" ht="31.5" customHeight="1" x14ac:dyDescent="0.3">
      <c r="A150" s="307"/>
      <c r="B150" s="308"/>
      <c r="C150" s="357" t="s">
        <v>210</v>
      </c>
      <c r="D150" s="357" t="s">
        <v>173</v>
      </c>
      <c r="E150" s="358" t="s">
        <v>223</v>
      </c>
      <c r="F150" s="541" t="s">
        <v>224</v>
      </c>
      <c r="G150" s="541"/>
      <c r="H150" s="541"/>
      <c r="I150" s="541"/>
      <c r="J150" s="359" t="s">
        <v>189</v>
      </c>
      <c r="K150" s="300">
        <v>5</v>
      </c>
      <c r="L150" s="497">
        <v>332</v>
      </c>
      <c r="M150" s="497"/>
      <c r="N150" s="498">
        <f>ROUND(L150*K150,2)</f>
        <v>1660</v>
      </c>
      <c r="O150" s="498"/>
      <c r="P150" s="498"/>
      <c r="Q150" s="498"/>
      <c r="R150" s="145"/>
      <c r="T150" s="146" t="s">
        <v>5</v>
      </c>
      <c r="U150" s="44" t="s">
        <v>44</v>
      </c>
      <c r="V150" s="147">
        <v>1.147</v>
      </c>
      <c r="W150" s="147">
        <f>V150*K150</f>
        <v>5.7350000000000003</v>
      </c>
      <c r="X150" s="147">
        <v>0</v>
      </c>
      <c r="Y150" s="147">
        <f>X150*K150</f>
        <v>0</v>
      </c>
      <c r="Z150" s="147">
        <v>9.9000000000000005E-2</v>
      </c>
      <c r="AA150" s="148">
        <f>Z150*K150</f>
        <v>0.495</v>
      </c>
      <c r="AR150" s="21" t="s">
        <v>177</v>
      </c>
      <c r="AT150" s="21" t="s">
        <v>173</v>
      </c>
      <c r="AU150" s="21" t="s">
        <v>131</v>
      </c>
      <c r="AY150" s="21" t="s">
        <v>172</v>
      </c>
      <c r="BE150" s="149">
        <f>IF(U150="základní",N150,0)</f>
        <v>1660</v>
      </c>
      <c r="BF150" s="149">
        <f>IF(U150="snížená",N150,0)</f>
        <v>0</v>
      </c>
      <c r="BG150" s="149">
        <f>IF(U150="zákl. přenesená",N150,0)</f>
        <v>0</v>
      </c>
      <c r="BH150" s="149">
        <f>IF(U150="sníž. přenesená",N150,0)</f>
        <v>0</v>
      </c>
      <c r="BI150" s="149">
        <f>IF(U150="nulová",N150,0)</f>
        <v>0</v>
      </c>
      <c r="BJ150" s="21" t="s">
        <v>87</v>
      </c>
      <c r="BK150" s="149">
        <f>ROUND(L150*K150,2)</f>
        <v>1660</v>
      </c>
      <c r="BL150" s="21" t="s">
        <v>177</v>
      </c>
      <c r="BM150" s="21" t="s">
        <v>659</v>
      </c>
    </row>
    <row r="151" spans="1:65" s="11" customFormat="1" ht="22.5" customHeight="1" x14ac:dyDescent="0.3">
      <c r="A151" s="365"/>
      <c r="B151" s="366"/>
      <c r="C151" s="367"/>
      <c r="D151" s="367"/>
      <c r="E151" s="368" t="s">
        <v>5</v>
      </c>
      <c r="F151" s="523" t="s">
        <v>203</v>
      </c>
      <c r="G151" s="524"/>
      <c r="H151" s="524"/>
      <c r="I151" s="524"/>
      <c r="J151" s="367"/>
      <c r="K151" s="369">
        <v>5</v>
      </c>
      <c r="L151" s="367"/>
      <c r="M151" s="367"/>
      <c r="N151" s="367"/>
      <c r="O151" s="367"/>
      <c r="P151" s="367"/>
      <c r="Q151" s="367"/>
      <c r="R151" s="163"/>
      <c r="T151" s="164"/>
      <c r="U151" s="160"/>
      <c r="V151" s="160"/>
      <c r="W151" s="160"/>
      <c r="X151" s="160"/>
      <c r="Y151" s="160"/>
      <c r="Z151" s="160"/>
      <c r="AA151" s="165"/>
      <c r="AT151" s="166" t="s">
        <v>182</v>
      </c>
      <c r="AU151" s="166" t="s">
        <v>131</v>
      </c>
      <c r="AV151" s="11" t="s">
        <v>131</v>
      </c>
      <c r="AW151" s="11" t="s">
        <v>37</v>
      </c>
      <c r="AX151" s="11" t="s">
        <v>79</v>
      </c>
      <c r="AY151" s="166" t="s">
        <v>172</v>
      </c>
    </row>
    <row r="152" spans="1:65" s="12" customFormat="1" ht="22.5" customHeight="1" x14ac:dyDescent="0.3">
      <c r="A152" s="370"/>
      <c r="B152" s="371"/>
      <c r="C152" s="372"/>
      <c r="D152" s="372"/>
      <c r="E152" s="373" t="s">
        <v>5</v>
      </c>
      <c r="F152" s="525" t="s">
        <v>186</v>
      </c>
      <c r="G152" s="526"/>
      <c r="H152" s="526"/>
      <c r="I152" s="526"/>
      <c r="J152" s="372"/>
      <c r="K152" s="374">
        <v>5</v>
      </c>
      <c r="L152" s="372"/>
      <c r="M152" s="372"/>
      <c r="N152" s="372"/>
      <c r="O152" s="372"/>
      <c r="P152" s="372"/>
      <c r="Q152" s="372"/>
      <c r="R152" s="171"/>
      <c r="T152" s="172"/>
      <c r="U152" s="168"/>
      <c r="V152" s="168"/>
      <c r="W152" s="168"/>
      <c r="X152" s="168"/>
      <c r="Y152" s="168"/>
      <c r="Z152" s="168"/>
      <c r="AA152" s="173"/>
      <c r="AT152" s="174" t="s">
        <v>182</v>
      </c>
      <c r="AU152" s="174" t="s">
        <v>131</v>
      </c>
      <c r="AV152" s="12" t="s">
        <v>177</v>
      </c>
      <c r="AW152" s="12" t="s">
        <v>37</v>
      </c>
      <c r="AX152" s="12" t="s">
        <v>87</v>
      </c>
      <c r="AY152" s="174" t="s">
        <v>172</v>
      </c>
    </row>
    <row r="153" spans="1:65" s="1" customFormat="1" ht="31.5" customHeight="1" x14ac:dyDescent="0.3">
      <c r="A153" s="307"/>
      <c r="B153" s="308"/>
      <c r="C153" s="357" t="s">
        <v>215</v>
      </c>
      <c r="D153" s="357" t="s">
        <v>173</v>
      </c>
      <c r="E153" s="358" t="s">
        <v>238</v>
      </c>
      <c r="F153" s="541" t="s">
        <v>239</v>
      </c>
      <c r="G153" s="541"/>
      <c r="H153" s="541"/>
      <c r="I153" s="541"/>
      <c r="J153" s="359" t="s">
        <v>229</v>
      </c>
      <c r="K153" s="300">
        <v>1.2</v>
      </c>
      <c r="L153" s="497">
        <v>2669</v>
      </c>
      <c r="M153" s="497"/>
      <c r="N153" s="498">
        <f>ROUND(L153*K153,2)</f>
        <v>3202.8</v>
      </c>
      <c r="O153" s="498"/>
      <c r="P153" s="498"/>
      <c r="Q153" s="498"/>
      <c r="R153" s="145"/>
      <c r="T153" s="146" t="s">
        <v>5</v>
      </c>
      <c r="U153" s="44" t="s">
        <v>44</v>
      </c>
      <c r="V153" s="147">
        <v>2.6</v>
      </c>
      <c r="W153" s="147">
        <f>V153*K153</f>
        <v>3.12</v>
      </c>
      <c r="X153" s="147">
        <v>0</v>
      </c>
      <c r="Y153" s="147">
        <f>X153*K153</f>
        <v>0</v>
      </c>
      <c r="Z153" s="147">
        <v>0.10100000000000001</v>
      </c>
      <c r="AA153" s="148">
        <f>Z153*K153</f>
        <v>0.1212</v>
      </c>
      <c r="AR153" s="21" t="s">
        <v>177</v>
      </c>
      <c r="AT153" s="21" t="s">
        <v>173</v>
      </c>
      <c r="AU153" s="21" t="s">
        <v>131</v>
      </c>
      <c r="AY153" s="21" t="s">
        <v>172</v>
      </c>
      <c r="BE153" s="149">
        <f>IF(U153="základní",N153,0)</f>
        <v>3202.8</v>
      </c>
      <c r="BF153" s="149">
        <f>IF(U153="snížená",N153,0)</f>
        <v>0</v>
      </c>
      <c r="BG153" s="149">
        <f>IF(U153="zákl. přenesená",N153,0)</f>
        <v>0</v>
      </c>
      <c r="BH153" s="149">
        <f>IF(U153="sníž. přenesená",N153,0)</f>
        <v>0</v>
      </c>
      <c r="BI153" s="149">
        <f>IF(U153="nulová",N153,0)</f>
        <v>0</v>
      </c>
      <c r="BJ153" s="21" t="s">
        <v>87</v>
      </c>
      <c r="BK153" s="149">
        <f>ROUND(L153*K153,2)</f>
        <v>3202.8</v>
      </c>
      <c r="BL153" s="21" t="s">
        <v>177</v>
      </c>
      <c r="BM153" s="21" t="s">
        <v>660</v>
      </c>
    </row>
    <row r="154" spans="1:65" s="10" customFormat="1" ht="22.5" customHeight="1" x14ac:dyDescent="0.3">
      <c r="A154" s="360"/>
      <c r="B154" s="361"/>
      <c r="C154" s="362"/>
      <c r="D154" s="362"/>
      <c r="E154" s="363" t="s">
        <v>5</v>
      </c>
      <c r="F154" s="542" t="s">
        <v>654</v>
      </c>
      <c r="G154" s="543"/>
      <c r="H154" s="543"/>
      <c r="I154" s="543"/>
      <c r="J154" s="362"/>
      <c r="K154" s="364" t="s">
        <v>5</v>
      </c>
      <c r="L154" s="362"/>
      <c r="M154" s="362"/>
      <c r="N154" s="362"/>
      <c r="O154" s="362"/>
      <c r="P154" s="362"/>
      <c r="Q154" s="362"/>
      <c r="R154" s="155"/>
      <c r="T154" s="156"/>
      <c r="U154" s="152"/>
      <c r="V154" s="152"/>
      <c r="W154" s="152"/>
      <c r="X154" s="152"/>
      <c r="Y154" s="152"/>
      <c r="Z154" s="152"/>
      <c r="AA154" s="157"/>
      <c r="AT154" s="158" t="s">
        <v>182</v>
      </c>
      <c r="AU154" s="158" t="s">
        <v>131</v>
      </c>
      <c r="AV154" s="10" t="s">
        <v>87</v>
      </c>
      <c r="AW154" s="10" t="s">
        <v>37</v>
      </c>
      <c r="AX154" s="10" t="s">
        <v>79</v>
      </c>
      <c r="AY154" s="158" t="s">
        <v>172</v>
      </c>
    </row>
    <row r="155" spans="1:65" s="10" customFormat="1" ht="22.5" customHeight="1" x14ac:dyDescent="0.3">
      <c r="A155" s="360"/>
      <c r="B155" s="361"/>
      <c r="C155" s="362"/>
      <c r="D155" s="362"/>
      <c r="E155" s="363" t="s">
        <v>5</v>
      </c>
      <c r="F155" s="539" t="s">
        <v>655</v>
      </c>
      <c r="G155" s="540"/>
      <c r="H155" s="540"/>
      <c r="I155" s="540"/>
      <c r="J155" s="362"/>
      <c r="K155" s="364" t="s">
        <v>5</v>
      </c>
      <c r="L155" s="362"/>
      <c r="M155" s="362"/>
      <c r="N155" s="362"/>
      <c r="O155" s="362"/>
      <c r="P155" s="362"/>
      <c r="Q155" s="362"/>
      <c r="R155" s="155"/>
      <c r="T155" s="156"/>
      <c r="U155" s="152"/>
      <c r="V155" s="152"/>
      <c r="W155" s="152"/>
      <c r="X155" s="152"/>
      <c r="Y155" s="152"/>
      <c r="Z155" s="152"/>
      <c r="AA155" s="157"/>
      <c r="AT155" s="158" t="s">
        <v>182</v>
      </c>
      <c r="AU155" s="158" t="s">
        <v>131</v>
      </c>
      <c r="AV155" s="10" t="s">
        <v>87</v>
      </c>
      <c r="AW155" s="10" t="s">
        <v>37</v>
      </c>
      <c r="AX155" s="10" t="s">
        <v>79</v>
      </c>
      <c r="AY155" s="158" t="s">
        <v>172</v>
      </c>
    </row>
    <row r="156" spans="1:65" s="10" customFormat="1" ht="22.5" customHeight="1" x14ac:dyDescent="0.3">
      <c r="A156" s="360"/>
      <c r="B156" s="361"/>
      <c r="C156" s="362"/>
      <c r="D156" s="362"/>
      <c r="E156" s="363" t="s">
        <v>5</v>
      </c>
      <c r="F156" s="539" t="s">
        <v>241</v>
      </c>
      <c r="G156" s="540"/>
      <c r="H156" s="540"/>
      <c r="I156" s="540"/>
      <c r="J156" s="362"/>
      <c r="K156" s="364" t="s">
        <v>5</v>
      </c>
      <c r="L156" s="362"/>
      <c r="M156" s="362"/>
      <c r="N156" s="362"/>
      <c r="O156" s="362"/>
      <c r="P156" s="362"/>
      <c r="Q156" s="362"/>
      <c r="R156" s="155"/>
      <c r="T156" s="156"/>
      <c r="U156" s="152"/>
      <c r="V156" s="152"/>
      <c r="W156" s="152"/>
      <c r="X156" s="152"/>
      <c r="Y156" s="152"/>
      <c r="Z156" s="152"/>
      <c r="AA156" s="157"/>
      <c r="AT156" s="158" t="s">
        <v>182</v>
      </c>
      <c r="AU156" s="158" t="s">
        <v>131</v>
      </c>
      <c r="AV156" s="10" t="s">
        <v>87</v>
      </c>
      <c r="AW156" s="10" t="s">
        <v>37</v>
      </c>
      <c r="AX156" s="10" t="s">
        <v>79</v>
      </c>
      <c r="AY156" s="158" t="s">
        <v>172</v>
      </c>
    </row>
    <row r="157" spans="1:65" s="11" customFormat="1" ht="22.5" customHeight="1" x14ac:dyDescent="0.3">
      <c r="A157" s="365"/>
      <c r="B157" s="366"/>
      <c r="C157" s="367"/>
      <c r="D157" s="367"/>
      <c r="E157" s="368" t="s">
        <v>5</v>
      </c>
      <c r="F157" s="537" t="s">
        <v>242</v>
      </c>
      <c r="G157" s="538"/>
      <c r="H157" s="538"/>
      <c r="I157" s="538"/>
      <c r="J157" s="367"/>
      <c r="K157" s="369">
        <v>1.2</v>
      </c>
      <c r="L157" s="367"/>
      <c r="M157" s="367"/>
      <c r="N157" s="367"/>
      <c r="O157" s="367"/>
      <c r="P157" s="367"/>
      <c r="Q157" s="367"/>
      <c r="R157" s="163"/>
      <c r="T157" s="164"/>
      <c r="U157" s="160"/>
      <c r="V157" s="160"/>
      <c r="W157" s="160"/>
      <c r="X157" s="160"/>
      <c r="Y157" s="160"/>
      <c r="Z157" s="160"/>
      <c r="AA157" s="165"/>
      <c r="AT157" s="166" t="s">
        <v>182</v>
      </c>
      <c r="AU157" s="166" t="s">
        <v>131</v>
      </c>
      <c r="AV157" s="11" t="s">
        <v>131</v>
      </c>
      <c r="AW157" s="11" t="s">
        <v>37</v>
      </c>
      <c r="AX157" s="11" t="s">
        <v>79</v>
      </c>
      <c r="AY157" s="166" t="s">
        <v>172</v>
      </c>
    </row>
    <row r="158" spans="1:65" s="12" customFormat="1" ht="22.5" customHeight="1" x14ac:dyDescent="0.3">
      <c r="A158" s="370"/>
      <c r="B158" s="371"/>
      <c r="C158" s="372"/>
      <c r="D158" s="372"/>
      <c r="E158" s="373" t="s">
        <v>5</v>
      </c>
      <c r="F158" s="525" t="s">
        <v>186</v>
      </c>
      <c r="G158" s="526"/>
      <c r="H158" s="526"/>
      <c r="I158" s="526"/>
      <c r="J158" s="372"/>
      <c r="K158" s="374">
        <v>1.2</v>
      </c>
      <c r="L158" s="372"/>
      <c r="M158" s="372"/>
      <c r="N158" s="372"/>
      <c r="O158" s="372"/>
      <c r="P158" s="372"/>
      <c r="Q158" s="372"/>
      <c r="R158" s="171"/>
      <c r="T158" s="172"/>
      <c r="U158" s="168"/>
      <c r="V158" s="168"/>
      <c r="W158" s="168"/>
      <c r="X158" s="168"/>
      <c r="Y158" s="168"/>
      <c r="Z158" s="168"/>
      <c r="AA158" s="173"/>
      <c r="AT158" s="174" t="s">
        <v>182</v>
      </c>
      <c r="AU158" s="174" t="s">
        <v>131</v>
      </c>
      <c r="AV158" s="12" t="s">
        <v>177</v>
      </c>
      <c r="AW158" s="12" t="s">
        <v>37</v>
      </c>
      <c r="AX158" s="12" t="s">
        <v>87</v>
      </c>
      <c r="AY158" s="174" t="s">
        <v>172</v>
      </c>
    </row>
    <row r="159" spans="1:65" s="1" customFormat="1" ht="31.5" customHeight="1" x14ac:dyDescent="0.3">
      <c r="A159" s="307"/>
      <c r="B159" s="308"/>
      <c r="C159" s="357" t="s">
        <v>222</v>
      </c>
      <c r="D159" s="357" t="s">
        <v>173</v>
      </c>
      <c r="E159" s="358" t="s">
        <v>244</v>
      </c>
      <c r="F159" s="541" t="s">
        <v>245</v>
      </c>
      <c r="G159" s="541"/>
      <c r="H159" s="541"/>
      <c r="I159" s="541"/>
      <c r="J159" s="359" t="s">
        <v>229</v>
      </c>
      <c r="K159" s="300">
        <v>0.6</v>
      </c>
      <c r="L159" s="497">
        <v>4571</v>
      </c>
      <c r="M159" s="497"/>
      <c r="N159" s="498">
        <f>ROUND(L159*K159,2)</f>
        <v>2742.6</v>
      </c>
      <c r="O159" s="498"/>
      <c r="P159" s="498"/>
      <c r="Q159" s="498"/>
      <c r="R159" s="145"/>
      <c r="T159" s="146" t="s">
        <v>5</v>
      </c>
      <c r="U159" s="44" t="s">
        <v>44</v>
      </c>
      <c r="V159" s="147">
        <v>3.7</v>
      </c>
      <c r="W159" s="147">
        <f>V159*K159</f>
        <v>2.2200000000000002</v>
      </c>
      <c r="X159" s="147">
        <v>0</v>
      </c>
      <c r="Y159" s="147">
        <f>X159*K159</f>
        <v>0</v>
      </c>
      <c r="Z159" s="147">
        <v>0.19600000000000001</v>
      </c>
      <c r="AA159" s="148">
        <f>Z159*K159</f>
        <v>0.1176</v>
      </c>
      <c r="AR159" s="21" t="s">
        <v>177</v>
      </c>
      <c r="AT159" s="21" t="s">
        <v>173</v>
      </c>
      <c r="AU159" s="21" t="s">
        <v>131</v>
      </c>
      <c r="AY159" s="21" t="s">
        <v>172</v>
      </c>
      <c r="BE159" s="149">
        <f>IF(U159="základní",N159,0)</f>
        <v>2742.6</v>
      </c>
      <c r="BF159" s="149">
        <f>IF(U159="snížená",N159,0)</f>
        <v>0</v>
      </c>
      <c r="BG159" s="149">
        <f>IF(U159="zákl. přenesená",N159,0)</f>
        <v>0</v>
      </c>
      <c r="BH159" s="149">
        <f>IF(U159="sníž. přenesená",N159,0)</f>
        <v>0</v>
      </c>
      <c r="BI159" s="149">
        <f>IF(U159="nulová",N159,0)</f>
        <v>0</v>
      </c>
      <c r="BJ159" s="21" t="s">
        <v>87</v>
      </c>
      <c r="BK159" s="149">
        <f>ROUND(L159*K159,2)</f>
        <v>2742.6</v>
      </c>
      <c r="BL159" s="21" t="s">
        <v>177</v>
      </c>
      <c r="BM159" s="21" t="s">
        <v>661</v>
      </c>
    </row>
    <row r="160" spans="1:65" s="10" customFormat="1" ht="22.5" customHeight="1" x14ac:dyDescent="0.3">
      <c r="A160" s="360"/>
      <c r="B160" s="361"/>
      <c r="C160" s="362"/>
      <c r="D160" s="362"/>
      <c r="E160" s="363" t="s">
        <v>5</v>
      </c>
      <c r="F160" s="542" t="s">
        <v>654</v>
      </c>
      <c r="G160" s="543"/>
      <c r="H160" s="543"/>
      <c r="I160" s="543"/>
      <c r="J160" s="362"/>
      <c r="K160" s="364" t="s">
        <v>5</v>
      </c>
      <c r="L160" s="362"/>
      <c r="M160" s="362"/>
      <c r="N160" s="362"/>
      <c r="O160" s="362"/>
      <c r="P160" s="362"/>
      <c r="Q160" s="362"/>
      <c r="R160" s="155"/>
      <c r="T160" s="156"/>
      <c r="U160" s="152"/>
      <c r="V160" s="152"/>
      <c r="W160" s="152"/>
      <c r="X160" s="152"/>
      <c r="Y160" s="152"/>
      <c r="Z160" s="152"/>
      <c r="AA160" s="157"/>
      <c r="AT160" s="158" t="s">
        <v>182</v>
      </c>
      <c r="AU160" s="158" t="s">
        <v>131</v>
      </c>
      <c r="AV160" s="10" t="s">
        <v>87</v>
      </c>
      <c r="AW160" s="10" t="s">
        <v>37</v>
      </c>
      <c r="AX160" s="10" t="s">
        <v>79</v>
      </c>
      <c r="AY160" s="158" t="s">
        <v>172</v>
      </c>
    </row>
    <row r="161" spans="1:65" s="10" customFormat="1" ht="22.5" customHeight="1" x14ac:dyDescent="0.3">
      <c r="A161" s="360"/>
      <c r="B161" s="361"/>
      <c r="C161" s="362"/>
      <c r="D161" s="362"/>
      <c r="E161" s="363" t="s">
        <v>5</v>
      </c>
      <c r="F161" s="539" t="s">
        <v>655</v>
      </c>
      <c r="G161" s="540"/>
      <c r="H161" s="540"/>
      <c r="I161" s="540"/>
      <c r="J161" s="362"/>
      <c r="K161" s="364" t="s">
        <v>5</v>
      </c>
      <c r="L161" s="362"/>
      <c r="M161" s="362"/>
      <c r="N161" s="362"/>
      <c r="O161" s="362"/>
      <c r="P161" s="362"/>
      <c r="Q161" s="362"/>
      <c r="R161" s="155"/>
      <c r="T161" s="156"/>
      <c r="U161" s="152"/>
      <c r="V161" s="152"/>
      <c r="W161" s="152"/>
      <c r="X161" s="152"/>
      <c r="Y161" s="152"/>
      <c r="Z161" s="152"/>
      <c r="AA161" s="157"/>
      <c r="AT161" s="158" t="s">
        <v>182</v>
      </c>
      <c r="AU161" s="158" t="s">
        <v>131</v>
      </c>
      <c r="AV161" s="10" t="s">
        <v>87</v>
      </c>
      <c r="AW161" s="10" t="s">
        <v>37</v>
      </c>
      <c r="AX161" s="10" t="s">
        <v>79</v>
      </c>
      <c r="AY161" s="158" t="s">
        <v>172</v>
      </c>
    </row>
    <row r="162" spans="1:65" s="10" customFormat="1" ht="22.5" customHeight="1" x14ac:dyDescent="0.3">
      <c r="A162" s="360"/>
      <c r="B162" s="361"/>
      <c r="C162" s="362"/>
      <c r="D162" s="362"/>
      <c r="E162" s="363" t="s">
        <v>5</v>
      </c>
      <c r="F162" s="539" t="s">
        <v>241</v>
      </c>
      <c r="G162" s="540"/>
      <c r="H162" s="540"/>
      <c r="I162" s="540"/>
      <c r="J162" s="362"/>
      <c r="K162" s="364" t="s">
        <v>5</v>
      </c>
      <c r="L162" s="362"/>
      <c r="M162" s="362"/>
      <c r="N162" s="362"/>
      <c r="O162" s="362"/>
      <c r="P162" s="362"/>
      <c r="Q162" s="362"/>
      <c r="R162" s="155"/>
      <c r="T162" s="156"/>
      <c r="U162" s="152"/>
      <c r="V162" s="152"/>
      <c r="W162" s="152"/>
      <c r="X162" s="152"/>
      <c r="Y162" s="152"/>
      <c r="Z162" s="152"/>
      <c r="AA162" s="157"/>
      <c r="AT162" s="158" t="s">
        <v>182</v>
      </c>
      <c r="AU162" s="158" t="s">
        <v>131</v>
      </c>
      <c r="AV162" s="10" t="s">
        <v>87</v>
      </c>
      <c r="AW162" s="10" t="s">
        <v>37</v>
      </c>
      <c r="AX162" s="10" t="s">
        <v>79</v>
      </c>
      <c r="AY162" s="158" t="s">
        <v>172</v>
      </c>
    </row>
    <row r="163" spans="1:65" s="11" customFormat="1" ht="22.5" customHeight="1" x14ac:dyDescent="0.3">
      <c r="A163" s="365"/>
      <c r="B163" s="366"/>
      <c r="C163" s="367"/>
      <c r="D163" s="367"/>
      <c r="E163" s="368" t="s">
        <v>5</v>
      </c>
      <c r="F163" s="537" t="s">
        <v>250</v>
      </c>
      <c r="G163" s="538"/>
      <c r="H163" s="538"/>
      <c r="I163" s="538"/>
      <c r="J163" s="367"/>
      <c r="K163" s="369">
        <v>0.6</v>
      </c>
      <c r="L163" s="367"/>
      <c r="M163" s="367"/>
      <c r="N163" s="367"/>
      <c r="O163" s="367"/>
      <c r="P163" s="367"/>
      <c r="Q163" s="367"/>
      <c r="R163" s="163"/>
      <c r="T163" s="164"/>
      <c r="U163" s="160"/>
      <c r="V163" s="160"/>
      <c r="W163" s="160"/>
      <c r="X163" s="160"/>
      <c r="Y163" s="160"/>
      <c r="Z163" s="160"/>
      <c r="AA163" s="165"/>
      <c r="AT163" s="166" t="s">
        <v>182</v>
      </c>
      <c r="AU163" s="166" t="s">
        <v>131</v>
      </c>
      <c r="AV163" s="11" t="s">
        <v>131</v>
      </c>
      <c r="AW163" s="11" t="s">
        <v>37</v>
      </c>
      <c r="AX163" s="11" t="s">
        <v>79</v>
      </c>
      <c r="AY163" s="166" t="s">
        <v>172</v>
      </c>
    </row>
    <row r="164" spans="1:65" s="12" customFormat="1" ht="22.5" customHeight="1" x14ac:dyDescent="0.3">
      <c r="A164" s="370"/>
      <c r="B164" s="371"/>
      <c r="C164" s="372"/>
      <c r="D164" s="372"/>
      <c r="E164" s="373" t="s">
        <v>5</v>
      </c>
      <c r="F164" s="525" t="s">
        <v>186</v>
      </c>
      <c r="G164" s="526"/>
      <c r="H164" s="526"/>
      <c r="I164" s="526"/>
      <c r="J164" s="372"/>
      <c r="K164" s="374">
        <v>0.6</v>
      </c>
      <c r="L164" s="372"/>
      <c r="M164" s="372"/>
      <c r="N164" s="372"/>
      <c r="O164" s="372"/>
      <c r="P164" s="372"/>
      <c r="Q164" s="372"/>
      <c r="R164" s="171"/>
      <c r="T164" s="172"/>
      <c r="U164" s="168"/>
      <c r="V164" s="168"/>
      <c r="W164" s="168"/>
      <c r="X164" s="168"/>
      <c r="Y164" s="168"/>
      <c r="Z164" s="168"/>
      <c r="AA164" s="173"/>
      <c r="AT164" s="174" t="s">
        <v>182</v>
      </c>
      <c r="AU164" s="174" t="s">
        <v>131</v>
      </c>
      <c r="AV164" s="12" t="s">
        <v>177</v>
      </c>
      <c r="AW164" s="12" t="s">
        <v>37</v>
      </c>
      <c r="AX164" s="12" t="s">
        <v>87</v>
      </c>
      <c r="AY164" s="174" t="s">
        <v>172</v>
      </c>
    </row>
    <row r="165" spans="1:65" s="1" customFormat="1" ht="22.5" customHeight="1" x14ac:dyDescent="0.3">
      <c r="A165" s="307"/>
      <c r="B165" s="308"/>
      <c r="C165" s="357" t="s">
        <v>226</v>
      </c>
      <c r="D165" s="357" t="s">
        <v>173</v>
      </c>
      <c r="E165" s="358" t="s">
        <v>662</v>
      </c>
      <c r="F165" s="541" t="s">
        <v>663</v>
      </c>
      <c r="G165" s="541"/>
      <c r="H165" s="541"/>
      <c r="I165" s="541"/>
      <c r="J165" s="359" t="s">
        <v>229</v>
      </c>
      <c r="K165" s="300">
        <v>0.9</v>
      </c>
      <c r="L165" s="497">
        <v>3825</v>
      </c>
      <c r="M165" s="497"/>
      <c r="N165" s="498">
        <f>ROUND(L165*K165,2)</f>
        <v>3442.5</v>
      </c>
      <c r="O165" s="498"/>
      <c r="P165" s="498"/>
      <c r="Q165" s="498"/>
      <c r="R165" s="145"/>
      <c r="T165" s="146" t="s">
        <v>5</v>
      </c>
      <c r="U165" s="44" t="s">
        <v>44</v>
      </c>
      <c r="V165" s="147">
        <v>0.76500000000000001</v>
      </c>
      <c r="W165" s="147">
        <f>V165*K165</f>
        <v>0.6885</v>
      </c>
      <c r="X165" s="147">
        <v>0</v>
      </c>
      <c r="Y165" s="147">
        <f>X165*K165</f>
        <v>0</v>
      </c>
      <c r="Z165" s="147">
        <v>0</v>
      </c>
      <c r="AA165" s="148">
        <f>Z165*K165</f>
        <v>0</v>
      </c>
      <c r="AR165" s="21" t="s">
        <v>177</v>
      </c>
      <c r="AT165" s="21" t="s">
        <v>173</v>
      </c>
      <c r="AU165" s="21" t="s">
        <v>131</v>
      </c>
      <c r="AY165" s="21" t="s">
        <v>172</v>
      </c>
      <c r="BE165" s="149">
        <f>IF(U165="základní",N165,0)</f>
        <v>3442.5</v>
      </c>
      <c r="BF165" s="149">
        <f>IF(U165="snížená",N165,0)</f>
        <v>0</v>
      </c>
      <c r="BG165" s="149">
        <f>IF(U165="zákl. přenesená",N165,0)</f>
        <v>0</v>
      </c>
      <c r="BH165" s="149">
        <f>IF(U165="sníž. přenesená",N165,0)</f>
        <v>0</v>
      </c>
      <c r="BI165" s="149">
        <f>IF(U165="nulová",N165,0)</f>
        <v>0</v>
      </c>
      <c r="BJ165" s="21" t="s">
        <v>87</v>
      </c>
      <c r="BK165" s="149">
        <f>ROUND(L165*K165,2)</f>
        <v>3442.5</v>
      </c>
      <c r="BL165" s="21" t="s">
        <v>177</v>
      </c>
      <c r="BM165" s="21" t="s">
        <v>664</v>
      </c>
    </row>
    <row r="166" spans="1:65" s="11" customFormat="1" ht="22.5" customHeight="1" x14ac:dyDescent="0.3">
      <c r="A166" s="365"/>
      <c r="B166" s="366"/>
      <c r="C166" s="367"/>
      <c r="D166" s="367"/>
      <c r="E166" s="368" t="s">
        <v>5</v>
      </c>
      <c r="F166" s="523" t="s">
        <v>665</v>
      </c>
      <c r="G166" s="524"/>
      <c r="H166" s="524"/>
      <c r="I166" s="524"/>
      <c r="J166" s="367"/>
      <c r="K166" s="369">
        <v>0.9</v>
      </c>
      <c r="L166" s="367"/>
      <c r="M166" s="367"/>
      <c r="N166" s="367"/>
      <c r="O166" s="367"/>
      <c r="P166" s="367"/>
      <c r="Q166" s="367"/>
      <c r="R166" s="163"/>
      <c r="T166" s="164"/>
      <c r="U166" s="160"/>
      <c r="V166" s="160"/>
      <c r="W166" s="160"/>
      <c r="X166" s="160"/>
      <c r="Y166" s="160"/>
      <c r="Z166" s="160"/>
      <c r="AA166" s="165"/>
      <c r="AT166" s="166" t="s">
        <v>182</v>
      </c>
      <c r="AU166" s="166" t="s">
        <v>131</v>
      </c>
      <c r="AV166" s="11" t="s">
        <v>131</v>
      </c>
      <c r="AW166" s="11" t="s">
        <v>37</v>
      </c>
      <c r="AX166" s="11" t="s">
        <v>79</v>
      </c>
      <c r="AY166" s="166" t="s">
        <v>172</v>
      </c>
    </row>
    <row r="167" spans="1:65" s="12" customFormat="1" ht="22.5" customHeight="1" x14ac:dyDescent="0.3">
      <c r="A167" s="370"/>
      <c r="B167" s="371"/>
      <c r="C167" s="372"/>
      <c r="D167" s="372"/>
      <c r="E167" s="373" t="s">
        <v>5</v>
      </c>
      <c r="F167" s="525" t="s">
        <v>186</v>
      </c>
      <c r="G167" s="526"/>
      <c r="H167" s="526"/>
      <c r="I167" s="526"/>
      <c r="J167" s="372"/>
      <c r="K167" s="374">
        <v>0.9</v>
      </c>
      <c r="L167" s="372"/>
      <c r="M167" s="372"/>
      <c r="N167" s="372"/>
      <c r="O167" s="372"/>
      <c r="P167" s="372"/>
      <c r="Q167" s="372"/>
      <c r="R167" s="171"/>
      <c r="T167" s="172"/>
      <c r="U167" s="168"/>
      <c r="V167" s="168"/>
      <c r="W167" s="168"/>
      <c r="X167" s="168"/>
      <c r="Y167" s="168"/>
      <c r="Z167" s="168"/>
      <c r="AA167" s="173"/>
      <c r="AT167" s="174" t="s">
        <v>182</v>
      </c>
      <c r="AU167" s="174" t="s">
        <v>131</v>
      </c>
      <c r="AV167" s="12" t="s">
        <v>177</v>
      </c>
      <c r="AW167" s="12" t="s">
        <v>37</v>
      </c>
      <c r="AX167" s="12" t="s">
        <v>87</v>
      </c>
      <c r="AY167" s="174" t="s">
        <v>172</v>
      </c>
    </row>
    <row r="168" spans="1:65" s="1" customFormat="1" ht="31.5" customHeight="1" x14ac:dyDescent="0.3">
      <c r="A168" s="307"/>
      <c r="B168" s="308"/>
      <c r="C168" s="357" t="s">
        <v>237</v>
      </c>
      <c r="D168" s="357" t="s">
        <v>173</v>
      </c>
      <c r="E168" s="358" t="s">
        <v>261</v>
      </c>
      <c r="F168" s="541" t="s">
        <v>262</v>
      </c>
      <c r="G168" s="541"/>
      <c r="H168" s="541"/>
      <c r="I168" s="541"/>
      <c r="J168" s="359" t="s">
        <v>206</v>
      </c>
      <c r="K168" s="300">
        <v>1.41</v>
      </c>
      <c r="L168" s="497">
        <v>195</v>
      </c>
      <c r="M168" s="497"/>
      <c r="N168" s="498">
        <f>ROUND(L168*K168,2)</f>
        <v>274.95</v>
      </c>
      <c r="O168" s="498"/>
      <c r="P168" s="498"/>
      <c r="Q168" s="498"/>
      <c r="R168" s="145"/>
      <c r="T168" s="146" t="s">
        <v>5</v>
      </c>
      <c r="U168" s="44" t="s">
        <v>44</v>
      </c>
      <c r="V168" s="147">
        <v>0.3</v>
      </c>
      <c r="W168" s="147">
        <f>V168*K168</f>
        <v>0.42299999999999999</v>
      </c>
      <c r="X168" s="147">
        <v>0</v>
      </c>
      <c r="Y168" s="147">
        <f>X168*K168</f>
        <v>0</v>
      </c>
      <c r="Z168" s="147">
        <v>6.8000000000000005E-2</v>
      </c>
      <c r="AA168" s="148">
        <f>Z168*K168</f>
        <v>9.5880000000000007E-2</v>
      </c>
      <c r="AR168" s="21" t="s">
        <v>177</v>
      </c>
      <c r="AT168" s="21" t="s">
        <v>173</v>
      </c>
      <c r="AU168" s="21" t="s">
        <v>131</v>
      </c>
      <c r="AY168" s="21" t="s">
        <v>172</v>
      </c>
      <c r="BE168" s="149">
        <f>IF(U168="základní",N168,0)</f>
        <v>274.95</v>
      </c>
      <c r="BF168" s="149">
        <f>IF(U168="snížená",N168,0)</f>
        <v>0</v>
      </c>
      <c r="BG168" s="149">
        <f>IF(U168="zákl. přenesená",N168,0)</f>
        <v>0</v>
      </c>
      <c r="BH168" s="149">
        <f>IF(U168="sníž. přenesená",N168,0)</f>
        <v>0</v>
      </c>
      <c r="BI168" s="149">
        <f>IF(U168="nulová",N168,0)</f>
        <v>0</v>
      </c>
      <c r="BJ168" s="21" t="s">
        <v>87</v>
      </c>
      <c r="BK168" s="149">
        <f>ROUND(L168*K168,2)</f>
        <v>274.95</v>
      </c>
      <c r="BL168" s="21" t="s">
        <v>177</v>
      </c>
      <c r="BM168" s="21" t="s">
        <v>666</v>
      </c>
    </row>
    <row r="169" spans="1:65" s="1" customFormat="1" ht="30" customHeight="1" x14ac:dyDescent="0.3">
      <c r="A169" s="307"/>
      <c r="B169" s="308"/>
      <c r="C169" s="309"/>
      <c r="D169" s="309"/>
      <c r="E169" s="309"/>
      <c r="F169" s="544" t="s">
        <v>264</v>
      </c>
      <c r="G169" s="545"/>
      <c r="H169" s="545"/>
      <c r="I169" s="545"/>
      <c r="J169" s="309"/>
      <c r="K169" s="309"/>
      <c r="L169" s="309"/>
      <c r="M169" s="309"/>
      <c r="N169" s="309"/>
      <c r="O169" s="309"/>
      <c r="P169" s="309"/>
      <c r="Q169" s="309"/>
      <c r="R169" s="37"/>
      <c r="T169" s="150"/>
      <c r="U169" s="36"/>
      <c r="V169" s="36"/>
      <c r="W169" s="36"/>
      <c r="X169" s="36"/>
      <c r="Y169" s="36"/>
      <c r="Z169" s="36"/>
      <c r="AA169" s="74"/>
      <c r="AT169" s="21" t="s">
        <v>180</v>
      </c>
      <c r="AU169" s="21" t="s">
        <v>131</v>
      </c>
    </row>
    <row r="170" spans="1:65" s="10" customFormat="1" ht="22.5" customHeight="1" x14ac:dyDescent="0.3">
      <c r="A170" s="360"/>
      <c r="B170" s="361"/>
      <c r="C170" s="362"/>
      <c r="D170" s="362"/>
      <c r="E170" s="363" t="s">
        <v>5</v>
      </c>
      <c r="F170" s="539" t="s">
        <v>654</v>
      </c>
      <c r="G170" s="540"/>
      <c r="H170" s="540"/>
      <c r="I170" s="540"/>
      <c r="J170" s="362"/>
      <c r="K170" s="364" t="s">
        <v>5</v>
      </c>
      <c r="L170" s="362"/>
      <c r="M170" s="362"/>
      <c r="N170" s="362"/>
      <c r="O170" s="362"/>
      <c r="P170" s="362"/>
      <c r="Q170" s="362"/>
      <c r="R170" s="155"/>
      <c r="T170" s="156"/>
      <c r="U170" s="152"/>
      <c r="V170" s="152"/>
      <c r="W170" s="152"/>
      <c r="X170" s="152"/>
      <c r="Y170" s="152"/>
      <c r="Z170" s="152"/>
      <c r="AA170" s="157"/>
      <c r="AT170" s="158" t="s">
        <v>182</v>
      </c>
      <c r="AU170" s="158" t="s">
        <v>131</v>
      </c>
      <c r="AV170" s="10" t="s">
        <v>87</v>
      </c>
      <c r="AW170" s="10" t="s">
        <v>37</v>
      </c>
      <c r="AX170" s="10" t="s">
        <v>79</v>
      </c>
      <c r="AY170" s="158" t="s">
        <v>172</v>
      </c>
    </row>
    <row r="171" spans="1:65" s="10" customFormat="1" ht="22.5" customHeight="1" x14ac:dyDescent="0.3">
      <c r="A171" s="360"/>
      <c r="B171" s="361"/>
      <c r="C171" s="362"/>
      <c r="D171" s="362"/>
      <c r="E171" s="363" t="s">
        <v>5</v>
      </c>
      <c r="F171" s="539" t="s">
        <v>655</v>
      </c>
      <c r="G171" s="540"/>
      <c r="H171" s="540"/>
      <c r="I171" s="540"/>
      <c r="J171" s="362"/>
      <c r="K171" s="364" t="s">
        <v>5</v>
      </c>
      <c r="L171" s="362"/>
      <c r="M171" s="362"/>
      <c r="N171" s="362"/>
      <c r="O171" s="362"/>
      <c r="P171" s="362"/>
      <c r="Q171" s="362"/>
      <c r="R171" s="155"/>
      <c r="T171" s="156"/>
      <c r="U171" s="152"/>
      <c r="V171" s="152"/>
      <c r="W171" s="152"/>
      <c r="X171" s="152"/>
      <c r="Y171" s="152"/>
      <c r="Z171" s="152"/>
      <c r="AA171" s="157"/>
      <c r="AT171" s="158" t="s">
        <v>182</v>
      </c>
      <c r="AU171" s="158" t="s">
        <v>131</v>
      </c>
      <c r="AV171" s="10" t="s">
        <v>87</v>
      </c>
      <c r="AW171" s="10" t="s">
        <v>37</v>
      </c>
      <c r="AX171" s="10" t="s">
        <v>79</v>
      </c>
      <c r="AY171" s="158" t="s">
        <v>172</v>
      </c>
    </row>
    <row r="172" spans="1:65" s="10" customFormat="1" ht="22.5" customHeight="1" x14ac:dyDescent="0.3">
      <c r="A172" s="360"/>
      <c r="B172" s="361"/>
      <c r="C172" s="362"/>
      <c r="D172" s="362"/>
      <c r="E172" s="363" t="s">
        <v>5</v>
      </c>
      <c r="F172" s="539" t="s">
        <v>667</v>
      </c>
      <c r="G172" s="540"/>
      <c r="H172" s="540"/>
      <c r="I172" s="540"/>
      <c r="J172" s="362"/>
      <c r="K172" s="364" t="s">
        <v>5</v>
      </c>
      <c r="L172" s="362"/>
      <c r="M172" s="362"/>
      <c r="N172" s="362"/>
      <c r="O172" s="362"/>
      <c r="P172" s="362"/>
      <c r="Q172" s="362"/>
      <c r="R172" s="155"/>
      <c r="T172" s="156"/>
      <c r="U172" s="152"/>
      <c r="V172" s="152"/>
      <c r="W172" s="152"/>
      <c r="X172" s="152"/>
      <c r="Y172" s="152"/>
      <c r="Z172" s="152"/>
      <c r="AA172" s="157"/>
      <c r="AT172" s="158" t="s">
        <v>182</v>
      </c>
      <c r="AU172" s="158" t="s">
        <v>131</v>
      </c>
      <c r="AV172" s="10" t="s">
        <v>87</v>
      </c>
      <c r="AW172" s="10" t="s">
        <v>37</v>
      </c>
      <c r="AX172" s="10" t="s">
        <v>79</v>
      </c>
      <c r="AY172" s="158" t="s">
        <v>172</v>
      </c>
    </row>
    <row r="173" spans="1:65" s="11" customFormat="1" ht="22.5" customHeight="1" x14ac:dyDescent="0.3">
      <c r="A173" s="365"/>
      <c r="B173" s="366"/>
      <c r="C173" s="367"/>
      <c r="D173" s="367"/>
      <c r="E173" s="368" t="s">
        <v>5</v>
      </c>
      <c r="F173" s="537" t="s">
        <v>668</v>
      </c>
      <c r="G173" s="538"/>
      <c r="H173" s="538"/>
      <c r="I173" s="538"/>
      <c r="J173" s="367"/>
      <c r="K173" s="369">
        <v>1.41</v>
      </c>
      <c r="L173" s="367"/>
      <c r="M173" s="367"/>
      <c r="N173" s="367"/>
      <c r="O173" s="367"/>
      <c r="P173" s="367"/>
      <c r="Q173" s="367"/>
      <c r="R173" s="163"/>
      <c r="T173" s="164"/>
      <c r="U173" s="160"/>
      <c r="V173" s="160"/>
      <c r="W173" s="160"/>
      <c r="X173" s="160"/>
      <c r="Y173" s="160"/>
      <c r="Z173" s="160"/>
      <c r="AA173" s="165"/>
      <c r="AT173" s="166" t="s">
        <v>182</v>
      </c>
      <c r="AU173" s="166" t="s">
        <v>131</v>
      </c>
      <c r="AV173" s="11" t="s">
        <v>131</v>
      </c>
      <c r="AW173" s="11" t="s">
        <v>37</v>
      </c>
      <c r="AX173" s="11" t="s">
        <v>79</v>
      </c>
      <c r="AY173" s="166" t="s">
        <v>172</v>
      </c>
    </row>
    <row r="174" spans="1:65" s="12" customFormat="1" ht="22.5" customHeight="1" x14ac:dyDescent="0.3">
      <c r="A174" s="370"/>
      <c r="B174" s="371"/>
      <c r="C174" s="372"/>
      <c r="D174" s="372"/>
      <c r="E174" s="373" t="s">
        <v>5</v>
      </c>
      <c r="F174" s="525" t="s">
        <v>186</v>
      </c>
      <c r="G174" s="526"/>
      <c r="H174" s="526"/>
      <c r="I174" s="526"/>
      <c r="J174" s="372"/>
      <c r="K174" s="374">
        <v>1.41</v>
      </c>
      <c r="L174" s="372"/>
      <c r="M174" s="372"/>
      <c r="N174" s="372"/>
      <c r="O174" s="372"/>
      <c r="P174" s="372"/>
      <c r="Q174" s="372"/>
      <c r="R174" s="171"/>
      <c r="T174" s="172"/>
      <c r="U174" s="168"/>
      <c r="V174" s="168"/>
      <c r="W174" s="168"/>
      <c r="X174" s="168"/>
      <c r="Y174" s="168"/>
      <c r="Z174" s="168"/>
      <c r="AA174" s="173"/>
      <c r="AT174" s="174" t="s">
        <v>182</v>
      </c>
      <c r="AU174" s="174" t="s">
        <v>131</v>
      </c>
      <c r="AV174" s="12" t="s">
        <v>177</v>
      </c>
      <c r="AW174" s="12" t="s">
        <v>37</v>
      </c>
      <c r="AX174" s="12" t="s">
        <v>87</v>
      </c>
      <c r="AY174" s="174" t="s">
        <v>172</v>
      </c>
    </row>
    <row r="175" spans="1:65" s="9" customFormat="1" ht="29.85" customHeight="1" x14ac:dyDescent="0.3">
      <c r="A175" s="352"/>
      <c r="B175" s="353"/>
      <c r="C175" s="354"/>
      <c r="D175" s="356" t="s">
        <v>145</v>
      </c>
      <c r="E175" s="356"/>
      <c r="F175" s="356"/>
      <c r="G175" s="356"/>
      <c r="H175" s="356"/>
      <c r="I175" s="356"/>
      <c r="J175" s="356"/>
      <c r="K175" s="356"/>
      <c r="L175" s="356"/>
      <c r="M175" s="356"/>
      <c r="N175" s="531">
        <f>BK175</f>
        <v>15221.34</v>
      </c>
      <c r="O175" s="532"/>
      <c r="P175" s="532"/>
      <c r="Q175" s="532"/>
      <c r="R175" s="133"/>
      <c r="T175" s="134"/>
      <c r="U175" s="131"/>
      <c r="V175" s="131"/>
      <c r="W175" s="135">
        <f>SUM(W176:W179)</f>
        <v>11.829788999999998</v>
      </c>
      <c r="X175" s="131"/>
      <c r="Y175" s="135">
        <f>SUM(Y176:Y179)</f>
        <v>0</v>
      </c>
      <c r="Z175" s="131"/>
      <c r="AA175" s="136">
        <f>SUM(AA176:AA179)</f>
        <v>0</v>
      </c>
      <c r="AR175" s="137" t="s">
        <v>87</v>
      </c>
      <c r="AT175" s="138" t="s">
        <v>78</v>
      </c>
      <c r="AU175" s="138" t="s">
        <v>87</v>
      </c>
      <c r="AY175" s="137" t="s">
        <v>172</v>
      </c>
      <c r="BK175" s="139">
        <f>SUM(BK176:BK179)</f>
        <v>15221.34</v>
      </c>
    </row>
    <row r="176" spans="1:65" s="1" customFormat="1" ht="44.25" customHeight="1" x14ac:dyDescent="0.3">
      <c r="A176" s="307"/>
      <c r="B176" s="308"/>
      <c r="C176" s="357" t="s">
        <v>243</v>
      </c>
      <c r="D176" s="357" t="s">
        <v>173</v>
      </c>
      <c r="E176" s="358" t="s">
        <v>669</v>
      </c>
      <c r="F176" s="541" t="s">
        <v>670</v>
      </c>
      <c r="G176" s="541"/>
      <c r="H176" s="541"/>
      <c r="I176" s="541"/>
      <c r="J176" s="359" t="s">
        <v>269</v>
      </c>
      <c r="K176" s="300">
        <v>7.3890000000000002</v>
      </c>
      <c r="L176" s="497">
        <v>1465</v>
      </c>
      <c r="M176" s="497"/>
      <c r="N176" s="498">
        <f>ROUND(L176*K176,2)</f>
        <v>10824.89</v>
      </c>
      <c r="O176" s="498"/>
      <c r="P176" s="498"/>
      <c r="Q176" s="498"/>
      <c r="R176" s="145"/>
      <c r="T176" s="146" t="s">
        <v>5</v>
      </c>
      <c r="U176" s="44" t="s">
        <v>44</v>
      </c>
      <c r="V176" s="147">
        <v>1.47</v>
      </c>
      <c r="W176" s="147">
        <f>V176*K176</f>
        <v>10.861829999999999</v>
      </c>
      <c r="X176" s="147">
        <v>0</v>
      </c>
      <c r="Y176" s="147">
        <f>X176*K176</f>
        <v>0</v>
      </c>
      <c r="Z176" s="147">
        <v>0</v>
      </c>
      <c r="AA176" s="148">
        <f>Z176*K176</f>
        <v>0</v>
      </c>
      <c r="AR176" s="21" t="s">
        <v>177</v>
      </c>
      <c r="AT176" s="21" t="s">
        <v>173</v>
      </c>
      <c r="AU176" s="21" t="s">
        <v>131</v>
      </c>
      <c r="AY176" s="21" t="s">
        <v>172</v>
      </c>
      <c r="BE176" s="149">
        <f>IF(U176="základní",N176,0)</f>
        <v>10824.89</v>
      </c>
      <c r="BF176" s="149">
        <f>IF(U176="snížená",N176,0)</f>
        <v>0</v>
      </c>
      <c r="BG176" s="149">
        <f>IF(U176="zákl. přenesená",N176,0)</f>
        <v>0</v>
      </c>
      <c r="BH176" s="149">
        <f>IF(U176="sníž. přenesená",N176,0)</f>
        <v>0</v>
      </c>
      <c r="BI176" s="149">
        <f>IF(U176="nulová",N176,0)</f>
        <v>0</v>
      </c>
      <c r="BJ176" s="21" t="s">
        <v>87</v>
      </c>
      <c r="BK176" s="149">
        <f>ROUND(L176*K176,2)</f>
        <v>10824.89</v>
      </c>
      <c r="BL176" s="21" t="s">
        <v>177</v>
      </c>
      <c r="BM176" s="21" t="s">
        <v>671</v>
      </c>
    </row>
    <row r="177" spans="1:65" s="1" customFormat="1" ht="31.5" customHeight="1" x14ac:dyDescent="0.3">
      <c r="A177" s="307"/>
      <c r="B177" s="308"/>
      <c r="C177" s="357" t="s">
        <v>251</v>
      </c>
      <c r="D177" s="357" t="s">
        <v>173</v>
      </c>
      <c r="E177" s="358" t="s">
        <v>272</v>
      </c>
      <c r="F177" s="541" t="s">
        <v>273</v>
      </c>
      <c r="G177" s="541"/>
      <c r="H177" s="541"/>
      <c r="I177" s="541"/>
      <c r="J177" s="359" t="s">
        <v>269</v>
      </c>
      <c r="K177" s="300">
        <v>7.3890000000000002</v>
      </c>
      <c r="L177" s="497">
        <v>216</v>
      </c>
      <c r="M177" s="497"/>
      <c r="N177" s="498">
        <f>ROUND(L177*K177,2)</f>
        <v>1596.02</v>
      </c>
      <c r="O177" s="498"/>
      <c r="P177" s="498"/>
      <c r="Q177" s="498"/>
      <c r="R177" s="145"/>
      <c r="T177" s="146" t="s">
        <v>5</v>
      </c>
      <c r="U177" s="44" t="s">
        <v>44</v>
      </c>
      <c r="V177" s="147">
        <v>0.125</v>
      </c>
      <c r="W177" s="147">
        <f>V177*K177</f>
        <v>0.92362500000000003</v>
      </c>
      <c r="X177" s="147">
        <v>0</v>
      </c>
      <c r="Y177" s="147">
        <f>X177*K177</f>
        <v>0</v>
      </c>
      <c r="Z177" s="147">
        <v>0</v>
      </c>
      <c r="AA177" s="148">
        <f>Z177*K177</f>
        <v>0</v>
      </c>
      <c r="AR177" s="21" t="s">
        <v>177</v>
      </c>
      <c r="AT177" s="21" t="s">
        <v>173</v>
      </c>
      <c r="AU177" s="21" t="s">
        <v>131</v>
      </c>
      <c r="AY177" s="21" t="s">
        <v>172</v>
      </c>
      <c r="BE177" s="149">
        <f>IF(U177="základní",N177,0)</f>
        <v>1596.02</v>
      </c>
      <c r="BF177" s="149">
        <f>IF(U177="snížená",N177,0)</f>
        <v>0</v>
      </c>
      <c r="BG177" s="149">
        <f>IF(U177="zákl. přenesená",N177,0)</f>
        <v>0</v>
      </c>
      <c r="BH177" s="149">
        <f>IF(U177="sníž. přenesená",N177,0)</f>
        <v>0</v>
      </c>
      <c r="BI177" s="149">
        <f>IF(U177="nulová",N177,0)</f>
        <v>0</v>
      </c>
      <c r="BJ177" s="21" t="s">
        <v>87</v>
      </c>
      <c r="BK177" s="149">
        <f>ROUND(L177*K177,2)</f>
        <v>1596.02</v>
      </c>
      <c r="BL177" s="21" t="s">
        <v>177</v>
      </c>
      <c r="BM177" s="21" t="s">
        <v>672</v>
      </c>
    </row>
    <row r="178" spans="1:65" s="1" customFormat="1" ht="31.5" customHeight="1" x14ac:dyDescent="0.3">
      <c r="A178" s="307"/>
      <c r="B178" s="308"/>
      <c r="C178" s="357" t="s">
        <v>260</v>
      </c>
      <c r="D178" s="357" t="s">
        <v>173</v>
      </c>
      <c r="E178" s="358" t="s">
        <v>278</v>
      </c>
      <c r="F178" s="541" t="s">
        <v>279</v>
      </c>
      <c r="G178" s="541"/>
      <c r="H178" s="541"/>
      <c r="I178" s="541"/>
      <c r="J178" s="359" t="s">
        <v>269</v>
      </c>
      <c r="K178" s="300">
        <v>7.3890000000000002</v>
      </c>
      <c r="L178" s="497">
        <v>260</v>
      </c>
      <c r="M178" s="497"/>
      <c r="N178" s="498">
        <f>ROUND(L178*K178,2)</f>
        <v>1921.14</v>
      </c>
      <c r="O178" s="498"/>
      <c r="P178" s="498"/>
      <c r="Q178" s="498"/>
      <c r="R178" s="145"/>
      <c r="T178" s="146" t="s">
        <v>5</v>
      </c>
      <c r="U178" s="44" t="s">
        <v>44</v>
      </c>
      <c r="V178" s="147">
        <v>6.0000000000000001E-3</v>
      </c>
      <c r="W178" s="147">
        <f>V178*K178</f>
        <v>4.4334000000000005E-2</v>
      </c>
      <c r="X178" s="147">
        <v>0</v>
      </c>
      <c r="Y178" s="147">
        <f>X178*K178</f>
        <v>0</v>
      </c>
      <c r="Z178" s="147">
        <v>0</v>
      </c>
      <c r="AA178" s="148">
        <f>Z178*K178</f>
        <v>0</v>
      </c>
      <c r="AR178" s="21" t="s">
        <v>177</v>
      </c>
      <c r="AT178" s="21" t="s">
        <v>173</v>
      </c>
      <c r="AU178" s="21" t="s">
        <v>131</v>
      </c>
      <c r="AY178" s="21" t="s">
        <v>172</v>
      </c>
      <c r="BE178" s="149">
        <f>IF(U178="základní",N178,0)</f>
        <v>1921.14</v>
      </c>
      <c r="BF178" s="149">
        <f>IF(U178="snížená",N178,0)</f>
        <v>0</v>
      </c>
      <c r="BG178" s="149">
        <f>IF(U178="zákl. přenesená",N178,0)</f>
        <v>0</v>
      </c>
      <c r="BH178" s="149">
        <f>IF(U178="sníž. přenesená",N178,0)</f>
        <v>0</v>
      </c>
      <c r="BI178" s="149">
        <f>IF(U178="nulová",N178,0)</f>
        <v>0</v>
      </c>
      <c r="BJ178" s="21" t="s">
        <v>87</v>
      </c>
      <c r="BK178" s="149">
        <f>ROUND(L178*K178,2)</f>
        <v>1921.14</v>
      </c>
      <c r="BL178" s="21" t="s">
        <v>177</v>
      </c>
      <c r="BM178" s="21" t="s">
        <v>673</v>
      </c>
    </row>
    <row r="179" spans="1:65" s="1" customFormat="1" ht="31.5" customHeight="1" x14ac:dyDescent="0.3">
      <c r="A179" s="307"/>
      <c r="B179" s="308"/>
      <c r="C179" s="357" t="s">
        <v>266</v>
      </c>
      <c r="D179" s="357" t="s">
        <v>173</v>
      </c>
      <c r="E179" s="358" t="s">
        <v>282</v>
      </c>
      <c r="F179" s="541" t="s">
        <v>283</v>
      </c>
      <c r="G179" s="541"/>
      <c r="H179" s="541"/>
      <c r="I179" s="541"/>
      <c r="J179" s="359" t="s">
        <v>269</v>
      </c>
      <c r="K179" s="300">
        <v>7.3890000000000002</v>
      </c>
      <c r="L179" s="497">
        <v>119</v>
      </c>
      <c r="M179" s="497"/>
      <c r="N179" s="498">
        <f>ROUND(L179*K179,2)</f>
        <v>879.29</v>
      </c>
      <c r="O179" s="498"/>
      <c r="P179" s="498"/>
      <c r="Q179" s="498"/>
      <c r="R179" s="145"/>
      <c r="T179" s="146" t="s">
        <v>5</v>
      </c>
      <c r="U179" s="44" t="s">
        <v>44</v>
      </c>
      <c r="V179" s="147">
        <v>0</v>
      </c>
      <c r="W179" s="147">
        <f>V179*K179</f>
        <v>0</v>
      </c>
      <c r="X179" s="147">
        <v>0</v>
      </c>
      <c r="Y179" s="147">
        <f>X179*K179</f>
        <v>0</v>
      </c>
      <c r="Z179" s="147">
        <v>0</v>
      </c>
      <c r="AA179" s="148">
        <f>Z179*K179</f>
        <v>0</v>
      </c>
      <c r="AR179" s="21" t="s">
        <v>177</v>
      </c>
      <c r="AT179" s="21" t="s">
        <v>173</v>
      </c>
      <c r="AU179" s="21" t="s">
        <v>131</v>
      </c>
      <c r="AY179" s="21" t="s">
        <v>172</v>
      </c>
      <c r="BE179" s="149">
        <f>IF(U179="základní",N179,0)</f>
        <v>879.29</v>
      </c>
      <c r="BF179" s="149">
        <f>IF(U179="snížená",N179,0)</f>
        <v>0</v>
      </c>
      <c r="BG179" s="149">
        <f>IF(U179="zákl. přenesená",N179,0)</f>
        <v>0</v>
      </c>
      <c r="BH179" s="149">
        <f>IF(U179="sníž. přenesená",N179,0)</f>
        <v>0</v>
      </c>
      <c r="BI179" s="149">
        <f>IF(U179="nulová",N179,0)</f>
        <v>0</v>
      </c>
      <c r="BJ179" s="21" t="s">
        <v>87</v>
      </c>
      <c r="BK179" s="149">
        <f>ROUND(L179*K179,2)</f>
        <v>879.29</v>
      </c>
      <c r="BL179" s="21" t="s">
        <v>177</v>
      </c>
      <c r="BM179" s="21" t="s">
        <v>674</v>
      </c>
    </row>
    <row r="180" spans="1:65" s="9" customFormat="1" ht="37.35" customHeight="1" x14ac:dyDescent="0.35">
      <c r="A180" s="352"/>
      <c r="B180" s="353"/>
      <c r="C180" s="354"/>
      <c r="D180" s="355" t="s">
        <v>147</v>
      </c>
      <c r="E180" s="355"/>
      <c r="F180" s="355"/>
      <c r="G180" s="355"/>
      <c r="H180" s="355"/>
      <c r="I180" s="355"/>
      <c r="J180" s="355"/>
      <c r="K180" s="355"/>
      <c r="L180" s="355"/>
      <c r="M180" s="355"/>
      <c r="N180" s="533">
        <f>BK180</f>
        <v>44569.1</v>
      </c>
      <c r="O180" s="534"/>
      <c r="P180" s="534"/>
      <c r="Q180" s="534"/>
      <c r="R180" s="133"/>
      <c r="T180" s="134"/>
      <c r="U180" s="131"/>
      <c r="V180" s="131"/>
      <c r="W180" s="135">
        <f>W181+W205+W212+W231+W250+W289+W296+W303+W310+W314+W321+W325</f>
        <v>83.701700000000017</v>
      </c>
      <c r="X180" s="131"/>
      <c r="Y180" s="135">
        <f>Y181+Y205+Y212+Y231+Y250+Y289+Y296+Y303+Y310+Y314+Y321+Y325</f>
        <v>7.9000000000000008E-3</v>
      </c>
      <c r="Z180" s="131"/>
      <c r="AA180" s="136">
        <f>AA181+AA205+AA212+AA231+AA250+AA289+AA296+AA303+AA310+AA314+AA321+AA325</f>
        <v>6.3083100000000005</v>
      </c>
      <c r="AR180" s="137" t="s">
        <v>131</v>
      </c>
      <c r="AT180" s="138" t="s">
        <v>78</v>
      </c>
      <c r="AU180" s="138" t="s">
        <v>79</v>
      </c>
      <c r="AY180" s="137" t="s">
        <v>172</v>
      </c>
      <c r="BK180" s="139">
        <f>BK181+BK205+BK212+BK231+BK250+BK289+BK296+BK303+BK310+BK314+BK321+BK325</f>
        <v>44569.1</v>
      </c>
    </row>
    <row r="181" spans="1:65" s="9" customFormat="1" ht="19.899999999999999" customHeight="1" x14ac:dyDescent="0.3">
      <c r="A181" s="352"/>
      <c r="B181" s="353"/>
      <c r="C181" s="354"/>
      <c r="D181" s="356" t="s">
        <v>149</v>
      </c>
      <c r="E181" s="356"/>
      <c r="F181" s="356"/>
      <c r="G181" s="356"/>
      <c r="H181" s="356"/>
      <c r="I181" s="356"/>
      <c r="J181" s="356"/>
      <c r="K181" s="356"/>
      <c r="L181" s="356"/>
      <c r="M181" s="356"/>
      <c r="N181" s="531">
        <f>BK181</f>
        <v>4581</v>
      </c>
      <c r="O181" s="532"/>
      <c r="P181" s="532"/>
      <c r="Q181" s="532"/>
      <c r="R181" s="133"/>
      <c r="T181" s="134"/>
      <c r="U181" s="131"/>
      <c r="V181" s="131"/>
      <c r="W181" s="135">
        <f>SUM(W182:W204)</f>
        <v>15.009500000000001</v>
      </c>
      <c r="X181" s="131"/>
      <c r="Y181" s="135">
        <f>SUM(Y182:Y204)</f>
        <v>0</v>
      </c>
      <c r="Z181" s="131"/>
      <c r="AA181" s="136">
        <f>SUM(AA182:AA204)</f>
        <v>5.3689000000000001E-2</v>
      </c>
      <c r="AR181" s="137" t="s">
        <v>131</v>
      </c>
      <c r="AT181" s="138" t="s">
        <v>78</v>
      </c>
      <c r="AU181" s="138" t="s">
        <v>87</v>
      </c>
      <c r="AY181" s="137" t="s">
        <v>172</v>
      </c>
      <c r="BK181" s="139">
        <f>SUM(BK182:BK204)</f>
        <v>4581</v>
      </c>
    </row>
    <row r="182" spans="1:65" s="1" customFormat="1" ht="22.5" customHeight="1" x14ac:dyDescent="0.3">
      <c r="A182" s="307"/>
      <c r="B182" s="308"/>
      <c r="C182" s="357" t="s">
        <v>11</v>
      </c>
      <c r="D182" s="357" t="s">
        <v>173</v>
      </c>
      <c r="E182" s="358" t="s">
        <v>675</v>
      </c>
      <c r="F182" s="541" t="s">
        <v>676</v>
      </c>
      <c r="G182" s="541"/>
      <c r="H182" s="541"/>
      <c r="I182" s="541"/>
      <c r="J182" s="359" t="s">
        <v>229</v>
      </c>
      <c r="K182" s="300">
        <v>66.7</v>
      </c>
      <c r="L182" s="497">
        <v>16</v>
      </c>
      <c r="M182" s="497"/>
      <c r="N182" s="498">
        <f>ROUND(L182*K182,2)</f>
        <v>1067.2</v>
      </c>
      <c r="O182" s="498"/>
      <c r="P182" s="498"/>
      <c r="Q182" s="498"/>
      <c r="R182" s="145"/>
      <c r="T182" s="146" t="s">
        <v>5</v>
      </c>
      <c r="U182" s="44" t="s">
        <v>44</v>
      </c>
      <c r="V182" s="147">
        <v>5.1999999999999998E-2</v>
      </c>
      <c r="W182" s="147">
        <f>V182*K182</f>
        <v>3.4683999999999999</v>
      </c>
      <c r="X182" s="147">
        <v>0</v>
      </c>
      <c r="Y182" s="147">
        <f>X182*K182</f>
        <v>0</v>
      </c>
      <c r="Z182" s="147">
        <v>2.7999999999999998E-4</v>
      </c>
      <c r="AA182" s="148">
        <f>Z182*K182</f>
        <v>1.8675999999999998E-2</v>
      </c>
      <c r="AR182" s="21" t="s">
        <v>277</v>
      </c>
      <c r="AT182" s="21" t="s">
        <v>173</v>
      </c>
      <c r="AU182" s="21" t="s">
        <v>131</v>
      </c>
      <c r="AY182" s="21" t="s">
        <v>172</v>
      </c>
      <c r="BE182" s="149">
        <f>IF(U182="základní",N182,0)</f>
        <v>1067.2</v>
      </c>
      <c r="BF182" s="149">
        <f>IF(U182="snížená",N182,0)</f>
        <v>0</v>
      </c>
      <c r="BG182" s="149">
        <f>IF(U182="zákl. přenesená",N182,0)</f>
        <v>0</v>
      </c>
      <c r="BH182" s="149">
        <f>IF(U182="sníž. přenesená",N182,0)</f>
        <v>0</v>
      </c>
      <c r="BI182" s="149">
        <f>IF(U182="nulová",N182,0)</f>
        <v>0</v>
      </c>
      <c r="BJ182" s="21" t="s">
        <v>87</v>
      </c>
      <c r="BK182" s="149">
        <f>ROUND(L182*K182,2)</f>
        <v>1067.2</v>
      </c>
      <c r="BL182" s="21" t="s">
        <v>277</v>
      </c>
      <c r="BM182" s="21" t="s">
        <v>677</v>
      </c>
    </row>
    <row r="183" spans="1:65" s="10" customFormat="1" ht="22.5" customHeight="1" x14ac:dyDescent="0.3">
      <c r="A183" s="360"/>
      <c r="B183" s="361"/>
      <c r="C183" s="362"/>
      <c r="D183" s="362"/>
      <c r="E183" s="363" t="s">
        <v>5</v>
      </c>
      <c r="F183" s="542" t="s">
        <v>654</v>
      </c>
      <c r="G183" s="543"/>
      <c r="H183" s="543"/>
      <c r="I183" s="543"/>
      <c r="J183" s="362"/>
      <c r="K183" s="364" t="s">
        <v>5</v>
      </c>
      <c r="L183" s="362"/>
      <c r="M183" s="362"/>
      <c r="N183" s="362"/>
      <c r="O183" s="362"/>
      <c r="P183" s="362"/>
      <c r="Q183" s="362"/>
      <c r="R183" s="155"/>
      <c r="T183" s="156"/>
      <c r="U183" s="152"/>
      <c r="V183" s="152"/>
      <c r="W183" s="152"/>
      <c r="X183" s="152"/>
      <c r="Y183" s="152"/>
      <c r="Z183" s="152"/>
      <c r="AA183" s="157"/>
      <c r="AT183" s="158" t="s">
        <v>182</v>
      </c>
      <c r="AU183" s="158" t="s">
        <v>131</v>
      </c>
      <c r="AV183" s="10" t="s">
        <v>87</v>
      </c>
      <c r="AW183" s="10" t="s">
        <v>37</v>
      </c>
      <c r="AX183" s="10" t="s">
        <v>79</v>
      </c>
      <c r="AY183" s="158" t="s">
        <v>172</v>
      </c>
    </row>
    <row r="184" spans="1:65" s="10" customFormat="1" ht="22.5" customHeight="1" x14ac:dyDescent="0.3">
      <c r="A184" s="360"/>
      <c r="B184" s="361"/>
      <c r="C184" s="362"/>
      <c r="D184" s="362"/>
      <c r="E184" s="363" t="s">
        <v>5</v>
      </c>
      <c r="F184" s="539" t="s">
        <v>655</v>
      </c>
      <c r="G184" s="540"/>
      <c r="H184" s="540"/>
      <c r="I184" s="540"/>
      <c r="J184" s="362"/>
      <c r="K184" s="364" t="s">
        <v>5</v>
      </c>
      <c r="L184" s="362"/>
      <c r="M184" s="362"/>
      <c r="N184" s="362"/>
      <c r="O184" s="362"/>
      <c r="P184" s="362"/>
      <c r="Q184" s="362"/>
      <c r="R184" s="155"/>
      <c r="T184" s="156"/>
      <c r="U184" s="152"/>
      <c r="V184" s="152"/>
      <c r="W184" s="152"/>
      <c r="X184" s="152"/>
      <c r="Y184" s="152"/>
      <c r="Z184" s="152"/>
      <c r="AA184" s="157"/>
      <c r="AT184" s="158" t="s">
        <v>182</v>
      </c>
      <c r="AU184" s="158" t="s">
        <v>131</v>
      </c>
      <c r="AV184" s="10" t="s">
        <v>87</v>
      </c>
      <c r="AW184" s="10" t="s">
        <v>37</v>
      </c>
      <c r="AX184" s="10" t="s">
        <v>79</v>
      </c>
      <c r="AY184" s="158" t="s">
        <v>172</v>
      </c>
    </row>
    <row r="185" spans="1:65" s="10" customFormat="1" ht="22.5" customHeight="1" x14ac:dyDescent="0.3">
      <c r="A185" s="360"/>
      <c r="B185" s="361"/>
      <c r="C185" s="362"/>
      <c r="D185" s="362"/>
      <c r="E185" s="363" t="s">
        <v>5</v>
      </c>
      <c r="F185" s="539" t="s">
        <v>678</v>
      </c>
      <c r="G185" s="540"/>
      <c r="H185" s="540"/>
      <c r="I185" s="540"/>
      <c r="J185" s="362"/>
      <c r="K185" s="364" t="s">
        <v>5</v>
      </c>
      <c r="L185" s="362"/>
      <c r="M185" s="362"/>
      <c r="N185" s="362"/>
      <c r="O185" s="362"/>
      <c r="P185" s="362"/>
      <c r="Q185" s="362"/>
      <c r="R185" s="155"/>
      <c r="T185" s="156"/>
      <c r="U185" s="152"/>
      <c r="V185" s="152"/>
      <c r="W185" s="152"/>
      <c r="X185" s="152"/>
      <c r="Y185" s="152"/>
      <c r="Z185" s="152"/>
      <c r="AA185" s="157"/>
      <c r="AT185" s="158" t="s">
        <v>182</v>
      </c>
      <c r="AU185" s="158" t="s">
        <v>131</v>
      </c>
      <c r="AV185" s="10" t="s">
        <v>87</v>
      </c>
      <c r="AW185" s="10" t="s">
        <v>37</v>
      </c>
      <c r="AX185" s="10" t="s">
        <v>79</v>
      </c>
      <c r="AY185" s="158" t="s">
        <v>172</v>
      </c>
    </row>
    <row r="186" spans="1:65" s="11" customFormat="1" ht="22.5" customHeight="1" x14ac:dyDescent="0.3">
      <c r="A186" s="365"/>
      <c r="B186" s="366"/>
      <c r="C186" s="367"/>
      <c r="D186" s="367"/>
      <c r="E186" s="368" t="s">
        <v>5</v>
      </c>
      <c r="F186" s="537" t="s">
        <v>679</v>
      </c>
      <c r="G186" s="538"/>
      <c r="H186" s="538"/>
      <c r="I186" s="538"/>
      <c r="J186" s="367"/>
      <c r="K186" s="369">
        <v>66.7</v>
      </c>
      <c r="L186" s="367"/>
      <c r="M186" s="367"/>
      <c r="N186" s="367"/>
      <c r="O186" s="367"/>
      <c r="P186" s="367"/>
      <c r="Q186" s="367"/>
      <c r="R186" s="163"/>
      <c r="T186" s="164"/>
      <c r="U186" s="160"/>
      <c r="V186" s="160"/>
      <c r="W186" s="160"/>
      <c r="X186" s="160"/>
      <c r="Y186" s="160"/>
      <c r="Z186" s="160"/>
      <c r="AA186" s="165"/>
      <c r="AT186" s="166" t="s">
        <v>182</v>
      </c>
      <c r="AU186" s="166" t="s">
        <v>131</v>
      </c>
      <c r="AV186" s="11" t="s">
        <v>131</v>
      </c>
      <c r="AW186" s="11" t="s">
        <v>37</v>
      </c>
      <c r="AX186" s="11" t="s">
        <v>79</v>
      </c>
      <c r="AY186" s="166" t="s">
        <v>172</v>
      </c>
    </row>
    <row r="187" spans="1:65" s="12" customFormat="1" ht="22.5" customHeight="1" x14ac:dyDescent="0.3">
      <c r="A187" s="370"/>
      <c r="B187" s="371"/>
      <c r="C187" s="372"/>
      <c r="D187" s="372"/>
      <c r="E187" s="373" t="s">
        <v>5</v>
      </c>
      <c r="F187" s="525" t="s">
        <v>186</v>
      </c>
      <c r="G187" s="526"/>
      <c r="H187" s="526"/>
      <c r="I187" s="526"/>
      <c r="J187" s="372"/>
      <c r="K187" s="374">
        <v>66.7</v>
      </c>
      <c r="L187" s="372"/>
      <c r="M187" s="372"/>
      <c r="N187" s="372"/>
      <c r="O187" s="372"/>
      <c r="P187" s="372"/>
      <c r="Q187" s="372"/>
      <c r="R187" s="171"/>
      <c r="T187" s="172"/>
      <c r="U187" s="168"/>
      <c r="V187" s="168"/>
      <c r="W187" s="168"/>
      <c r="X187" s="168"/>
      <c r="Y187" s="168"/>
      <c r="Z187" s="168"/>
      <c r="AA187" s="173"/>
      <c r="AT187" s="174" t="s">
        <v>182</v>
      </c>
      <c r="AU187" s="174" t="s">
        <v>131</v>
      </c>
      <c r="AV187" s="12" t="s">
        <v>177</v>
      </c>
      <c r="AW187" s="12" t="s">
        <v>37</v>
      </c>
      <c r="AX187" s="12" t="s">
        <v>87</v>
      </c>
      <c r="AY187" s="174" t="s">
        <v>172</v>
      </c>
    </row>
    <row r="188" spans="1:65" s="1" customFormat="1" ht="22.5" customHeight="1" x14ac:dyDescent="0.3">
      <c r="A188" s="307"/>
      <c r="B188" s="308"/>
      <c r="C188" s="357" t="s">
        <v>277</v>
      </c>
      <c r="D188" s="357" t="s">
        <v>173</v>
      </c>
      <c r="E188" s="358" t="s">
        <v>680</v>
      </c>
      <c r="F188" s="541" t="s">
        <v>681</v>
      </c>
      <c r="G188" s="541"/>
      <c r="H188" s="541"/>
      <c r="I188" s="541"/>
      <c r="J188" s="359" t="s">
        <v>229</v>
      </c>
      <c r="K188" s="300">
        <v>61.7</v>
      </c>
      <c r="L188" s="497">
        <v>24</v>
      </c>
      <c r="M188" s="497"/>
      <c r="N188" s="498">
        <f>ROUND(L188*K188,2)</f>
        <v>1480.8</v>
      </c>
      <c r="O188" s="498"/>
      <c r="P188" s="498"/>
      <c r="Q188" s="498"/>
      <c r="R188" s="145"/>
      <c r="T188" s="146" t="s">
        <v>5</v>
      </c>
      <c r="U188" s="44" t="s">
        <v>44</v>
      </c>
      <c r="V188" s="147">
        <v>8.3000000000000004E-2</v>
      </c>
      <c r="W188" s="147">
        <f>V188*K188</f>
        <v>5.1211000000000002</v>
      </c>
      <c r="X188" s="147">
        <v>0</v>
      </c>
      <c r="Y188" s="147">
        <f>X188*K188</f>
        <v>0</v>
      </c>
      <c r="Z188" s="147">
        <v>2.9E-4</v>
      </c>
      <c r="AA188" s="148">
        <f>Z188*K188</f>
        <v>1.7893000000000003E-2</v>
      </c>
      <c r="AR188" s="21" t="s">
        <v>277</v>
      </c>
      <c r="AT188" s="21" t="s">
        <v>173</v>
      </c>
      <c r="AU188" s="21" t="s">
        <v>131</v>
      </c>
      <c r="AY188" s="21" t="s">
        <v>172</v>
      </c>
      <c r="BE188" s="149">
        <f>IF(U188="základní",N188,0)</f>
        <v>1480.8</v>
      </c>
      <c r="BF188" s="149">
        <f>IF(U188="snížená",N188,0)</f>
        <v>0</v>
      </c>
      <c r="BG188" s="149">
        <f>IF(U188="zákl. přenesená",N188,0)</f>
        <v>0</v>
      </c>
      <c r="BH188" s="149">
        <f>IF(U188="sníž. přenesená",N188,0)</f>
        <v>0</v>
      </c>
      <c r="BI188" s="149">
        <f>IF(U188="nulová",N188,0)</f>
        <v>0</v>
      </c>
      <c r="BJ188" s="21" t="s">
        <v>87</v>
      </c>
      <c r="BK188" s="149">
        <f>ROUND(L188*K188,2)</f>
        <v>1480.8</v>
      </c>
      <c r="BL188" s="21" t="s">
        <v>277</v>
      </c>
      <c r="BM188" s="21" t="s">
        <v>682</v>
      </c>
    </row>
    <row r="189" spans="1:65" s="10" customFormat="1" ht="22.5" customHeight="1" x14ac:dyDescent="0.3">
      <c r="A189" s="360"/>
      <c r="B189" s="361"/>
      <c r="C189" s="362"/>
      <c r="D189" s="362"/>
      <c r="E189" s="363" t="s">
        <v>5</v>
      </c>
      <c r="F189" s="542" t="s">
        <v>654</v>
      </c>
      <c r="G189" s="543"/>
      <c r="H189" s="543"/>
      <c r="I189" s="543"/>
      <c r="J189" s="362"/>
      <c r="K189" s="364" t="s">
        <v>5</v>
      </c>
      <c r="L189" s="362"/>
      <c r="M189" s="362"/>
      <c r="N189" s="362"/>
      <c r="O189" s="362"/>
      <c r="P189" s="362"/>
      <c r="Q189" s="362"/>
      <c r="R189" s="155"/>
      <c r="T189" s="156"/>
      <c r="U189" s="152"/>
      <c r="V189" s="152"/>
      <c r="W189" s="152"/>
      <c r="X189" s="152"/>
      <c r="Y189" s="152"/>
      <c r="Z189" s="152"/>
      <c r="AA189" s="157"/>
      <c r="AT189" s="158" t="s">
        <v>182</v>
      </c>
      <c r="AU189" s="158" t="s">
        <v>131</v>
      </c>
      <c r="AV189" s="10" t="s">
        <v>87</v>
      </c>
      <c r="AW189" s="10" t="s">
        <v>37</v>
      </c>
      <c r="AX189" s="10" t="s">
        <v>79</v>
      </c>
      <c r="AY189" s="158" t="s">
        <v>172</v>
      </c>
    </row>
    <row r="190" spans="1:65" s="10" customFormat="1" ht="22.5" customHeight="1" x14ac:dyDescent="0.3">
      <c r="A190" s="360"/>
      <c r="B190" s="361"/>
      <c r="C190" s="362"/>
      <c r="D190" s="362"/>
      <c r="E190" s="363" t="s">
        <v>5</v>
      </c>
      <c r="F190" s="539" t="s">
        <v>655</v>
      </c>
      <c r="G190" s="540"/>
      <c r="H190" s="540"/>
      <c r="I190" s="540"/>
      <c r="J190" s="362"/>
      <c r="K190" s="364" t="s">
        <v>5</v>
      </c>
      <c r="L190" s="362"/>
      <c r="M190" s="362"/>
      <c r="N190" s="362"/>
      <c r="O190" s="362"/>
      <c r="P190" s="362"/>
      <c r="Q190" s="362"/>
      <c r="R190" s="155"/>
      <c r="T190" s="156"/>
      <c r="U190" s="152"/>
      <c r="V190" s="152"/>
      <c r="W190" s="152"/>
      <c r="X190" s="152"/>
      <c r="Y190" s="152"/>
      <c r="Z190" s="152"/>
      <c r="AA190" s="157"/>
      <c r="AT190" s="158" t="s">
        <v>182</v>
      </c>
      <c r="AU190" s="158" t="s">
        <v>131</v>
      </c>
      <c r="AV190" s="10" t="s">
        <v>87</v>
      </c>
      <c r="AW190" s="10" t="s">
        <v>37</v>
      </c>
      <c r="AX190" s="10" t="s">
        <v>79</v>
      </c>
      <c r="AY190" s="158" t="s">
        <v>172</v>
      </c>
    </row>
    <row r="191" spans="1:65" s="10" customFormat="1" ht="22.5" customHeight="1" x14ac:dyDescent="0.3">
      <c r="A191" s="360"/>
      <c r="B191" s="361"/>
      <c r="C191" s="362"/>
      <c r="D191" s="362"/>
      <c r="E191" s="363" t="s">
        <v>5</v>
      </c>
      <c r="F191" s="539" t="s">
        <v>678</v>
      </c>
      <c r="G191" s="540"/>
      <c r="H191" s="540"/>
      <c r="I191" s="540"/>
      <c r="J191" s="362"/>
      <c r="K191" s="364" t="s">
        <v>5</v>
      </c>
      <c r="L191" s="362"/>
      <c r="M191" s="362"/>
      <c r="N191" s="362"/>
      <c r="O191" s="362"/>
      <c r="P191" s="362"/>
      <c r="Q191" s="362"/>
      <c r="R191" s="155"/>
      <c r="T191" s="156"/>
      <c r="U191" s="152"/>
      <c r="V191" s="152"/>
      <c r="W191" s="152"/>
      <c r="X191" s="152"/>
      <c r="Y191" s="152"/>
      <c r="Z191" s="152"/>
      <c r="AA191" s="157"/>
      <c r="AT191" s="158" t="s">
        <v>182</v>
      </c>
      <c r="AU191" s="158" t="s">
        <v>131</v>
      </c>
      <c r="AV191" s="10" t="s">
        <v>87</v>
      </c>
      <c r="AW191" s="10" t="s">
        <v>37</v>
      </c>
      <c r="AX191" s="10" t="s">
        <v>79</v>
      </c>
      <c r="AY191" s="158" t="s">
        <v>172</v>
      </c>
    </row>
    <row r="192" spans="1:65" s="11" customFormat="1" ht="22.5" customHeight="1" x14ac:dyDescent="0.3">
      <c r="A192" s="365"/>
      <c r="B192" s="366"/>
      <c r="C192" s="367"/>
      <c r="D192" s="367"/>
      <c r="E192" s="368" t="s">
        <v>5</v>
      </c>
      <c r="F192" s="537" t="s">
        <v>683</v>
      </c>
      <c r="G192" s="538"/>
      <c r="H192" s="538"/>
      <c r="I192" s="538"/>
      <c r="J192" s="367"/>
      <c r="K192" s="369">
        <v>61.7</v>
      </c>
      <c r="L192" s="367"/>
      <c r="M192" s="367"/>
      <c r="N192" s="367"/>
      <c r="O192" s="367"/>
      <c r="P192" s="367"/>
      <c r="Q192" s="367"/>
      <c r="R192" s="163"/>
      <c r="T192" s="164"/>
      <c r="U192" s="160"/>
      <c r="V192" s="160"/>
      <c r="W192" s="160"/>
      <c r="X192" s="160"/>
      <c r="Y192" s="160"/>
      <c r="Z192" s="160"/>
      <c r="AA192" s="165"/>
      <c r="AT192" s="166" t="s">
        <v>182</v>
      </c>
      <c r="AU192" s="166" t="s">
        <v>131</v>
      </c>
      <c r="AV192" s="11" t="s">
        <v>131</v>
      </c>
      <c r="AW192" s="11" t="s">
        <v>37</v>
      </c>
      <c r="AX192" s="11" t="s">
        <v>79</v>
      </c>
      <c r="AY192" s="166" t="s">
        <v>172</v>
      </c>
    </row>
    <row r="193" spans="1:65" s="12" customFormat="1" ht="22.5" customHeight="1" x14ac:dyDescent="0.3">
      <c r="A193" s="370"/>
      <c r="B193" s="371"/>
      <c r="C193" s="372"/>
      <c r="D193" s="372"/>
      <c r="E193" s="373" t="s">
        <v>5</v>
      </c>
      <c r="F193" s="525" t="s">
        <v>186</v>
      </c>
      <c r="G193" s="526"/>
      <c r="H193" s="526"/>
      <c r="I193" s="526"/>
      <c r="J193" s="372"/>
      <c r="K193" s="374">
        <v>61.7</v>
      </c>
      <c r="L193" s="372"/>
      <c r="M193" s="372"/>
      <c r="N193" s="372"/>
      <c r="O193" s="372"/>
      <c r="P193" s="372"/>
      <c r="Q193" s="372"/>
      <c r="R193" s="171"/>
      <c r="T193" s="172"/>
      <c r="U193" s="168"/>
      <c r="V193" s="168"/>
      <c r="W193" s="168"/>
      <c r="X193" s="168"/>
      <c r="Y193" s="168"/>
      <c r="Z193" s="168"/>
      <c r="AA193" s="173"/>
      <c r="AT193" s="174" t="s">
        <v>182</v>
      </c>
      <c r="AU193" s="174" t="s">
        <v>131</v>
      </c>
      <c r="AV193" s="12" t="s">
        <v>177</v>
      </c>
      <c r="AW193" s="12" t="s">
        <v>37</v>
      </c>
      <c r="AX193" s="12" t="s">
        <v>87</v>
      </c>
      <c r="AY193" s="174" t="s">
        <v>172</v>
      </c>
    </row>
    <row r="194" spans="1:65" s="1" customFormat="1" ht="22.5" customHeight="1" x14ac:dyDescent="0.3">
      <c r="A194" s="307"/>
      <c r="B194" s="308"/>
      <c r="C194" s="357" t="s">
        <v>281</v>
      </c>
      <c r="D194" s="357" t="s">
        <v>173</v>
      </c>
      <c r="E194" s="358" t="s">
        <v>684</v>
      </c>
      <c r="F194" s="541" t="s">
        <v>685</v>
      </c>
      <c r="G194" s="541"/>
      <c r="H194" s="541"/>
      <c r="I194" s="541"/>
      <c r="J194" s="359" t="s">
        <v>229</v>
      </c>
      <c r="K194" s="300">
        <v>53.5</v>
      </c>
      <c r="L194" s="497">
        <v>38</v>
      </c>
      <c r="M194" s="497"/>
      <c r="N194" s="498">
        <f>ROUND(L194*K194,2)</f>
        <v>2033</v>
      </c>
      <c r="O194" s="498"/>
      <c r="P194" s="498"/>
      <c r="Q194" s="498"/>
      <c r="R194" s="145"/>
      <c r="T194" s="146" t="s">
        <v>5</v>
      </c>
      <c r="U194" s="44" t="s">
        <v>44</v>
      </c>
      <c r="V194" s="147">
        <v>0.12</v>
      </c>
      <c r="W194" s="147">
        <f>V194*K194</f>
        <v>6.42</v>
      </c>
      <c r="X194" s="147">
        <v>0</v>
      </c>
      <c r="Y194" s="147">
        <f>X194*K194</f>
        <v>0</v>
      </c>
      <c r="Z194" s="147">
        <v>3.2000000000000003E-4</v>
      </c>
      <c r="AA194" s="148">
        <f>Z194*K194</f>
        <v>1.712E-2</v>
      </c>
      <c r="AR194" s="21" t="s">
        <v>277</v>
      </c>
      <c r="AT194" s="21" t="s">
        <v>173</v>
      </c>
      <c r="AU194" s="21" t="s">
        <v>131</v>
      </c>
      <c r="AY194" s="21" t="s">
        <v>172</v>
      </c>
      <c r="BE194" s="149">
        <f>IF(U194="základní",N194,0)</f>
        <v>2033</v>
      </c>
      <c r="BF194" s="149">
        <f>IF(U194="snížená",N194,0)</f>
        <v>0</v>
      </c>
      <c r="BG194" s="149">
        <f>IF(U194="zákl. přenesená",N194,0)</f>
        <v>0</v>
      </c>
      <c r="BH194" s="149">
        <f>IF(U194="sníž. přenesená",N194,0)</f>
        <v>0</v>
      </c>
      <c r="BI194" s="149">
        <f>IF(U194="nulová",N194,0)</f>
        <v>0</v>
      </c>
      <c r="BJ194" s="21" t="s">
        <v>87</v>
      </c>
      <c r="BK194" s="149">
        <f>ROUND(L194*K194,2)</f>
        <v>2033</v>
      </c>
      <c r="BL194" s="21" t="s">
        <v>277</v>
      </c>
      <c r="BM194" s="21" t="s">
        <v>686</v>
      </c>
    </row>
    <row r="195" spans="1:65" s="10" customFormat="1" ht="22.5" customHeight="1" x14ac:dyDescent="0.3">
      <c r="A195" s="360"/>
      <c r="B195" s="361"/>
      <c r="C195" s="362"/>
      <c r="D195" s="362"/>
      <c r="E195" s="363" t="s">
        <v>5</v>
      </c>
      <c r="F195" s="542" t="s">
        <v>654</v>
      </c>
      <c r="G195" s="543"/>
      <c r="H195" s="543"/>
      <c r="I195" s="543"/>
      <c r="J195" s="362"/>
      <c r="K195" s="364" t="s">
        <v>5</v>
      </c>
      <c r="L195" s="362"/>
      <c r="M195" s="362"/>
      <c r="N195" s="362"/>
      <c r="O195" s="362"/>
      <c r="P195" s="362"/>
      <c r="Q195" s="362"/>
      <c r="R195" s="155"/>
      <c r="T195" s="156"/>
      <c r="U195" s="152"/>
      <c r="V195" s="152"/>
      <c r="W195" s="152"/>
      <c r="X195" s="152"/>
      <c r="Y195" s="152"/>
      <c r="Z195" s="152"/>
      <c r="AA195" s="157"/>
      <c r="AT195" s="158" t="s">
        <v>182</v>
      </c>
      <c r="AU195" s="158" t="s">
        <v>131</v>
      </c>
      <c r="AV195" s="10" t="s">
        <v>87</v>
      </c>
      <c r="AW195" s="10" t="s">
        <v>37</v>
      </c>
      <c r="AX195" s="10" t="s">
        <v>79</v>
      </c>
      <c r="AY195" s="158" t="s">
        <v>172</v>
      </c>
    </row>
    <row r="196" spans="1:65" s="10" customFormat="1" ht="22.5" customHeight="1" x14ac:dyDescent="0.3">
      <c r="A196" s="360"/>
      <c r="B196" s="361"/>
      <c r="C196" s="362"/>
      <c r="D196" s="362"/>
      <c r="E196" s="363" t="s">
        <v>5</v>
      </c>
      <c r="F196" s="539" t="s">
        <v>655</v>
      </c>
      <c r="G196" s="540"/>
      <c r="H196" s="540"/>
      <c r="I196" s="540"/>
      <c r="J196" s="362"/>
      <c r="K196" s="364" t="s">
        <v>5</v>
      </c>
      <c r="L196" s="362"/>
      <c r="M196" s="362"/>
      <c r="N196" s="362"/>
      <c r="O196" s="362"/>
      <c r="P196" s="362"/>
      <c r="Q196" s="362"/>
      <c r="R196" s="155"/>
      <c r="T196" s="156"/>
      <c r="U196" s="152"/>
      <c r="V196" s="152"/>
      <c r="W196" s="152"/>
      <c r="X196" s="152"/>
      <c r="Y196" s="152"/>
      <c r="Z196" s="152"/>
      <c r="AA196" s="157"/>
      <c r="AT196" s="158" t="s">
        <v>182</v>
      </c>
      <c r="AU196" s="158" t="s">
        <v>131</v>
      </c>
      <c r="AV196" s="10" t="s">
        <v>87</v>
      </c>
      <c r="AW196" s="10" t="s">
        <v>37</v>
      </c>
      <c r="AX196" s="10" t="s">
        <v>79</v>
      </c>
      <c r="AY196" s="158" t="s">
        <v>172</v>
      </c>
    </row>
    <row r="197" spans="1:65" s="10" customFormat="1" ht="22.5" customHeight="1" x14ac:dyDescent="0.3">
      <c r="A197" s="360"/>
      <c r="B197" s="361"/>
      <c r="C197" s="362"/>
      <c r="D197" s="362"/>
      <c r="E197" s="363" t="s">
        <v>5</v>
      </c>
      <c r="F197" s="539" t="s">
        <v>678</v>
      </c>
      <c r="G197" s="540"/>
      <c r="H197" s="540"/>
      <c r="I197" s="540"/>
      <c r="J197" s="362"/>
      <c r="K197" s="364" t="s">
        <v>5</v>
      </c>
      <c r="L197" s="362"/>
      <c r="M197" s="362"/>
      <c r="N197" s="362"/>
      <c r="O197" s="362"/>
      <c r="P197" s="362"/>
      <c r="Q197" s="362"/>
      <c r="R197" s="155"/>
      <c r="T197" s="156"/>
      <c r="U197" s="152"/>
      <c r="V197" s="152"/>
      <c r="W197" s="152"/>
      <c r="X197" s="152"/>
      <c r="Y197" s="152"/>
      <c r="Z197" s="152"/>
      <c r="AA197" s="157"/>
      <c r="AT197" s="158" t="s">
        <v>182</v>
      </c>
      <c r="AU197" s="158" t="s">
        <v>131</v>
      </c>
      <c r="AV197" s="10" t="s">
        <v>87</v>
      </c>
      <c r="AW197" s="10" t="s">
        <v>37</v>
      </c>
      <c r="AX197" s="10" t="s">
        <v>79</v>
      </c>
      <c r="AY197" s="158" t="s">
        <v>172</v>
      </c>
    </row>
    <row r="198" spans="1:65" s="11" customFormat="1" ht="22.5" customHeight="1" x14ac:dyDescent="0.3">
      <c r="A198" s="365"/>
      <c r="B198" s="366"/>
      <c r="C198" s="367"/>
      <c r="D198" s="367"/>
      <c r="E198" s="368" t="s">
        <v>5</v>
      </c>
      <c r="F198" s="537" t="s">
        <v>687</v>
      </c>
      <c r="G198" s="538"/>
      <c r="H198" s="538"/>
      <c r="I198" s="538"/>
      <c r="J198" s="367"/>
      <c r="K198" s="369">
        <v>19.5</v>
      </c>
      <c r="L198" s="367"/>
      <c r="M198" s="367"/>
      <c r="N198" s="367"/>
      <c r="O198" s="367"/>
      <c r="P198" s="367"/>
      <c r="Q198" s="367"/>
      <c r="R198" s="163"/>
      <c r="T198" s="164"/>
      <c r="U198" s="160"/>
      <c r="V198" s="160"/>
      <c r="W198" s="160"/>
      <c r="X198" s="160"/>
      <c r="Y198" s="160"/>
      <c r="Z198" s="160"/>
      <c r="AA198" s="165"/>
      <c r="AT198" s="166" t="s">
        <v>182</v>
      </c>
      <c r="AU198" s="166" t="s">
        <v>131</v>
      </c>
      <c r="AV198" s="11" t="s">
        <v>131</v>
      </c>
      <c r="AW198" s="11" t="s">
        <v>37</v>
      </c>
      <c r="AX198" s="11" t="s">
        <v>79</v>
      </c>
      <c r="AY198" s="166" t="s">
        <v>172</v>
      </c>
    </row>
    <row r="199" spans="1:65" s="13" customFormat="1" ht="22.5" customHeight="1" x14ac:dyDescent="0.3">
      <c r="A199" s="379"/>
      <c r="B199" s="380"/>
      <c r="C199" s="381"/>
      <c r="D199" s="381"/>
      <c r="E199" s="382" t="s">
        <v>5</v>
      </c>
      <c r="F199" s="549" t="s">
        <v>410</v>
      </c>
      <c r="G199" s="550"/>
      <c r="H199" s="550"/>
      <c r="I199" s="550"/>
      <c r="J199" s="381"/>
      <c r="K199" s="383">
        <v>19.5</v>
      </c>
      <c r="L199" s="381"/>
      <c r="M199" s="381"/>
      <c r="N199" s="381"/>
      <c r="O199" s="381"/>
      <c r="P199" s="381"/>
      <c r="Q199" s="381"/>
      <c r="R199" s="179"/>
      <c r="T199" s="180"/>
      <c r="U199" s="178"/>
      <c r="V199" s="178"/>
      <c r="W199" s="178"/>
      <c r="X199" s="178"/>
      <c r="Y199" s="178"/>
      <c r="Z199" s="178"/>
      <c r="AA199" s="181"/>
      <c r="AT199" s="182" t="s">
        <v>182</v>
      </c>
      <c r="AU199" s="182" t="s">
        <v>131</v>
      </c>
      <c r="AV199" s="13" t="s">
        <v>191</v>
      </c>
      <c r="AW199" s="13" t="s">
        <v>37</v>
      </c>
      <c r="AX199" s="13" t="s">
        <v>79</v>
      </c>
      <c r="AY199" s="182" t="s">
        <v>172</v>
      </c>
    </row>
    <row r="200" spans="1:65" s="10" customFormat="1" ht="22.5" customHeight="1" x14ac:dyDescent="0.3">
      <c r="A200" s="360"/>
      <c r="B200" s="361"/>
      <c r="C200" s="362"/>
      <c r="D200" s="362"/>
      <c r="E200" s="363" t="s">
        <v>5</v>
      </c>
      <c r="F200" s="539" t="s">
        <v>688</v>
      </c>
      <c r="G200" s="540"/>
      <c r="H200" s="540"/>
      <c r="I200" s="540"/>
      <c r="J200" s="362"/>
      <c r="K200" s="364" t="s">
        <v>5</v>
      </c>
      <c r="L200" s="362"/>
      <c r="M200" s="362"/>
      <c r="N200" s="362"/>
      <c r="O200" s="362"/>
      <c r="P200" s="362"/>
      <c r="Q200" s="362"/>
      <c r="R200" s="155"/>
      <c r="T200" s="156"/>
      <c r="U200" s="152"/>
      <c r="V200" s="152"/>
      <c r="W200" s="152"/>
      <c r="X200" s="152"/>
      <c r="Y200" s="152"/>
      <c r="Z200" s="152"/>
      <c r="AA200" s="157"/>
      <c r="AT200" s="158" t="s">
        <v>182</v>
      </c>
      <c r="AU200" s="158" t="s">
        <v>131</v>
      </c>
      <c r="AV200" s="10" t="s">
        <v>87</v>
      </c>
      <c r="AW200" s="10" t="s">
        <v>37</v>
      </c>
      <c r="AX200" s="10" t="s">
        <v>79</v>
      </c>
      <c r="AY200" s="158" t="s">
        <v>172</v>
      </c>
    </row>
    <row r="201" spans="1:65" s="10" customFormat="1" ht="22.5" customHeight="1" x14ac:dyDescent="0.3">
      <c r="A201" s="360"/>
      <c r="B201" s="361"/>
      <c r="C201" s="362"/>
      <c r="D201" s="362"/>
      <c r="E201" s="363" t="s">
        <v>5</v>
      </c>
      <c r="F201" s="539" t="s">
        <v>689</v>
      </c>
      <c r="G201" s="540"/>
      <c r="H201" s="540"/>
      <c r="I201" s="540"/>
      <c r="J201" s="362"/>
      <c r="K201" s="364" t="s">
        <v>5</v>
      </c>
      <c r="L201" s="362"/>
      <c r="M201" s="362"/>
      <c r="N201" s="362"/>
      <c r="O201" s="362"/>
      <c r="P201" s="362"/>
      <c r="Q201" s="362"/>
      <c r="R201" s="155"/>
      <c r="T201" s="156"/>
      <c r="U201" s="152"/>
      <c r="V201" s="152"/>
      <c r="W201" s="152"/>
      <c r="X201" s="152"/>
      <c r="Y201" s="152"/>
      <c r="Z201" s="152"/>
      <c r="AA201" s="157"/>
      <c r="AT201" s="158" t="s">
        <v>182</v>
      </c>
      <c r="AU201" s="158" t="s">
        <v>131</v>
      </c>
      <c r="AV201" s="10" t="s">
        <v>87</v>
      </c>
      <c r="AW201" s="10" t="s">
        <v>37</v>
      </c>
      <c r="AX201" s="10" t="s">
        <v>79</v>
      </c>
      <c r="AY201" s="158" t="s">
        <v>172</v>
      </c>
    </row>
    <row r="202" spans="1:65" s="11" customFormat="1" ht="22.5" customHeight="1" x14ac:dyDescent="0.3">
      <c r="A202" s="365"/>
      <c r="B202" s="366"/>
      <c r="C202" s="367"/>
      <c r="D202" s="367"/>
      <c r="E202" s="368" t="s">
        <v>5</v>
      </c>
      <c r="F202" s="537" t="s">
        <v>690</v>
      </c>
      <c r="G202" s="538"/>
      <c r="H202" s="538"/>
      <c r="I202" s="538"/>
      <c r="J202" s="367"/>
      <c r="K202" s="369">
        <v>34</v>
      </c>
      <c r="L202" s="367"/>
      <c r="M202" s="367"/>
      <c r="N202" s="367"/>
      <c r="O202" s="367"/>
      <c r="P202" s="367"/>
      <c r="Q202" s="367"/>
      <c r="R202" s="163"/>
      <c r="T202" s="164"/>
      <c r="U202" s="160"/>
      <c r="V202" s="160"/>
      <c r="W202" s="160"/>
      <c r="X202" s="160"/>
      <c r="Y202" s="160"/>
      <c r="Z202" s="160"/>
      <c r="AA202" s="165"/>
      <c r="AT202" s="166" t="s">
        <v>182</v>
      </c>
      <c r="AU202" s="166" t="s">
        <v>131</v>
      </c>
      <c r="AV202" s="11" t="s">
        <v>131</v>
      </c>
      <c r="AW202" s="11" t="s">
        <v>37</v>
      </c>
      <c r="AX202" s="11" t="s">
        <v>79</v>
      </c>
      <c r="AY202" s="166" t="s">
        <v>172</v>
      </c>
    </row>
    <row r="203" spans="1:65" s="13" customFormat="1" ht="22.5" customHeight="1" x14ac:dyDescent="0.3">
      <c r="A203" s="379"/>
      <c r="B203" s="380"/>
      <c r="C203" s="381"/>
      <c r="D203" s="381"/>
      <c r="E203" s="382" t="s">
        <v>5</v>
      </c>
      <c r="F203" s="549" t="s">
        <v>410</v>
      </c>
      <c r="G203" s="550"/>
      <c r="H203" s="550"/>
      <c r="I203" s="550"/>
      <c r="J203" s="381"/>
      <c r="K203" s="383">
        <v>34</v>
      </c>
      <c r="L203" s="381"/>
      <c r="M203" s="381"/>
      <c r="N203" s="381"/>
      <c r="O203" s="381"/>
      <c r="P203" s="381"/>
      <c r="Q203" s="381"/>
      <c r="R203" s="179"/>
      <c r="T203" s="180"/>
      <c r="U203" s="178"/>
      <c r="V203" s="178"/>
      <c r="W203" s="178"/>
      <c r="X203" s="178"/>
      <c r="Y203" s="178"/>
      <c r="Z203" s="178"/>
      <c r="AA203" s="181"/>
      <c r="AT203" s="182" t="s">
        <v>182</v>
      </c>
      <c r="AU203" s="182" t="s">
        <v>131</v>
      </c>
      <c r="AV203" s="13" t="s">
        <v>191</v>
      </c>
      <c r="AW203" s="13" t="s">
        <v>37</v>
      </c>
      <c r="AX203" s="13" t="s">
        <v>79</v>
      </c>
      <c r="AY203" s="182" t="s">
        <v>172</v>
      </c>
    </row>
    <row r="204" spans="1:65" s="12" customFormat="1" ht="22.5" customHeight="1" x14ac:dyDescent="0.3">
      <c r="A204" s="370"/>
      <c r="B204" s="371"/>
      <c r="C204" s="372"/>
      <c r="D204" s="372"/>
      <c r="E204" s="373" t="s">
        <v>5</v>
      </c>
      <c r="F204" s="525" t="s">
        <v>186</v>
      </c>
      <c r="G204" s="526"/>
      <c r="H204" s="526"/>
      <c r="I204" s="526"/>
      <c r="J204" s="372"/>
      <c r="K204" s="374">
        <v>53.5</v>
      </c>
      <c r="L204" s="372"/>
      <c r="M204" s="372"/>
      <c r="N204" s="372"/>
      <c r="O204" s="372"/>
      <c r="P204" s="372"/>
      <c r="Q204" s="372"/>
      <c r="R204" s="171"/>
      <c r="T204" s="172"/>
      <c r="U204" s="168"/>
      <c r="V204" s="168"/>
      <c r="W204" s="168"/>
      <c r="X204" s="168"/>
      <c r="Y204" s="168"/>
      <c r="Z204" s="168"/>
      <c r="AA204" s="173"/>
      <c r="AT204" s="174" t="s">
        <v>182</v>
      </c>
      <c r="AU204" s="174" t="s">
        <v>131</v>
      </c>
      <c r="AV204" s="12" t="s">
        <v>177</v>
      </c>
      <c r="AW204" s="12" t="s">
        <v>37</v>
      </c>
      <c r="AX204" s="12" t="s">
        <v>87</v>
      </c>
      <c r="AY204" s="174" t="s">
        <v>172</v>
      </c>
    </row>
    <row r="205" spans="1:65" s="9" customFormat="1" ht="29.85" customHeight="1" x14ac:dyDescent="0.3">
      <c r="A205" s="352"/>
      <c r="B205" s="353"/>
      <c r="C205" s="354"/>
      <c r="D205" s="356" t="s">
        <v>638</v>
      </c>
      <c r="E205" s="356"/>
      <c r="F205" s="356"/>
      <c r="G205" s="356"/>
      <c r="H205" s="356"/>
      <c r="I205" s="356"/>
      <c r="J205" s="356"/>
      <c r="K205" s="356"/>
      <c r="L205" s="356"/>
      <c r="M205" s="356"/>
      <c r="N205" s="531">
        <f>BK205</f>
        <v>1250</v>
      </c>
      <c r="O205" s="532"/>
      <c r="P205" s="532"/>
      <c r="Q205" s="532"/>
      <c r="R205" s="133"/>
      <c r="T205" s="134"/>
      <c r="U205" s="131"/>
      <c r="V205" s="131"/>
      <c r="W205" s="135">
        <f>SUM(W206:W211)</f>
        <v>0.70000000000000007</v>
      </c>
      <c r="X205" s="131"/>
      <c r="Y205" s="135">
        <f>SUM(Y206:Y211)</f>
        <v>0</v>
      </c>
      <c r="Z205" s="131"/>
      <c r="AA205" s="136">
        <f>SUM(AA206:AA211)</f>
        <v>0.12262499999999998</v>
      </c>
      <c r="AR205" s="137" t="s">
        <v>131</v>
      </c>
      <c r="AT205" s="138" t="s">
        <v>78</v>
      </c>
      <c r="AU205" s="138" t="s">
        <v>87</v>
      </c>
      <c r="AY205" s="137" t="s">
        <v>172</v>
      </c>
      <c r="BK205" s="139">
        <f>SUM(BK206:BK211)</f>
        <v>1250</v>
      </c>
    </row>
    <row r="206" spans="1:65" s="1" customFormat="1" ht="31.5" customHeight="1" x14ac:dyDescent="0.3">
      <c r="A206" s="307"/>
      <c r="B206" s="308"/>
      <c r="C206" s="357" t="s">
        <v>285</v>
      </c>
      <c r="D206" s="357" t="s">
        <v>173</v>
      </c>
      <c r="E206" s="358" t="s">
        <v>691</v>
      </c>
      <c r="F206" s="541" t="s">
        <v>692</v>
      </c>
      <c r="G206" s="541"/>
      <c r="H206" s="541"/>
      <c r="I206" s="541"/>
      <c r="J206" s="359" t="s">
        <v>229</v>
      </c>
      <c r="K206" s="300">
        <v>12.5</v>
      </c>
      <c r="L206" s="497">
        <v>100</v>
      </c>
      <c r="M206" s="497"/>
      <c r="N206" s="498">
        <f>ROUND(L206*K206,2)</f>
        <v>1250</v>
      </c>
      <c r="O206" s="498"/>
      <c r="P206" s="498"/>
      <c r="Q206" s="498"/>
      <c r="R206" s="145"/>
      <c r="T206" s="146" t="s">
        <v>5</v>
      </c>
      <c r="U206" s="44" t="s">
        <v>44</v>
      </c>
      <c r="V206" s="147">
        <v>5.6000000000000001E-2</v>
      </c>
      <c r="W206" s="147">
        <f>V206*K206</f>
        <v>0.70000000000000007</v>
      </c>
      <c r="X206" s="147">
        <v>0</v>
      </c>
      <c r="Y206" s="147">
        <f>X206*K206</f>
        <v>0</v>
      </c>
      <c r="Z206" s="147">
        <v>9.8099999999999993E-3</v>
      </c>
      <c r="AA206" s="148">
        <f>Z206*K206</f>
        <v>0.12262499999999998</v>
      </c>
      <c r="AR206" s="21" t="s">
        <v>277</v>
      </c>
      <c r="AT206" s="21" t="s">
        <v>173</v>
      </c>
      <c r="AU206" s="21" t="s">
        <v>131</v>
      </c>
      <c r="AY206" s="21" t="s">
        <v>172</v>
      </c>
      <c r="BE206" s="149">
        <f>IF(U206="základní",N206,0)</f>
        <v>1250</v>
      </c>
      <c r="BF206" s="149">
        <f>IF(U206="snížená",N206,0)</f>
        <v>0</v>
      </c>
      <c r="BG206" s="149">
        <f>IF(U206="zákl. přenesená",N206,0)</f>
        <v>0</v>
      </c>
      <c r="BH206" s="149">
        <f>IF(U206="sníž. přenesená",N206,0)</f>
        <v>0</v>
      </c>
      <c r="BI206" s="149">
        <f>IF(U206="nulová",N206,0)</f>
        <v>0</v>
      </c>
      <c r="BJ206" s="21" t="s">
        <v>87</v>
      </c>
      <c r="BK206" s="149">
        <f>ROUND(L206*K206,2)</f>
        <v>1250</v>
      </c>
      <c r="BL206" s="21" t="s">
        <v>277</v>
      </c>
      <c r="BM206" s="21" t="s">
        <v>693</v>
      </c>
    </row>
    <row r="207" spans="1:65" s="10" customFormat="1" ht="22.5" customHeight="1" x14ac:dyDescent="0.3">
      <c r="A207" s="360"/>
      <c r="B207" s="361"/>
      <c r="C207" s="362"/>
      <c r="D207" s="362"/>
      <c r="E207" s="363" t="s">
        <v>5</v>
      </c>
      <c r="F207" s="542" t="s">
        <v>654</v>
      </c>
      <c r="G207" s="543"/>
      <c r="H207" s="543"/>
      <c r="I207" s="543"/>
      <c r="J207" s="362"/>
      <c r="K207" s="364" t="s">
        <v>5</v>
      </c>
      <c r="L207" s="362"/>
      <c r="M207" s="362"/>
      <c r="N207" s="362"/>
      <c r="O207" s="362"/>
      <c r="P207" s="362"/>
      <c r="Q207" s="362"/>
      <c r="R207" s="155"/>
      <c r="T207" s="156"/>
      <c r="U207" s="152"/>
      <c r="V207" s="152"/>
      <c r="W207" s="152"/>
      <c r="X207" s="152"/>
      <c r="Y207" s="152"/>
      <c r="Z207" s="152"/>
      <c r="AA207" s="157"/>
      <c r="AT207" s="158" t="s">
        <v>182</v>
      </c>
      <c r="AU207" s="158" t="s">
        <v>131</v>
      </c>
      <c r="AV207" s="10" t="s">
        <v>87</v>
      </c>
      <c r="AW207" s="10" t="s">
        <v>37</v>
      </c>
      <c r="AX207" s="10" t="s">
        <v>79</v>
      </c>
      <c r="AY207" s="158" t="s">
        <v>172</v>
      </c>
    </row>
    <row r="208" spans="1:65" s="10" customFormat="1" ht="22.5" customHeight="1" x14ac:dyDescent="0.3">
      <c r="A208" s="360"/>
      <c r="B208" s="361"/>
      <c r="C208" s="362"/>
      <c r="D208" s="362"/>
      <c r="E208" s="363" t="s">
        <v>5</v>
      </c>
      <c r="F208" s="539" t="s">
        <v>655</v>
      </c>
      <c r="G208" s="540"/>
      <c r="H208" s="540"/>
      <c r="I208" s="540"/>
      <c r="J208" s="362"/>
      <c r="K208" s="364" t="s">
        <v>5</v>
      </c>
      <c r="L208" s="362"/>
      <c r="M208" s="362"/>
      <c r="N208" s="362"/>
      <c r="O208" s="362"/>
      <c r="P208" s="362"/>
      <c r="Q208" s="362"/>
      <c r="R208" s="155"/>
      <c r="T208" s="156"/>
      <c r="U208" s="152"/>
      <c r="V208" s="152"/>
      <c r="W208" s="152"/>
      <c r="X208" s="152"/>
      <c r="Y208" s="152"/>
      <c r="Z208" s="152"/>
      <c r="AA208" s="157"/>
      <c r="AT208" s="158" t="s">
        <v>182</v>
      </c>
      <c r="AU208" s="158" t="s">
        <v>131</v>
      </c>
      <c r="AV208" s="10" t="s">
        <v>87</v>
      </c>
      <c r="AW208" s="10" t="s">
        <v>37</v>
      </c>
      <c r="AX208" s="10" t="s">
        <v>79</v>
      </c>
      <c r="AY208" s="158" t="s">
        <v>172</v>
      </c>
    </row>
    <row r="209" spans="1:65" s="10" customFormat="1" ht="22.5" customHeight="1" x14ac:dyDescent="0.3">
      <c r="A209" s="360"/>
      <c r="B209" s="361"/>
      <c r="C209" s="362"/>
      <c r="D209" s="362"/>
      <c r="E209" s="363" t="s">
        <v>5</v>
      </c>
      <c r="F209" s="539" t="s">
        <v>694</v>
      </c>
      <c r="G209" s="540"/>
      <c r="H209" s="540"/>
      <c r="I209" s="540"/>
      <c r="J209" s="362"/>
      <c r="K209" s="364" t="s">
        <v>5</v>
      </c>
      <c r="L209" s="362"/>
      <c r="M209" s="362"/>
      <c r="N209" s="362"/>
      <c r="O209" s="362"/>
      <c r="P209" s="362"/>
      <c r="Q209" s="362"/>
      <c r="R209" s="155"/>
      <c r="T209" s="156"/>
      <c r="U209" s="152"/>
      <c r="V209" s="152"/>
      <c r="W209" s="152"/>
      <c r="X209" s="152"/>
      <c r="Y209" s="152"/>
      <c r="Z209" s="152"/>
      <c r="AA209" s="157"/>
      <c r="AT209" s="158" t="s">
        <v>182</v>
      </c>
      <c r="AU209" s="158" t="s">
        <v>131</v>
      </c>
      <c r="AV209" s="10" t="s">
        <v>87</v>
      </c>
      <c r="AW209" s="10" t="s">
        <v>37</v>
      </c>
      <c r="AX209" s="10" t="s">
        <v>79</v>
      </c>
      <c r="AY209" s="158" t="s">
        <v>172</v>
      </c>
    </row>
    <row r="210" spans="1:65" s="11" customFormat="1" ht="22.5" customHeight="1" x14ac:dyDescent="0.3">
      <c r="A210" s="365"/>
      <c r="B210" s="366"/>
      <c r="C210" s="367"/>
      <c r="D210" s="367"/>
      <c r="E210" s="368" t="s">
        <v>5</v>
      </c>
      <c r="F210" s="537" t="s">
        <v>695</v>
      </c>
      <c r="G210" s="538"/>
      <c r="H210" s="538"/>
      <c r="I210" s="538"/>
      <c r="J210" s="367"/>
      <c r="K210" s="369">
        <v>12.5</v>
      </c>
      <c r="L210" s="367"/>
      <c r="M210" s="367"/>
      <c r="N210" s="367"/>
      <c r="O210" s="367"/>
      <c r="P210" s="367"/>
      <c r="Q210" s="367"/>
      <c r="R210" s="163"/>
      <c r="T210" s="164"/>
      <c r="U210" s="160"/>
      <c r="V210" s="160"/>
      <c r="W210" s="160"/>
      <c r="X210" s="160"/>
      <c r="Y210" s="160"/>
      <c r="Z210" s="160"/>
      <c r="AA210" s="165"/>
      <c r="AT210" s="166" t="s">
        <v>182</v>
      </c>
      <c r="AU210" s="166" t="s">
        <v>131</v>
      </c>
      <c r="AV210" s="11" t="s">
        <v>131</v>
      </c>
      <c r="AW210" s="11" t="s">
        <v>37</v>
      </c>
      <c r="AX210" s="11" t="s">
        <v>79</v>
      </c>
      <c r="AY210" s="166" t="s">
        <v>172</v>
      </c>
    </row>
    <row r="211" spans="1:65" s="12" customFormat="1" ht="22.5" customHeight="1" x14ac:dyDescent="0.3">
      <c r="A211" s="370"/>
      <c r="B211" s="371"/>
      <c r="C211" s="372"/>
      <c r="D211" s="372"/>
      <c r="E211" s="373" t="s">
        <v>5</v>
      </c>
      <c r="F211" s="525" t="s">
        <v>186</v>
      </c>
      <c r="G211" s="526"/>
      <c r="H211" s="526"/>
      <c r="I211" s="526"/>
      <c r="J211" s="372"/>
      <c r="K211" s="374">
        <v>12.5</v>
      </c>
      <c r="L211" s="372"/>
      <c r="M211" s="372"/>
      <c r="N211" s="372"/>
      <c r="O211" s="372"/>
      <c r="P211" s="372"/>
      <c r="Q211" s="372"/>
      <c r="R211" s="171"/>
      <c r="T211" s="172"/>
      <c r="U211" s="168"/>
      <c r="V211" s="168"/>
      <c r="W211" s="168"/>
      <c r="X211" s="168"/>
      <c r="Y211" s="168"/>
      <c r="Z211" s="168"/>
      <c r="AA211" s="173"/>
      <c r="AT211" s="174" t="s">
        <v>182</v>
      </c>
      <c r="AU211" s="174" t="s">
        <v>131</v>
      </c>
      <c r="AV211" s="12" t="s">
        <v>177</v>
      </c>
      <c r="AW211" s="12" t="s">
        <v>37</v>
      </c>
      <c r="AX211" s="12" t="s">
        <v>87</v>
      </c>
      <c r="AY211" s="174" t="s">
        <v>172</v>
      </c>
    </row>
    <row r="212" spans="1:65" s="9" customFormat="1" ht="29.85" customHeight="1" x14ac:dyDescent="0.3">
      <c r="A212" s="352"/>
      <c r="B212" s="353"/>
      <c r="C212" s="354"/>
      <c r="D212" s="356" t="s">
        <v>639</v>
      </c>
      <c r="E212" s="356"/>
      <c r="F212" s="356"/>
      <c r="G212" s="356"/>
      <c r="H212" s="356"/>
      <c r="I212" s="356"/>
      <c r="J212" s="356"/>
      <c r="K212" s="356"/>
      <c r="L212" s="356"/>
      <c r="M212" s="356"/>
      <c r="N212" s="531">
        <f>BK212</f>
        <v>8792</v>
      </c>
      <c r="O212" s="532"/>
      <c r="P212" s="532"/>
      <c r="Q212" s="532"/>
      <c r="R212" s="133"/>
      <c r="T212" s="134"/>
      <c r="U212" s="131"/>
      <c r="V212" s="131"/>
      <c r="W212" s="135">
        <f>SUM(W213:W230)</f>
        <v>15.532999999999999</v>
      </c>
      <c r="X212" s="131"/>
      <c r="Y212" s="135">
        <f>SUM(Y213:Y230)</f>
        <v>0</v>
      </c>
      <c r="Z212" s="131"/>
      <c r="AA212" s="136">
        <f>SUM(AA213:AA230)</f>
        <v>1.165</v>
      </c>
      <c r="AR212" s="137" t="s">
        <v>131</v>
      </c>
      <c r="AT212" s="138" t="s">
        <v>78</v>
      </c>
      <c r="AU212" s="138" t="s">
        <v>87</v>
      </c>
      <c r="AY212" s="137" t="s">
        <v>172</v>
      </c>
      <c r="BK212" s="139">
        <f>SUM(BK213:BK230)</f>
        <v>8792</v>
      </c>
    </row>
    <row r="213" spans="1:65" s="1" customFormat="1" ht="22.5" customHeight="1" x14ac:dyDescent="0.3">
      <c r="A213" s="307"/>
      <c r="B213" s="308"/>
      <c r="C213" s="357" t="s">
        <v>289</v>
      </c>
      <c r="D213" s="357" t="s">
        <v>173</v>
      </c>
      <c r="E213" s="358" t="s">
        <v>696</v>
      </c>
      <c r="F213" s="541" t="s">
        <v>697</v>
      </c>
      <c r="G213" s="541"/>
      <c r="H213" s="541"/>
      <c r="I213" s="541"/>
      <c r="J213" s="359" t="s">
        <v>189</v>
      </c>
      <c r="K213" s="300">
        <v>1</v>
      </c>
      <c r="L213" s="497">
        <v>1661</v>
      </c>
      <c r="M213" s="497"/>
      <c r="N213" s="498">
        <f>ROUND(L213*K213,2)</f>
        <v>1661</v>
      </c>
      <c r="O213" s="498"/>
      <c r="P213" s="498"/>
      <c r="Q213" s="498"/>
      <c r="R213" s="145"/>
      <c r="T213" s="146" t="s">
        <v>5</v>
      </c>
      <c r="U213" s="44" t="s">
        <v>44</v>
      </c>
      <c r="V213" s="147">
        <v>4.7789999999999999</v>
      </c>
      <c r="W213" s="147">
        <f>V213*K213</f>
        <v>4.7789999999999999</v>
      </c>
      <c r="X213" s="147">
        <v>0</v>
      </c>
      <c r="Y213" s="147">
        <f>X213*K213</f>
        <v>0</v>
      </c>
      <c r="Z213" s="147">
        <v>0.315</v>
      </c>
      <c r="AA213" s="148">
        <f>Z213*K213</f>
        <v>0.315</v>
      </c>
      <c r="AR213" s="21" t="s">
        <v>277</v>
      </c>
      <c r="AT213" s="21" t="s">
        <v>173</v>
      </c>
      <c r="AU213" s="21" t="s">
        <v>131</v>
      </c>
      <c r="AY213" s="21" t="s">
        <v>172</v>
      </c>
      <c r="BE213" s="149">
        <f>IF(U213="základní",N213,0)</f>
        <v>1661</v>
      </c>
      <c r="BF213" s="149">
        <f>IF(U213="snížená",N213,0)</f>
        <v>0</v>
      </c>
      <c r="BG213" s="149">
        <f>IF(U213="zákl. přenesená",N213,0)</f>
        <v>0</v>
      </c>
      <c r="BH213" s="149">
        <f>IF(U213="sníž. přenesená",N213,0)</f>
        <v>0</v>
      </c>
      <c r="BI213" s="149">
        <f>IF(U213="nulová",N213,0)</f>
        <v>0</v>
      </c>
      <c r="BJ213" s="21" t="s">
        <v>87</v>
      </c>
      <c r="BK213" s="149">
        <f>ROUND(L213*K213,2)</f>
        <v>1661</v>
      </c>
      <c r="BL213" s="21" t="s">
        <v>277</v>
      </c>
      <c r="BM213" s="21" t="s">
        <v>698</v>
      </c>
    </row>
    <row r="214" spans="1:65" s="10" customFormat="1" ht="22.5" customHeight="1" x14ac:dyDescent="0.3">
      <c r="A214" s="360"/>
      <c r="B214" s="361"/>
      <c r="C214" s="362"/>
      <c r="D214" s="362"/>
      <c r="E214" s="363" t="s">
        <v>5</v>
      </c>
      <c r="F214" s="542" t="s">
        <v>654</v>
      </c>
      <c r="G214" s="543"/>
      <c r="H214" s="543"/>
      <c r="I214" s="543"/>
      <c r="J214" s="362"/>
      <c r="K214" s="364" t="s">
        <v>5</v>
      </c>
      <c r="L214" s="362"/>
      <c r="M214" s="362"/>
      <c r="N214" s="362"/>
      <c r="O214" s="362"/>
      <c r="P214" s="362"/>
      <c r="Q214" s="362"/>
      <c r="R214" s="155"/>
      <c r="T214" s="156"/>
      <c r="U214" s="152"/>
      <c r="V214" s="152"/>
      <c r="W214" s="152"/>
      <c r="X214" s="152"/>
      <c r="Y214" s="152"/>
      <c r="Z214" s="152"/>
      <c r="AA214" s="157"/>
      <c r="AT214" s="158" t="s">
        <v>182</v>
      </c>
      <c r="AU214" s="158" t="s">
        <v>131</v>
      </c>
      <c r="AV214" s="10" t="s">
        <v>87</v>
      </c>
      <c r="AW214" s="10" t="s">
        <v>37</v>
      </c>
      <c r="AX214" s="10" t="s">
        <v>79</v>
      </c>
      <c r="AY214" s="158" t="s">
        <v>172</v>
      </c>
    </row>
    <row r="215" spans="1:65" s="10" customFormat="1" ht="22.5" customHeight="1" x14ac:dyDescent="0.3">
      <c r="A215" s="360"/>
      <c r="B215" s="361"/>
      <c r="C215" s="362"/>
      <c r="D215" s="362"/>
      <c r="E215" s="363" t="s">
        <v>5</v>
      </c>
      <c r="F215" s="539" t="s">
        <v>655</v>
      </c>
      <c r="G215" s="540"/>
      <c r="H215" s="540"/>
      <c r="I215" s="540"/>
      <c r="J215" s="362"/>
      <c r="K215" s="364" t="s">
        <v>5</v>
      </c>
      <c r="L215" s="362"/>
      <c r="M215" s="362"/>
      <c r="N215" s="362"/>
      <c r="O215" s="362"/>
      <c r="P215" s="362"/>
      <c r="Q215" s="362"/>
      <c r="R215" s="155"/>
      <c r="T215" s="156"/>
      <c r="U215" s="152"/>
      <c r="V215" s="152"/>
      <c r="W215" s="152"/>
      <c r="X215" s="152"/>
      <c r="Y215" s="152"/>
      <c r="Z215" s="152"/>
      <c r="AA215" s="157"/>
      <c r="AT215" s="158" t="s">
        <v>182</v>
      </c>
      <c r="AU215" s="158" t="s">
        <v>131</v>
      </c>
      <c r="AV215" s="10" t="s">
        <v>87</v>
      </c>
      <c r="AW215" s="10" t="s">
        <v>37</v>
      </c>
      <c r="AX215" s="10" t="s">
        <v>79</v>
      </c>
      <c r="AY215" s="158" t="s">
        <v>172</v>
      </c>
    </row>
    <row r="216" spans="1:65" s="10" customFormat="1" ht="22.5" customHeight="1" x14ac:dyDescent="0.3">
      <c r="A216" s="360"/>
      <c r="B216" s="361"/>
      <c r="C216" s="362"/>
      <c r="D216" s="362"/>
      <c r="E216" s="363" t="s">
        <v>5</v>
      </c>
      <c r="F216" s="539" t="s">
        <v>699</v>
      </c>
      <c r="G216" s="540"/>
      <c r="H216" s="540"/>
      <c r="I216" s="540"/>
      <c r="J216" s="362"/>
      <c r="K216" s="364" t="s">
        <v>5</v>
      </c>
      <c r="L216" s="362"/>
      <c r="M216" s="362"/>
      <c r="N216" s="362"/>
      <c r="O216" s="362"/>
      <c r="P216" s="362"/>
      <c r="Q216" s="362"/>
      <c r="R216" s="155"/>
      <c r="T216" s="156"/>
      <c r="U216" s="152"/>
      <c r="V216" s="152"/>
      <c r="W216" s="152"/>
      <c r="X216" s="152"/>
      <c r="Y216" s="152"/>
      <c r="Z216" s="152"/>
      <c r="AA216" s="157"/>
      <c r="AT216" s="158" t="s">
        <v>182</v>
      </c>
      <c r="AU216" s="158" t="s">
        <v>131</v>
      </c>
      <c r="AV216" s="10" t="s">
        <v>87</v>
      </c>
      <c r="AW216" s="10" t="s">
        <v>37</v>
      </c>
      <c r="AX216" s="10" t="s">
        <v>79</v>
      </c>
      <c r="AY216" s="158" t="s">
        <v>172</v>
      </c>
    </row>
    <row r="217" spans="1:65" s="11" customFormat="1" ht="22.5" customHeight="1" x14ac:dyDescent="0.3">
      <c r="A217" s="365"/>
      <c r="B217" s="366"/>
      <c r="C217" s="367"/>
      <c r="D217" s="367"/>
      <c r="E217" s="368" t="s">
        <v>5</v>
      </c>
      <c r="F217" s="537" t="s">
        <v>87</v>
      </c>
      <c r="G217" s="538"/>
      <c r="H217" s="538"/>
      <c r="I217" s="538"/>
      <c r="J217" s="367"/>
      <c r="K217" s="369">
        <v>1</v>
      </c>
      <c r="L217" s="367"/>
      <c r="M217" s="367"/>
      <c r="N217" s="367"/>
      <c r="O217" s="367"/>
      <c r="P217" s="367"/>
      <c r="Q217" s="367"/>
      <c r="R217" s="163"/>
      <c r="T217" s="164"/>
      <c r="U217" s="160"/>
      <c r="V217" s="160"/>
      <c r="W217" s="160"/>
      <c r="X217" s="160"/>
      <c r="Y217" s="160"/>
      <c r="Z217" s="160"/>
      <c r="AA217" s="165"/>
      <c r="AT217" s="166" t="s">
        <v>182</v>
      </c>
      <c r="AU217" s="166" t="s">
        <v>131</v>
      </c>
      <c r="AV217" s="11" t="s">
        <v>131</v>
      </c>
      <c r="AW217" s="11" t="s">
        <v>37</v>
      </c>
      <c r="AX217" s="11" t="s">
        <v>79</v>
      </c>
      <c r="AY217" s="166" t="s">
        <v>172</v>
      </c>
    </row>
    <row r="218" spans="1:65" s="12" customFormat="1" ht="22.5" customHeight="1" x14ac:dyDescent="0.3">
      <c r="A218" s="370"/>
      <c r="B218" s="371"/>
      <c r="C218" s="372"/>
      <c r="D218" s="372"/>
      <c r="E218" s="373" t="s">
        <v>5</v>
      </c>
      <c r="F218" s="525" t="s">
        <v>186</v>
      </c>
      <c r="G218" s="526"/>
      <c r="H218" s="526"/>
      <c r="I218" s="526"/>
      <c r="J218" s="372"/>
      <c r="K218" s="374">
        <v>1</v>
      </c>
      <c r="L218" s="372"/>
      <c r="M218" s="372"/>
      <c r="N218" s="372"/>
      <c r="O218" s="372"/>
      <c r="P218" s="372"/>
      <c r="Q218" s="372"/>
      <c r="R218" s="171"/>
      <c r="T218" s="172"/>
      <c r="U218" s="168"/>
      <c r="V218" s="168"/>
      <c r="W218" s="168"/>
      <c r="X218" s="168"/>
      <c r="Y218" s="168"/>
      <c r="Z218" s="168"/>
      <c r="AA218" s="173"/>
      <c r="AT218" s="174" t="s">
        <v>182</v>
      </c>
      <c r="AU218" s="174" t="s">
        <v>131</v>
      </c>
      <c r="AV218" s="12" t="s">
        <v>177</v>
      </c>
      <c r="AW218" s="12" t="s">
        <v>37</v>
      </c>
      <c r="AX218" s="12" t="s">
        <v>87</v>
      </c>
      <c r="AY218" s="174" t="s">
        <v>172</v>
      </c>
    </row>
    <row r="219" spans="1:65" s="1" customFormat="1" ht="22.5" customHeight="1" x14ac:dyDescent="0.3">
      <c r="A219" s="307"/>
      <c r="B219" s="308"/>
      <c r="C219" s="357" t="s">
        <v>296</v>
      </c>
      <c r="D219" s="357" t="s">
        <v>173</v>
      </c>
      <c r="E219" s="358" t="s">
        <v>700</v>
      </c>
      <c r="F219" s="541" t="s">
        <v>701</v>
      </c>
      <c r="G219" s="541"/>
      <c r="H219" s="541"/>
      <c r="I219" s="541"/>
      <c r="J219" s="359" t="s">
        <v>189</v>
      </c>
      <c r="K219" s="300">
        <v>2</v>
      </c>
      <c r="L219" s="497">
        <v>1869</v>
      </c>
      <c r="M219" s="497"/>
      <c r="N219" s="498">
        <f>ROUND(L219*K219,2)</f>
        <v>3738</v>
      </c>
      <c r="O219" s="498"/>
      <c r="P219" s="498"/>
      <c r="Q219" s="498"/>
      <c r="R219" s="145"/>
      <c r="T219" s="146" t="s">
        <v>5</v>
      </c>
      <c r="U219" s="44" t="s">
        <v>44</v>
      </c>
      <c r="V219" s="147">
        <v>5.3769999999999998</v>
      </c>
      <c r="W219" s="147">
        <f>V219*K219</f>
        <v>10.754</v>
      </c>
      <c r="X219" s="147">
        <v>0</v>
      </c>
      <c r="Y219" s="147">
        <f>X219*K219</f>
        <v>0</v>
      </c>
      <c r="Z219" s="147">
        <v>0.42499999999999999</v>
      </c>
      <c r="AA219" s="148">
        <f>Z219*K219</f>
        <v>0.85</v>
      </c>
      <c r="AR219" s="21" t="s">
        <v>277</v>
      </c>
      <c r="AT219" s="21" t="s">
        <v>173</v>
      </c>
      <c r="AU219" s="21" t="s">
        <v>131</v>
      </c>
      <c r="AY219" s="21" t="s">
        <v>172</v>
      </c>
      <c r="BE219" s="149">
        <f>IF(U219="základní",N219,0)</f>
        <v>3738</v>
      </c>
      <c r="BF219" s="149">
        <f>IF(U219="snížená",N219,0)</f>
        <v>0</v>
      </c>
      <c r="BG219" s="149">
        <f>IF(U219="zákl. přenesená",N219,0)</f>
        <v>0</v>
      </c>
      <c r="BH219" s="149">
        <f>IF(U219="sníž. přenesená",N219,0)</f>
        <v>0</v>
      </c>
      <c r="BI219" s="149">
        <f>IF(U219="nulová",N219,0)</f>
        <v>0</v>
      </c>
      <c r="BJ219" s="21" t="s">
        <v>87</v>
      </c>
      <c r="BK219" s="149">
        <f>ROUND(L219*K219,2)</f>
        <v>3738</v>
      </c>
      <c r="BL219" s="21" t="s">
        <v>277</v>
      </c>
      <c r="BM219" s="21" t="s">
        <v>702</v>
      </c>
    </row>
    <row r="220" spans="1:65" s="10" customFormat="1" ht="22.5" customHeight="1" x14ac:dyDescent="0.3">
      <c r="A220" s="360"/>
      <c r="B220" s="361"/>
      <c r="C220" s="362"/>
      <c r="D220" s="362"/>
      <c r="E220" s="363" t="s">
        <v>5</v>
      </c>
      <c r="F220" s="542" t="s">
        <v>654</v>
      </c>
      <c r="G220" s="543"/>
      <c r="H220" s="543"/>
      <c r="I220" s="543"/>
      <c r="J220" s="362"/>
      <c r="K220" s="364" t="s">
        <v>5</v>
      </c>
      <c r="L220" s="362"/>
      <c r="M220" s="362"/>
      <c r="N220" s="362"/>
      <c r="O220" s="362"/>
      <c r="P220" s="362"/>
      <c r="Q220" s="362"/>
      <c r="R220" s="155"/>
      <c r="T220" s="156"/>
      <c r="U220" s="152"/>
      <c r="V220" s="152"/>
      <c r="W220" s="152"/>
      <c r="X220" s="152"/>
      <c r="Y220" s="152"/>
      <c r="Z220" s="152"/>
      <c r="AA220" s="157"/>
      <c r="AT220" s="158" t="s">
        <v>182</v>
      </c>
      <c r="AU220" s="158" t="s">
        <v>131</v>
      </c>
      <c r="AV220" s="10" t="s">
        <v>87</v>
      </c>
      <c r="AW220" s="10" t="s">
        <v>37</v>
      </c>
      <c r="AX220" s="10" t="s">
        <v>79</v>
      </c>
      <c r="AY220" s="158" t="s">
        <v>172</v>
      </c>
    </row>
    <row r="221" spans="1:65" s="10" customFormat="1" ht="22.5" customHeight="1" x14ac:dyDescent="0.3">
      <c r="A221" s="360"/>
      <c r="B221" s="361"/>
      <c r="C221" s="362"/>
      <c r="D221" s="362"/>
      <c r="E221" s="363" t="s">
        <v>5</v>
      </c>
      <c r="F221" s="539" t="s">
        <v>655</v>
      </c>
      <c r="G221" s="540"/>
      <c r="H221" s="540"/>
      <c r="I221" s="540"/>
      <c r="J221" s="362"/>
      <c r="K221" s="364" t="s">
        <v>5</v>
      </c>
      <c r="L221" s="362"/>
      <c r="M221" s="362"/>
      <c r="N221" s="362"/>
      <c r="O221" s="362"/>
      <c r="P221" s="362"/>
      <c r="Q221" s="362"/>
      <c r="R221" s="155"/>
      <c r="T221" s="156"/>
      <c r="U221" s="152"/>
      <c r="V221" s="152"/>
      <c r="W221" s="152"/>
      <c r="X221" s="152"/>
      <c r="Y221" s="152"/>
      <c r="Z221" s="152"/>
      <c r="AA221" s="157"/>
      <c r="AT221" s="158" t="s">
        <v>182</v>
      </c>
      <c r="AU221" s="158" t="s">
        <v>131</v>
      </c>
      <c r="AV221" s="10" t="s">
        <v>87</v>
      </c>
      <c r="AW221" s="10" t="s">
        <v>37</v>
      </c>
      <c r="AX221" s="10" t="s">
        <v>79</v>
      </c>
      <c r="AY221" s="158" t="s">
        <v>172</v>
      </c>
    </row>
    <row r="222" spans="1:65" s="10" customFormat="1" ht="22.5" customHeight="1" x14ac:dyDescent="0.3">
      <c r="A222" s="360"/>
      <c r="B222" s="361"/>
      <c r="C222" s="362"/>
      <c r="D222" s="362"/>
      <c r="E222" s="363" t="s">
        <v>5</v>
      </c>
      <c r="F222" s="539" t="s">
        <v>248</v>
      </c>
      <c r="G222" s="540"/>
      <c r="H222" s="540"/>
      <c r="I222" s="540"/>
      <c r="J222" s="362"/>
      <c r="K222" s="364" t="s">
        <v>5</v>
      </c>
      <c r="L222" s="362"/>
      <c r="M222" s="362"/>
      <c r="N222" s="362"/>
      <c r="O222" s="362"/>
      <c r="P222" s="362"/>
      <c r="Q222" s="362"/>
      <c r="R222" s="155"/>
      <c r="T222" s="156"/>
      <c r="U222" s="152"/>
      <c r="V222" s="152"/>
      <c r="W222" s="152"/>
      <c r="X222" s="152"/>
      <c r="Y222" s="152"/>
      <c r="Z222" s="152"/>
      <c r="AA222" s="157"/>
      <c r="AT222" s="158" t="s">
        <v>182</v>
      </c>
      <c r="AU222" s="158" t="s">
        <v>131</v>
      </c>
      <c r="AV222" s="10" t="s">
        <v>87</v>
      </c>
      <c r="AW222" s="10" t="s">
        <v>37</v>
      </c>
      <c r="AX222" s="10" t="s">
        <v>79</v>
      </c>
      <c r="AY222" s="158" t="s">
        <v>172</v>
      </c>
    </row>
    <row r="223" spans="1:65" s="11" customFormat="1" ht="22.5" customHeight="1" x14ac:dyDescent="0.3">
      <c r="A223" s="365"/>
      <c r="B223" s="366"/>
      <c r="C223" s="367"/>
      <c r="D223" s="367"/>
      <c r="E223" s="368" t="s">
        <v>5</v>
      </c>
      <c r="F223" s="537" t="s">
        <v>131</v>
      </c>
      <c r="G223" s="538"/>
      <c r="H223" s="538"/>
      <c r="I223" s="538"/>
      <c r="J223" s="367"/>
      <c r="K223" s="369">
        <v>2</v>
      </c>
      <c r="L223" s="367"/>
      <c r="M223" s="367"/>
      <c r="N223" s="367"/>
      <c r="O223" s="367"/>
      <c r="P223" s="367"/>
      <c r="Q223" s="367"/>
      <c r="R223" s="163"/>
      <c r="T223" s="164"/>
      <c r="U223" s="160"/>
      <c r="V223" s="160"/>
      <c r="W223" s="160"/>
      <c r="X223" s="160"/>
      <c r="Y223" s="160"/>
      <c r="Z223" s="160"/>
      <c r="AA223" s="165"/>
      <c r="AT223" s="166" t="s">
        <v>182</v>
      </c>
      <c r="AU223" s="166" t="s">
        <v>131</v>
      </c>
      <c r="AV223" s="11" t="s">
        <v>131</v>
      </c>
      <c r="AW223" s="11" t="s">
        <v>37</v>
      </c>
      <c r="AX223" s="11" t="s">
        <v>79</v>
      </c>
      <c r="AY223" s="166" t="s">
        <v>172</v>
      </c>
    </row>
    <row r="224" spans="1:65" s="12" customFormat="1" ht="22.5" customHeight="1" x14ac:dyDescent="0.3">
      <c r="A224" s="370"/>
      <c r="B224" s="371"/>
      <c r="C224" s="372"/>
      <c r="D224" s="372"/>
      <c r="E224" s="373" t="s">
        <v>5</v>
      </c>
      <c r="F224" s="525" t="s">
        <v>186</v>
      </c>
      <c r="G224" s="526"/>
      <c r="H224" s="526"/>
      <c r="I224" s="526"/>
      <c r="J224" s="372"/>
      <c r="K224" s="374">
        <v>2</v>
      </c>
      <c r="L224" s="372"/>
      <c r="M224" s="372"/>
      <c r="N224" s="372"/>
      <c r="O224" s="372"/>
      <c r="P224" s="372"/>
      <c r="Q224" s="372"/>
      <c r="R224" s="171"/>
      <c r="T224" s="172"/>
      <c r="U224" s="168"/>
      <c r="V224" s="168"/>
      <c r="W224" s="168"/>
      <c r="X224" s="168"/>
      <c r="Y224" s="168"/>
      <c r="Z224" s="168"/>
      <c r="AA224" s="173"/>
      <c r="AT224" s="174" t="s">
        <v>182</v>
      </c>
      <c r="AU224" s="174" t="s">
        <v>131</v>
      </c>
      <c r="AV224" s="12" t="s">
        <v>177</v>
      </c>
      <c r="AW224" s="12" t="s">
        <v>37</v>
      </c>
      <c r="AX224" s="12" t="s">
        <v>87</v>
      </c>
      <c r="AY224" s="174" t="s">
        <v>172</v>
      </c>
    </row>
    <row r="225" spans="1:65" s="1" customFormat="1" ht="22.5" customHeight="1" x14ac:dyDescent="0.3">
      <c r="A225" s="307"/>
      <c r="B225" s="308"/>
      <c r="C225" s="357" t="s">
        <v>10</v>
      </c>
      <c r="D225" s="357" t="s">
        <v>173</v>
      </c>
      <c r="E225" s="358" t="s">
        <v>703</v>
      </c>
      <c r="F225" s="541" t="s">
        <v>704</v>
      </c>
      <c r="G225" s="541"/>
      <c r="H225" s="541"/>
      <c r="I225" s="541"/>
      <c r="J225" s="359" t="s">
        <v>189</v>
      </c>
      <c r="K225" s="300">
        <v>3</v>
      </c>
      <c r="L225" s="497">
        <v>1131</v>
      </c>
      <c r="M225" s="497"/>
      <c r="N225" s="498">
        <f>ROUND(L225*K225,2)</f>
        <v>3393</v>
      </c>
      <c r="O225" s="498"/>
      <c r="P225" s="498"/>
      <c r="Q225" s="498"/>
      <c r="R225" s="145"/>
      <c r="T225" s="146" t="s">
        <v>5</v>
      </c>
      <c r="U225" s="44" t="s">
        <v>44</v>
      </c>
      <c r="V225" s="147">
        <v>0</v>
      </c>
      <c r="W225" s="147">
        <f>V225*K225</f>
        <v>0</v>
      </c>
      <c r="X225" s="147">
        <v>0</v>
      </c>
      <c r="Y225" s="147">
        <f>X225*K225</f>
        <v>0</v>
      </c>
      <c r="Z225" s="147">
        <v>0</v>
      </c>
      <c r="AA225" s="148">
        <f>Z225*K225</f>
        <v>0</v>
      </c>
      <c r="AR225" s="21" t="s">
        <v>277</v>
      </c>
      <c r="AT225" s="21" t="s">
        <v>173</v>
      </c>
      <c r="AU225" s="21" t="s">
        <v>131</v>
      </c>
      <c r="AY225" s="21" t="s">
        <v>172</v>
      </c>
      <c r="BE225" s="149">
        <f>IF(U225="základní",N225,0)</f>
        <v>3393</v>
      </c>
      <c r="BF225" s="149">
        <f>IF(U225="snížená",N225,0)</f>
        <v>0</v>
      </c>
      <c r="BG225" s="149">
        <f>IF(U225="zákl. přenesená",N225,0)</f>
        <v>0</v>
      </c>
      <c r="BH225" s="149">
        <f>IF(U225="sníž. přenesená",N225,0)</f>
        <v>0</v>
      </c>
      <c r="BI225" s="149">
        <f>IF(U225="nulová",N225,0)</f>
        <v>0</v>
      </c>
      <c r="BJ225" s="21" t="s">
        <v>87</v>
      </c>
      <c r="BK225" s="149">
        <f>ROUND(L225*K225,2)</f>
        <v>3393</v>
      </c>
      <c r="BL225" s="21" t="s">
        <v>277</v>
      </c>
      <c r="BM225" s="21" t="s">
        <v>705</v>
      </c>
    </row>
    <row r="226" spans="1:65" s="10" customFormat="1" ht="22.5" customHeight="1" x14ac:dyDescent="0.3">
      <c r="A226" s="360"/>
      <c r="B226" s="361"/>
      <c r="C226" s="362"/>
      <c r="D226" s="362"/>
      <c r="E226" s="363" t="s">
        <v>5</v>
      </c>
      <c r="F226" s="542" t="s">
        <v>654</v>
      </c>
      <c r="G226" s="543"/>
      <c r="H226" s="543"/>
      <c r="I226" s="543"/>
      <c r="J226" s="362"/>
      <c r="K226" s="364" t="s">
        <v>5</v>
      </c>
      <c r="L226" s="362"/>
      <c r="M226" s="362"/>
      <c r="N226" s="362"/>
      <c r="O226" s="362"/>
      <c r="P226" s="362"/>
      <c r="Q226" s="362"/>
      <c r="R226" s="155"/>
      <c r="T226" s="156"/>
      <c r="U226" s="152"/>
      <c r="V226" s="152"/>
      <c r="W226" s="152"/>
      <c r="X226" s="152"/>
      <c r="Y226" s="152"/>
      <c r="Z226" s="152"/>
      <c r="AA226" s="157"/>
      <c r="AT226" s="158" t="s">
        <v>182</v>
      </c>
      <c r="AU226" s="158" t="s">
        <v>131</v>
      </c>
      <c r="AV226" s="10" t="s">
        <v>87</v>
      </c>
      <c r="AW226" s="10" t="s">
        <v>37</v>
      </c>
      <c r="AX226" s="10" t="s">
        <v>79</v>
      </c>
      <c r="AY226" s="158" t="s">
        <v>172</v>
      </c>
    </row>
    <row r="227" spans="1:65" s="10" customFormat="1" ht="22.5" customHeight="1" x14ac:dyDescent="0.3">
      <c r="A227" s="360"/>
      <c r="B227" s="361"/>
      <c r="C227" s="362"/>
      <c r="D227" s="362"/>
      <c r="E227" s="363" t="s">
        <v>5</v>
      </c>
      <c r="F227" s="539" t="s">
        <v>655</v>
      </c>
      <c r="G227" s="540"/>
      <c r="H227" s="540"/>
      <c r="I227" s="540"/>
      <c r="J227" s="362"/>
      <c r="K227" s="364" t="s">
        <v>5</v>
      </c>
      <c r="L227" s="362"/>
      <c r="M227" s="362"/>
      <c r="N227" s="362"/>
      <c r="O227" s="362"/>
      <c r="P227" s="362"/>
      <c r="Q227" s="362"/>
      <c r="R227" s="155"/>
      <c r="T227" s="156"/>
      <c r="U227" s="152"/>
      <c r="V227" s="152"/>
      <c r="W227" s="152"/>
      <c r="X227" s="152"/>
      <c r="Y227" s="152"/>
      <c r="Z227" s="152"/>
      <c r="AA227" s="157"/>
      <c r="AT227" s="158" t="s">
        <v>182</v>
      </c>
      <c r="AU227" s="158" t="s">
        <v>131</v>
      </c>
      <c r="AV227" s="10" t="s">
        <v>87</v>
      </c>
      <c r="AW227" s="10" t="s">
        <v>37</v>
      </c>
      <c r="AX227" s="10" t="s">
        <v>79</v>
      </c>
      <c r="AY227" s="158" t="s">
        <v>172</v>
      </c>
    </row>
    <row r="228" spans="1:65" s="10" customFormat="1" ht="22.5" customHeight="1" x14ac:dyDescent="0.3">
      <c r="A228" s="360"/>
      <c r="B228" s="361"/>
      <c r="C228" s="362"/>
      <c r="D228" s="362"/>
      <c r="E228" s="363" t="s">
        <v>5</v>
      </c>
      <c r="F228" s="539" t="s">
        <v>220</v>
      </c>
      <c r="G228" s="540"/>
      <c r="H228" s="540"/>
      <c r="I228" s="540"/>
      <c r="J228" s="362"/>
      <c r="K228" s="364" t="s">
        <v>5</v>
      </c>
      <c r="L228" s="362"/>
      <c r="M228" s="362"/>
      <c r="N228" s="362"/>
      <c r="O228" s="362"/>
      <c r="P228" s="362"/>
      <c r="Q228" s="362"/>
      <c r="R228" s="155"/>
      <c r="T228" s="156"/>
      <c r="U228" s="152"/>
      <c r="V228" s="152"/>
      <c r="W228" s="152"/>
      <c r="X228" s="152"/>
      <c r="Y228" s="152"/>
      <c r="Z228" s="152"/>
      <c r="AA228" s="157"/>
      <c r="AT228" s="158" t="s">
        <v>182</v>
      </c>
      <c r="AU228" s="158" t="s">
        <v>131</v>
      </c>
      <c r="AV228" s="10" t="s">
        <v>87</v>
      </c>
      <c r="AW228" s="10" t="s">
        <v>37</v>
      </c>
      <c r="AX228" s="10" t="s">
        <v>79</v>
      </c>
      <c r="AY228" s="158" t="s">
        <v>172</v>
      </c>
    </row>
    <row r="229" spans="1:65" s="11" customFormat="1" ht="22.5" customHeight="1" x14ac:dyDescent="0.3">
      <c r="A229" s="365"/>
      <c r="B229" s="366"/>
      <c r="C229" s="367"/>
      <c r="D229" s="367"/>
      <c r="E229" s="368" t="s">
        <v>5</v>
      </c>
      <c r="F229" s="537" t="s">
        <v>191</v>
      </c>
      <c r="G229" s="538"/>
      <c r="H229" s="538"/>
      <c r="I229" s="538"/>
      <c r="J229" s="367"/>
      <c r="K229" s="369">
        <v>3</v>
      </c>
      <c r="L229" s="367"/>
      <c r="M229" s="367"/>
      <c r="N229" s="367"/>
      <c r="O229" s="367"/>
      <c r="P229" s="367"/>
      <c r="Q229" s="367"/>
      <c r="R229" s="163"/>
      <c r="T229" s="164"/>
      <c r="U229" s="160"/>
      <c r="V229" s="160"/>
      <c r="W229" s="160"/>
      <c r="X229" s="160"/>
      <c r="Y229" s="160"/>
      <c r="Z229" s="160"/>
      <c r="AA229" s="165"/>
      <c r="AT229" s="166" t="s">
        <v>182</v>
      </c>
      <c r="AU229" s="166" t="s">
        <v>131</v>
      </c>
      <c r="AV229" s="11" t="s">
        <v>131</v>
      </c>
      <c r="AW229" s="11" t="s">
        <v>37</v>
      </c>
      <c r="AX229" s="11" t="s">
        <v>79</v>
      </c>
      <c r="AY229" s="166" t="s">
        <v>172</v>
      </c>
    </row>
    <row r="230" spans="1:65" s="12" customFormat="1" ht="22.5" customHeight="1" x14ac:dyDescent="0.3">
      <c r="A230" s="370"/>
      <c r="B230" s="371"/>
      <c r="C230" s="372"/>
      <c r="D230" s="372"/>
      <c r="E230" s="373" t="s">
        <v>5</v>
      </c>
      <c r="F230" s="525" t="s">
        <v>186</v>
      </c>
      <c r="G230" s="526"/>
      <c r="H230" s="526"/>
      <c r="I230" s="526"/>
      <c r="J230" s="372"/>
      <c r="K230" s="374">
        <v>3</v>
      </c>
      <c r="L230" s="372"/>
      <c r="M230" s="372"/>
      <c r="N230" s="372"/>
      <c r="O230" s="372"/>
      <c r="P230" s="372"/>
      <c r="Q230" s="372"/>
      <c r="R230" s="171"/>
      <c r="T230" s="172"/>
      <c r="U230" s="168"/>
      <c r="V230" s="168"/>
      <c r="W230" s="168"/>
      <c r="X230" s="168"/>
      <c r="Y230" s="168"/>
      <c r="Z230" s="168"/>
      <c r="AA230" s="173"/>
      <c r="AT230" s="174" t="s">
        <v>182</v>
      </c>
      <c r="AU230" s="174" t="s">
        <v>131</v>
      </c>
      <c r="AV230" s="12" t="s">
        <v>177</v>
      </c>
      <c r="AW230" s="12" t="s">
        <v>37</v>
      </c>
      <c r="AX230" s="12" t="s">
        <v>87</v>
      </c>
      <c r="AY230" s="174" t="s">
        <v>172</v>
      </c>
    </row>
    <row r="231" spans="1:65" s="9" customFormat="1" ht="29.85" customHeight="1" x14ac:dyDescent="0.3">
      <c r="A231" s="352"/>
      <c r="B231" s="353"/>
      <c r="C231" s="354"/>
      <c r="D231" s="356" t="s">
        <v>640</v>
      </c>
      <c r="E231" s="356"/>
      <c r="F231" s="356"/>
      <c r="G231" s="356"/>
      <c r="H231" s="356"/>
      <c r="I231" s="356"/>
      <c r="J231" s="356"/>
      <c r="K231" s="356"/>
      <c r="L231" s="356"/>
      <c r="M231" s="356"/>
      <c r="N231" s="531">
        <f>BK231</f>
        <v>8423</v>
      </c>
      <c r="O231" s="532"/>
      <c r="P231" s="532"/>
      <c r="Q231" s="532"/>
      <c r="R231" s="133"/>
      <c r="T231" s="134"/>
      <c r="U231" s="131"/>
      <c r="V231" s="131"/>
      <c r="W231" s="135">
        <f>SUM(W232:W249)</f>
        <v>6.6099999999999994</v>
      </c>
      <c r="X231" s="131"/>
      <c r="Y231" s="135">
        <f>SUM(Y232:Y249)</f>
        <v>0</v>
      </c>
      <c r="Z231" s="131"/>
      <c r="AA231" s="136">
        <f>SUM(AA232:AA249)</f>
        <v>1.3075600000000001</v>
      </c>
      <c r="AR231" s="137" t="s">
        <v>131</v>
      </c>
      <c r="AT231" s="138" t="s">
        <v>78</v>
      </c>
      <c r="AU231" s="138" t="s">
        <v>87</v>
      </c>
      <c r="AY231" s="137" t="s">
        <v>172</v>
      </c>
      <c r="BK231" s="139">
        <f>SUM(BK232:BK249)</f>
        <v>8423</v>
      </c>
    </row>
    <row r="232" spans="1:65" s="1" customFormat="1" ht="22.5" customHeight="1" x14ac:dyDescent="0.3">
      <c r="A232" s="307"/>
      <c r="B232" s="308"/>
      <c r="C232" s="357" t="s">
        <v>307</v>
      </c>
      <c r="D232" s="357" t="s">
        <v>173</v>
      </c>
      <c r="E232" s="358" t="s">
        <v>706</v>
      </c>
      <c r="F232" s="541" t="s">
        <v>707</v>
      </c>
      <c r="G232" s="541"/>
      <c r="H232" s="541"/>
      <c r="I232" s="541"/>
      <c r="J232" s="359" t="s">
        <v>189</v>
      </c>
      <c r="K232" s="300">
        <v>4</v>
      </c>
      <c r="L232" s="497">
        <v>234</v>
      </c>
      <c r="M232" s="497"/>
      <c r="N232" s="498">
        <f>ROUND(L232*K232,2)</f>
        <v>936</v>
      </c>
      <c r="O232" s="498"/>
      <c r="P232" s="498"/>
      <c r="Q232" s="498"/>
      <c r="R232" s="145"/>
      <c r="T232" s="146" t="s">
        <v>5</v>
      </c>
      <c r="U232" s="44" t="s">
        <v>44</v>
      </c>
      <c r="V232" s="147">
        <v>0.76</v>
      </c>
      <c r="W232" s="147">
        <f>V232*K232</f>
        <v>3.04</v>
      </c>
      <c r="X232" s="147">
        <v>0</v>
      </c>
      <c r="Y232" s="147">
        <f>X232*K232</f>
        <v>0</v>
      </c>
      <c r="Z232" s="147">
        <v>0.27689000000000002</v>
      </c>
      <c r="AA232" s="148">
        <f>Z232*K232</f>
        <v>1.1075600000000001</v>
      </c>
      <c r="AR232" s="21" t="s">
        <v>277</v>
      </c>
      <c r="AT232" s="21" t="s">
        <v>173</v>
      </c>
      <c r="AU232" s="21" t="s">
        <v>131</v>
      </c>
      <c r="AY232" s="21" t="s">
        <v>172</v>
      </c>
      <c r="BE232" s="149">
        <f>IF(U232="základní",N232,0)</f>
        <v>936</v>
      </c>
      <c r="BF232" s="149">
        <f>IF(U232="snížená",N232,0)</f>
        <v>0</v>
      </c>
      <c r="BG232" s="149">
        <f>IF(U232="zákl. přenesená",N232,0)</f>
        <v>0</v>
      </c>
      <c r="BH232" s="149">
        <f>IF(U232="sníž. přenesená",N232,0)</f>
        <v>0</v>
      </c>
      <c r="BI232" s="149">
        <f>IF(U232="nulová",N232,0)</f>
        <v>0</v>
      </c>
      <c r="BJ232" s="21" t="s">
        <v>87</v>
      </c>
      <c r="BK232" s="149">
        <f>ROUND(L232*K232,2)</f>
        <v>936</v>
      </c>
      <c r="BL232" s="21" t="s">
        <v>277</v>
      </c>
      <c r="BM232" s="21" t="s">
        <v>708</v>
      </c>
    </row>
    <row r="233" spans="1:65" s="10" customFormat="1" ht="22.5" customHeight="1" x14ac:dyDescent="0.3">
      <c r="A233" s="360"/>
      <c r="B233" s="361"/>
      <c r="C233" s="362"/>
      <c r="D233" s="362"/>
      <c r="E233" s="363" t="s">
        <v>5</v>
      </c>
      <c r="F233" s="542" t="s">
        <v>654</v>
      </c>
      <c r="G233" s="543"/>
      <c r="H233" s="543"/>
      <c r="I233" s="543"/>
      <c r="J233" s="362"/>
      <c r="K233" s="364" t="s">
        <v>5</v>
      </c>
      <c r="L233" s="362"/>
      <c r="M233" s="362"/>
      <c r="N233" s="362"/>
      <c r="O233" s="362"/>
      <c r="P233" s="362"/>
      <c r="Q233" s="362"/>
      <c r="R233" s="155"/>
      <c r="T233" s="156"/>
      <c r="U233" s="152"/>
      <c r="V233" s="152"/>
      <c r="W233" s="152"/>
      <c r="X233" s="152"/>
      <c r="Y233" s="152"/>
      <c r="Z233" s="152"/>
      <c r="AA233" s="157"/>
      <c r="AT233" s="158" t="s">
        <v>182</v>
      </c>
      <c r="AU233" s="158" t="s">
        <v>131</v>
      </c>
      <c r="AV233" s="10" t="s">
        <v>87</v>
      </c>
      <c r="AW233" s="10" t="s">
        <v>37</v>
      </c>
      <c r="AX233" s="10" t="s">
        <v>79</v>
      </c>
      <c r="AY233" s="158" t="s">
        <v>172</v>
      </c>
    </row>
    <row r="234" spans="1:65" s="10" customFormat="1" ht="22.5" customHeight="1" x14ac:dyDescent="0.3">
      <c r="A234" s="360"/>
      <c r="B234" s="361"/>
      <c r="C234" s="362"/>
      <c r="D234" s="362"/>
      <c r="E234" s="363" t="s">
        <v>5</v>
      </c>
      <c r="F234" s="539" t="s">
        <v>655</v>
      </c>
      <c r="G234" s="540"/>
      <c r="H234" s="540"/>
      <c r="I234" s="540"/>
      <c r="J234" s="362"/>
      <c r="K234" s="364" t="s">
        <v>5</v>
      </c>
      <c r="L234" s="362"/>
      <c r="M234" s="362"/>
      <c r="N234" s="362"/>
      <c r="O234" s="362"/>
      <c r="P234" s="362"/>
      <c r="Q234" s="362"/>
      <c r="R234" s="155"/>
      <c r="T234" s="156"/>
      <c r="U234" s="152"/>
      <c r="V234" s="152"/>
      <c r="W234" s="152"/>
      <c r="X234" s="152"/>
      <c r="Y234" s="152"/>
      <c r="Z234" s="152"/>
      <c r="AA234" s="157"/>
      <c r="AT234" s="158" t="s">
        <v>182</v>
      </c>
      <c r="AU234" s="158" t="s">
        <v>131</v>
      </c>
      <c r="AV234" s="10" t="s">
        <v>87</v>
      </c>
      <c r="AW234" s="10" t="s">
        <v>37</v>
      </c>
      <c r="AX234" s="10" t="s">
        <v>79</v>
      </c>
      <c r="AY234" s="158" t="s">
        <v>172</v>
      </c>
    </row>
    <row r="235" spans="1:65" s="11" customFormat="1" ht="22.5" customHeight="1" x14ac:dyDescent="0.3">
      <c r="A235" s="365"/>
      <c r="B235" s="366"/>
      <c r="C235" s="367"/>
      <c r="D235" s="367"/>
      <c r="E235" s="368" t="s">
        <v>5</v>
      </c>
      <c r="F235" s="537" t="s">
        <v>177</v>
      </c>
      <c r="G235" s="538"/>
      <c r="H235" s="538"/>
      <c r="I235" s="538"/>
      <c r="J235" s="367"/>
      <c r="K235" s="369">
        <v>4</v>
      </c>
      <c r="L235" s="367"/>
      <c r="M235" s="367"/>
      <c r="N235" s="367"/>
      <c r="O235" s="367"/>
      <c r="P235" s="367"/>
      <c r="Q235" s="367"/>
      <c r="R235" s="163"/>
      <c r="T235" s="164"/>
      <c r="U235" s="160"/>
      <c r="V235" s="160"/>
      <c r="W235" s="160"/>
      <c r="X235" s="160"/>
      <c r="Y235" s="160"/>
      <c r="Z235" s="160"/>
      <c r="AA235" s="165"/>
      <c r="AT235" s="166" t="s">
        <v>182</v>
      </c>
      <c r="AU235" s="166" t="s">
        <v>131</v>
      </c>
      <c r="AV235" s="11" t="s">
        <v>131</v>
      </c>
      <c r="AW235" s="11" t="s">
        <v>37</v>
      </c>
      <c r="AX235" s="11" t="s">
        <v>79</v>
      </c>
      <c r="AY235" s="166" t="s">
        <v>172</v>
      </c>
    </row>
    <row r="236" spans="1:65" s="12" customFormat="1" ht="22.5" customHeight="1" x14ac:dyDescent="0.3">
      <c r="A236" s="370"/>
      <c r="B236" s="371"/>
      <c r="C236" s="372"/>
      <c r="D236" s="372"/>
      <c r="E236" s="373" t="s">
        <v>5</v>
      </c>
      <c r="F236" s="525" t="s">
        <v>186</v>
      </c>
      <c r="G236" s="526"/>
      <c r="H236" s="526"/>
      <c r="I236" s="526"/>
      <c r="J236" s="372"/>
      <c r="K236" s="374">
        <v>4</v>
      </c>
      <c r="L236" s="372"/>
      <c r="M236" s="372"/>
      <c r="N236" s="372"/>
      <c r="O236" s="372"/>
      <c r="P236" s="372"/>
      <c r="Q236" s="372"/>
      <c r="R236" s="171"/>
      <c r="T236" s="172"/>
      <c r="U236" s="168"/>
      <c r="V236" s="168"/>
      <c r="W236" s="168"/>
      <c r="X236" s="168"/>
      <c r="Y236" s="168"/>
      <c r="Z236" s="168"/>
      <c r="AA236" s="173"/>
      <c r="AT236" s="174" t="s">
        <v>182</v>
      </c>
      <c r="AU236" s="174" t="s">
        <v>131</v>
      </c>
      <c r="AV236" s="12" t="s">
        <v>177</v>
      </c>
      <c r="AW236" s="12" t="s">
        <v>37</v>
      </c>
      <c r="AX236" s="12" t="s">
        <v>87</v>
      </c>
      <c r="AY236" s="174" t="s">
        <v>172</v>
      </c>
    </row>
    <row r="237" spans="1:65" s="1" customFormat="1" ht="22.5" customHeight="1" x14ac:dyDescent="0.3">
      <c r="A237" s="307"/>
      <c r="B237" s="308"/>
      <c r="C237" s="357" t="s">
        <v>312</v>
      </c>
      <c r="D237" s="357" t="s">
        <v>173</v>
      </c>
      <c r="E237" s="358" t="s">
        <v>709</v>
      </c>
      <c r="F237" s="541" t="s">
        <v>710</v>
      </c>
      <c r="G237" s="541"/>
      <c r="H237" s="541"/>
      <c r="I237" s="541"/>
      <c r="J237" s="359" t="s">
        <v>189</v>
      </c>
      <c r="K237" s="300">
        <v>1</v>
      </c>
      <c r="L237" s="497">
        <v>1098</v>
      </c>
      <c r="M237" s="497"/>
      <c r="N237" s="498">
        <f>ROUND(L237*K237,2)</f>
        <v>1098</v>
      </c>
      <c r="O237" s="498"/>
      <c r="P237" s="498"/>
      <c r="Q237" s="498"/>
      <c r="R237" s="145"/>
      <c r="T237" s="146" t="s">
        <v>5</v>
      </c>
      <c r="U237" s="44" t="s">
        <v>44</v>
      </c>
      <c r="V237" s="147">
        <v>3.57</v>
      </c>
      <c r="W237" s="147">
        <f>V237*K237</f>
        <v>3.57</v>
      </c>
      <c r="X237" s="147">
        <v>0</v>
      </c>
      <c r="Y237" s="147">
        <f>X237*K237</f>
        <v>0</v>
      </c>
      <c r="Z237" s="147">
        <v>0</v>
      </c>
      <c r="AA237" s="148">
        <f>Z237*K237</f>
        <v>0</v>
      </c>
      <c r="AR237" s="21" t="s">
        <v>277</v>
      </c>
      <c r="AT237" s="21" t="s">
        <v>173</v>
      </c>
      <c r="AU237" s="21" t="s">
        <v>131</v>
      </c>
      <c r="AY237" s="21" t="s">
        <v>172</v>
      </c>
      <c r="BE237" s="149">
        <f>IF(U237="základní",N237,0)</f>
        <v>1098</v>
      </c>
      <c r="BF237" s="149">
        <f>IF(U237="snížená",N237,0)</f>
        <v>0</v>
      </c>
      <c r="BG237" s="149">
        <f>IF(U237="zákl. přenesená",N237,0)</f>
        <v>0</v>
      </c>
      <c r="BH237" s="149">
        <f>IF(U237="sníž. přenesená",N237,0)</f>
        <v>0</v>
      </c>
      <c r="BI237" s="149">
        <f>IF(U237="nulová",N237,0)</f>
        <v>0</v>
      </c>
      <c r="BJ237" s="21" t="s">
        <v>87</v>
      </c>
      <c r="BK237" s="149">
        <f>ROUND(L237*K237,2)</f>
        <v>1098</v>
      </c>
      <c r="BL237" s="21" t="s">
        <v>277</v>
      </c>
      <c r="BM237" s="21" t="s">
        <v>711</v>
      </c>
    </row>
    <row r="238" spans="1:65" s="1" customFormat="1" ht="22.5" customHeight="1" x14ac:dyDescent="0.3">
      <c r="A238" s="307"/>
      <c r="B238" s="308"/>
      <c r="C238" s="309"/>
      <c r="D238" s="309"/>
      <c r="E238" s="309"/>
      <c r="F238" s="544" t="s">
        <v>712</v>
      </c>
      <c r="G238" s="545"/>
      <c r="H238" s="545"/>
      <c r="I238" s="545"/>
      <c r="J238" s="309"/>
      <c r="K238" s="309"/>
      <c r="L238" s="309"/>
      <c r="M238" s="309"/>
      <c r="N238" s="309"/>
      <c r="O238" s="309"/>
      <c r="P238" s="309"/>
      <c r="Q238" s="309"/>
      <c r="R238" s="37"/>
      <c r="T238" s="150"/>
      <c r="U238" s="36"/>
      <c r="V238" s="36"/>
      <c r="W238" s="36"/>
      <c r="X238" s="36"/>
      <c r="Y238" s="36"/>
      <c r="Z238" s="36"/>
      <c r="AA238" s="74"/>
      <c r="AT238" s="21" t="s">
        <v>180</v>
      </c>
      <c r="AU238" s="21" t="s">
        <v>131</v>
      </c>
    </row>
    <row r="239" spans="1:65" s="10" customFormat="1" ht="22.5" customHeight="1" x14ac:dyDescent="0.3">
      <c r="A239" s="360"/>
      <c r="B239" s="361"/>
      <c r="C239" s="362"/>
      <c r="D239" s="362"/>
      <c r="E239" s="363" t="s">
        <v>5</v>
      </c>
      <c r="F239" s="539" t="s">
        <v>654</v>
      </c>
      <c r="G239" s="540"/>
      <c r="H239" s="540"/>
      <c r="I239" s="540"/>
      <c r="J239" s="362"/>
      <c r="K239" s="364" t="s">
        <v>5</v>
      </c>
      <c r="L239" s="362"/>
      <c r="M239" s="362"/>
      <c r="N239" s="362"/>
      <c r="O239" s="362"/>
      <c r="P239" s="362"/>
      <c r="Q239" s="362"/>
      <c r="R239" s="155"/>
      <c r="T239" s="156"/>
      <c r="U239" s="152"/>
      <c r="V239" s="152"/>
      <c r="W239" s="152"/>
      <c r="X239" s="152"/>
      <c r="Y239" s="152"/>
      <c r="Z239" s="152"/>
      <c r="AA239" s="157"/>
      <c r="AT239" s="158" t="s">
        <v>182</v>
      </c>
      <c r="AU239" s="158" t="s">
        <v>131</v>
      </c>
      <c r="AV239" s="10" t="s">
        <v>87</v>
      </c>
      <c r="AW239" s="10" t="s">
        <v>37</v>
      </c>
      <c r="AX239" s="10" t="s">
        <v>79</v>
      </c>
      <c r="AY239" s="158" t="s">
        <v>172</v>
      </c>
    </row>
    <row r="240" spans="1:65" s="10" customFormat="1" ht="22.5" customHeight="1" x14ac:dyDescent="0.3">
      <c r="A240" s="360"/>
      <c r="B240" s="361"/>
      <c r="C240" s="362"/>
      <c r="D240" s="362"/>
      <c r="E240" s="363" t="s">
        <v>5</v>
      </c>
      <c r="F240" s="539" t="s">
        <v>655</v>
      </c>
      <c r="G240" s="540"/>
      <c r="H240" s="540"/>
      <c r="I240" s="540"/>
      <c r="J240" s="362"/>
      <c r="K240" s="364" t="s">
        <v>5</v>
      </c>
      <c r="L240" s="362"/>
      <c r="M240" s="362"/>
      <c r="N240" s="362"/>
      <c r="O240" s="362"/>
      <c r="P240" s="362"/>
      <c r="Q240" s="362"/>
      <c r="R240" s="155"/>
      <c r="T240" s="156"/>
      <c r="U240" s="152"/>
      <c r="V240" s="152"/>
      <c r="W240" s="152"/>
      <c r="X240" s="152"/>
      <c r="Y240" s="152"/>
      <c r="Z240" s="152"/>
      <c r="AA240" s="157"/>
      <c r="AT240" s="158" t="s">
        <v>182</v>
      </c>
      <c r="AU240" s="158" t="s">
        <v>131</v>
      </c>
      <c r="AV240" s="10" t="s">
        <v>87</v>
      </c>
      <c r="AW240" s="10" t="s">
        <v>37</v>
      </c>
      <c r="AX240" s="10" t="s">
        <v>79</v>
      </c>
      <c r="AY240" s="158" t="s">
        <v>172</v>
      </c>
    </row>
    <row r="241" spans="1:65" s="10" customFormat="1" ht="22.5" customHeight="1" x14ac:dyDescent="0.3">
      <c r="A241" s="360"/>
      <c r="B241" s="361"/>
      <c r="C241" s="362"/>
      <c r="D241" s="362"/>
      <c r="E241" s="363" t="s">
        <v>5</v>
      </c>
      <c r="F241" s="539" t="s">
        <v>713</v>
      </c>
      <c r="G241" s="540"/>
      <c r="H241" s="540"/>
      <c r="I241" s="540"/>
      <c r="J241" s="362"/>
      <c r="K241" s="364" t="s">
        <v>5</v>
      </c>
      <c r="L241" s="362"/>
      <c r="M241" s="362"/>
      <c r="N241" s="362"/>
      <c r="O241" s="362"/>
      <c r="P241" s="362"/>
      <c r="Q241" s="362"/>
      <c r="R241" s="155"/>
      <c r="T241" s="156"/>
      <c r="U241" s="152"/>
      <c r="V241" s="152"/>
      <c r="W241" s="152"/>
      <c r="X241" s="152"/>
      <c r="Y241" s="152"/>
      <c r="Z241" s="152"/>
      <c r="AA241" s="157"/>
      <c r="AT241" s="158" t="s">
        <v>182</v>
      </c>
      <c r="AU241" s="158" t="s">
        <v>131</v>
      </c>
      <c r="AV241" s="10" t="s">
        <v>87</v>
      </c>
      <c r="AW241" s="10" t="s">
        <v>37</v>
      </c>
      <c r="AX241" s="10" t="s">
        <v>79</v>
      </c>
      <c r="AY241" s="158" t="s">
        <v>172</v>
      </c>
    </row>
    <row r="242" spans="1:65" s="11" customFormat="1" ht="22.5" customHeight="1" x14ac:dyDescent="0.3">
      <c r="A242" s="365"/>
      <c r="B242" s="366"/>
      <c r="C242" s="367"/>
      <c r="D242" s="367"/>
      <c r="E242" s="368" t="s">
        <v>5</v>
      </c>
      <c r="F242" s="537" t="s">
        <v>87</v>
      </c>
      <c r="G242" s="538"/>
      <c r="H242" s="538"/>
      <c r="I242" s="538"/>
      <c r="J242" s="367"/>
      <c r="K242" s="369">
        <v>1</v>
      </c>
      <c r="L242" s="367"/>
      <c r="M242" s="367"/>
      <c r="N242" s="367"/>
      <c r="O242" s="367"/>
      <c r="P242" s="367"/>
      <c r="Q242" s="367"/>
      <c r="R242" s="163"/>
      <c r="T242" s="164"/>
      <c r="U242" s="160"/>
      <c r="V242" s="160"/>
      <c r="W242" s="160"/>
      <c r="X242" s="160"/>
      <c r="Y242" s="160"/>
      <c r="Z242" s="160"/>
      <c r="AA242" s="165"/>
      <c r="AT242" s="166" t="s">
        <v>182</v>
      </c>
      <c r="AU242" s="166" t="s">
        <v>131</v>
      </c>
      <c r="AV242" s="11" t="s">
        <v>131</v>
      </c>
      <c r="AW242" s="11" t="s">
        <v>37</v>
      </c>
      <c r="AX242" s="11" t="s">
        <v>79</v>
      </c>
      <c r="AY242" s="166" t="s">
        <v>172</v>
      </c>
    </row>
    <row r="243" spans="1:65" s="12" customFormat="1" ht="22.5" customHeight="1" x14ac:dyDescent="0.3">
      <c r="A243" s="370"/>
      <c r="B243" s="371"/>
      <c r="C243" s="372"/>
      <c r="D243" s="372"/>
      <c r="E243" s="373" t="s">
        <v>5</v>
      </c>
      <c r="F243" s="525" t="s">
        <v>186</v>
      </c>
      <c r="G243" s="526"/>
      <c r="H243" s="526"/>
      <c r="I243" s="526"/>
      <c r="J243" s="372"/>
      <c r="K243" s="374">
        <v>1</v>
      </c>
      <c r="L243" s="372"/>
      <c r="M243" s="372"/>
      <c r="N243" s="372"/>
      <c r="O243" s="372"/>
      <c r="P243" s="372"/>
      <c r="Q243" s="372"/>
      <c r="R243" s="171"/>
      <c r="T243" s="172"/>
      <c r="U243" s="168"/>
      <c r="V243" s="168"/>
      <c r="W243" s="168"/>
      <c r="X243" s="168"/>
      <c r="Y243" s="168"/>
      <c r="Z243" s="168"/>
      <c r="AA243" s="173"/>
      <c r="AT243" s="174" t="s">
        <v>182</v>
      </c>
      <c r="AU243" s="174" t="s">
        <v>131</v>
      </c>
      <c r="AV243" s="12" t="s">
        <v>177</v>
      </c>
      <c r="AW243" s="12" t="s">
        <v>37</v>
      </c>
      <c r="AX243" s="12" t="s">
        <v>87</v>
      </c>
      <c r="AY243" s="174" t="s">
        <v>172</v>
      </c>
    </row>
    <row r="244" spans="1:65" s="1" customFormat="1" ht="31.5" customHeight="1" x14ac:dyDescent="0.3">
      <c r="A244" s="307"/>
      <c r="B244" s="308"/>
      <c r="C244" s="357" t="s">
        <v>317</v>
      </c>
      <c r="D244" s="357" t="s">
        <v>173</v>
      </c>
      <c r="E244" s="358" t="s">
        <v>714</v>
      </c>
      <c r="F244" s="541" t="s">
        <v>715</v>
      </c>
      <c r="G244" s="541"/>
      <c r="H244" s="541"/>
      <c r="I244" s="541"/>
      <c r="J244" s="359" t="s">
        <v>304</v>
      </c>
      <c r="K244" s="300">
        <v>1</v>
      </c>
      <c r="L244" s="497">
        <v>6389</v>
      </c>
      <c r="M244" s="497"/>
      <c r="N244" s="498">
        <f>ROUND(L244*K244,2)</f>
        <v>6389</v>
      </c>
      <c r="O244" s="498"/>
      <c r="P244" s="498"/>
      <c r="Q244" s="498"/>
      <c r="R244" s="145"/>
      <c r="T244" s="146" t="s">
        <v>5</v>
      </c>
      <c r="U244" s="44" t="s">
        <v>44</v>
      </c>
      <c r="V244" s="147">
        <v>0</v>
      </c>
      <c r="W244" s="147">
        <f>V244*K244</f>
        <v>0</v>
      </c>
      <c r="X244" s="147">
        <v>0</v>
      </c>
      <c r="Y244" s="147">
        <f>X244*K244</f>
        <v>0</v>
      </c>
      <c r="Z244" s="147">
        <v>0.2</v>
      </c>
      <c r="AA244" s="148">
        <f>Z244*K244</f>
        <v>0.2</v>
      </c>
      <c r="AR244" s="21" t="s">
        <v>277</v>
      </c>
      <c r="AT244" s="21" t="s">
        <v>173</v>
      </c>
      <c r="AU244" s="21" t="s">
        <v>131</v>
      </c>
      <c r="AY244" s="21" t="s">
        <v>172</v>
      </c>
      <c r="BE244" s="149">
        <f>IF(U244="základní",N244,0)</f>
        <v>6389</v>
      </c>
      <c r="BF244" s="149">
        <f>IF(U244="snížená",N244,0)</f>
        <v>0</v>
      </c>
      <c r="BG244" s="149">
        <f>IF(U244="zákl. přenesená",N244,0)</f>
        <v>0</v>
      </c>
      <c r="BH244" s="149">
        <f>IF(U244="sníž. přenesená",N244,0)</f>
        <v>0</v>
      </c>
      <c r="BI244" s="149">
        <f>IF(U244="nulová",N244,0)</f>
        <v>0</v>
      </c>
      <c r="BJ244" s="21" t="s">
        <v>87</v>
      </c>
      <c r="BK244" s="149">
        <f>ROUND(L244*K244,2)</f>
        <v>6389</v>
      </c>
      <c r="BL244" s="21" t="s">
        <v>277</v>
      </c>
      <c r="BM244" s="21" t="s">
        <v>716</v>
      </c>
    </row>
    <row r="245" spans="1:65" s="10" customFormat="1" ht="22.5" customHeight="1" x14ac:dyDescent="0.3">
      <c r="A245" s="360"/>
      <c r="B245" s="361"/>
      <c r="C245" s="362"/>
      <c r="D245" s="362"/>
      <c r="E245" s="363" t="s">
        <v>5</v>
      </c>
      <c r="F245" s="542" t="s">
        <v>654</v>
      </c>
      <c r="G245" s="543"/>
      <c r="H245" s="543"/>
      <c r="I245" s="543"/>
      <c r="J245" s="362"/>
      <c r="K245" s="364" t="s">
        <v>5</v>
      </c>
      <c r="L245" s="362"/>
      <c r="M245" s="362"/>
      <c r="N245" s="362"/>
      <c r="O245" s="362"/>
      <c r="P245" s="362"/>
      <c r="Q245" s="362"/>
      <c r="R245" s="155"/>
      <c r="T245" s="156"/>
      <c r="U245" s="152"/>
      <c r="V245" s="152"/>
      <c r="W245" s="152"/>
      <c r="X245" s="152"/>
      <c r="Y245" s="152"/>
      <c r="Z245" s="152"/>
      <c r="AA245" s="157"/>
      <c r="AT245" s="158" t="s">
        <v>182</v>
      </c>
      <c r="AU245" s="158" t="s">
        <v>131</v>
      </c>
      <c r="AV245" s="10" t="s">
        <v>87</v>
      </c>
      <c r="AW245" s="10" t="s">
        <v>37</v>
      </c>
      <c r="AX245" s="10" t="s">
        <v>79</v>
      </c>
      <c r="AY245" s="158" t="s">
        <v>172</v>
      </c>
    </row>
    <row r="246" spans="1:65" s="10" customFormat="1" ht="22.5" customHeight="1" x14ac:dyDescent="0.3">
      <c r="A246" s="360"/>
      <c r="B246" s="361"/>
      <c r="C246" s="362"/>
      <c r="D246" s="362"/>
      <c r="E246" s="363" t="s">
        <v>5</v>
      </c>
      <c r="F246" s="539" t="s">
        <v>655</v>
      </c>
      <c r="G246" s="540"/>
      <c r="H246" s="540"/>
      <c r="I246" s="540"/>
      <c r="J246" s="362"/>
      <c r="K246" s="364" t="s">
        <v>5</v>
      </c>
      <c r="L246" s="362"/>
      <c r="M246" s="362"/>
      <c r="N246" s="362"/>
      <c r="O246" s="362"/>
      <c r="P246" s="362"/>
      <c r="Q246" s="362"/>
      <c r="R246" s="155"/>
      <c r="T246" s="156"/>
      <c r="U246" s="152"/>
      <c r="V246" s="152"/>
      <c r="W246" s="152"/>
      <c r="X246" s="152"/>
      <c r="Y246" s="152"/>
      <c r="Z246" s="152"/>
      <c r="AA246" s="157"/>
      <c r="AT246" s="158" t="s">
        <v>182</v>
      </c>
      <c r="AU246" s="158" t="s">
        <v>131</v>
      </c>
      <c r="AV246" s="10" t="s">
        <v>87</v>
      </c>
      <c r="AW246" s="10" t="s">
        <v>37</v>
      </c>
      <c r="AX246" s="10" t="s">
        <v>79</v>
      </c>
      <c r="AY246" s="158" t="s">
        <v>172</v>
      </c>
    </row>
    <row r="247" spans="1:65" s="10" customFormat="1" ht="22.5" customHeight="1" x14ac:dyDescent="0.3">
      <c r="A247" s="360"/>
      <c r="B247" s="361"/>
      <c r="C247" s="362"/>
      <c r="D247" s="362"/>
      <c r="E247" s="363" t="s">
        <v>5</v>
      </c>
      <c r="F247" s="539" t="s">
        <v>717</v>
      </c>
      <c r="G247" s="540"/>
      <c r="H247" s="540"/>
      <c r="I247" s="540"/>
      <c r="J247" s="362"/>
      <c r="K247" s="364" t="s">
        <v>5</v>
      </c>
      <c r="L247" s="362"/>
      <c r="M247" s="362"/>
      <c r="N247" s="362"/>
      <c r="O247" s="362"/>
      <c r="P247" s="362"/>
      <c r="Q247" s="362"/>
      <c r="R247" s="155"/>
      <c r="T247" s="156"/>
      <c r="U247" s="152"/>
      <c r="V247" s="152"/>
      <c r="W247" s="152"/>
      <c r="X247" s="152"/>
      <c r="Y247" s="152"/>
      <c r="Z247" s="152"/>
      <c r="AA247" s="157"/>
      <c r="AT247" s="158" t="s">
        <v>182</v>
      </c>
      <c r="AU247" s="158" t="s">
        <v>131</v>
      </c>
      <c r="AV247" s="10" t="s">
        <v>87</v>
      </c>
      <c r="AW247" s="10" t="s">
        <v>37</v>
      </c>
      <c r="AX247" s="10" t="s">
        <v>79</v>
      </c>
      <c r="AY247" s="158" t="s">
        <v>172</v>
      </c>
    </row>
    <row r="248" spans="1:65" s="11" customFormat="1" ht="22.5" customHeight="1" x14ac:dyDescent="0.3">
      <c r="A248" s="365"/>
      <c r="B248" s="366"/>
      <c r="C248" s="367"/>
      <c r="D248" s="367"/>
      <c r="E248" s="368" t="s">
        <v>5</v>
      </c>
      <c r="F248" s="537" t="s">
        <v>87</v>
      </c>
      <c r="G248" s="538"/>
      <c r="H248" s="538"/>
      <c r="I248" s="538"/>
      <c r="J248" s="367"/>
      <c r="K248" s="369">
        <v>1</v>
      </c>
      <c r="L248" s="367"/>
      <c r="M248" s="367"/>
      <c r="N248" s="367"/>
      <c r="O248" s="367"/>
      <c r="P248" s="367"/>
      <c r="Q248" s="367"/>
      <c r="R248" s="163"/>
      <c r="T248" s="164"/>
      <c r="U248" s="160"/>
      <c r="V248" s="160"/>
      <c r="W248" s="160"/>
      <c r="X248" s="160"/>
      <c r="Y248" s="160"/>
      <c r="Z248" s="160"/>
      <c r="AA248" s="165"/>
      <c r="AT248" s="166" t="s">
        <v>182</v>
      </c>
      <c r="AU248" s="166" t="s">
        <v>131</v>
      </c>
      <c r="AV248" s="11" t="s">
        <v>131</v>
      </c>
      <c r="AW248" s="11" t="s">
        <v>37</v>
      </c>
      <c r="AX248" s="11" t="s">
        <v>79</v>
      </c>
      <c r="AY248" s="166" t="s">
        <v>172</v>
      </c>
    </row>
    <row r="249" spans="1:65" s="12" customFormat="1" ht="22.5" customHeight="1" x14ac:dyDescent="0.3">
      <c r="A249" s="370"/>
      <c r="B249" s="371"/>
      <c r="C249" s="372"/>
      <c r="D249" s="372"/>
      <c r="E249" s="373" t="s">
        <v>5</v>
      </c>
      <c r="F249" s="525" t="s">
        <v>186</v>
      </c>
      <c r="G249" s="526"/>
      <c r="H249" s="526"/>
      <c r="I249" s="526"/>
      <c r="J249" s="372"/>
      <c r="K249" s="374">
        <v>1</v>
      </c>
      <c r="L249" s="372"/>
      <c r="M249" s="372"/>
      <c r="N249" s="372"/>
      <c r="O249" s="372"/>
      <c r="P249" s="372"/>
      <c r="Q249" s="372"/>
      <c r="R249" s="171"/>
      <c r="T249" s="172"/>
      <c r="U249" s="168"/>
      <c r="V249" s="168"/>
      <c r="W249" s="168"/>
      <c r="X249" s="168"/>
      <c r="Y249" s="168"/>
      <c r="Z249" s="168"/>
      <c r="AA249" s="173"/>
      <c r="AT249" s="174" t="s">
        <v>182</v>
      </c>
      <c r="AU249" s="174" t="s">
        <v>131</v>
      </c>
      <c r="AV249" s="12" t="s">
        <v>177</v>
      </c>
      <c r="AW249" s="12" t="s">
        <v>37</v>
      </c>
      <c r="AX249" s="12" t="s">
        <v>87</v>
      </c>
      <c r="AY249" s="174" t="s">
        <v>172</v>
      </c>
    </row>
    <row r="250" spans="1:65" s="9" customFormat="1" ht="29.85" customHeight="1" x14ac:dyDescent="0.3">
      <c r="A250" s="352"/>
      <c r="B250" s="353"/>
      <c r="C250" s="354"/>
      <c r="D250" s="356" t="s">
        <v>641</v>
      </c>
      <c r="E250" s="356"/>
      <c r="F250" s="356"/>
      <c r="G250" s="356"/>
      <c r="H250" s="356"/>
      <c r="I250" s="356"/>
      <c r="J250" s="356"/>
      <c r="K250" s="356"/>
      <c r="L250" s="356"/>
      <c r="M250" s="356"/>
      <c r="N250" s="531">
        <f>BK250</f>
        <v>17885.900000000001</v>
      </c>
      <c r="O250" s="532"/>
      <c r="P250" s="532"/>
      <c r="Q250" s="532"/>
      <c r="R250" s="133"/>
      <c r="T250" s="134"/>
      <c r="U250" s="131"/>
      <c r="V250" s="131"/>
      <c r="W250" s="135">
        <f>SUM(W251:W288)</f>
        <v>42.309700000000007</v>
      </c>
      <c r="X250" s="131"/>
      <c r="Y250" s="135">
        <f>SUM(Y251:Y288)</f>
        <v>7.0000000000000001E-3</v>
      </c>
      <c r="Z250" s="131"/>
      <c r="AA250" s="136">
        <f>SUM(AA251:AA288)</f>
        <v>3.4739109999999997</v>
      </c>
      <c r="AR250" s="137" t="s">
        <v>131</v>
      </c>
      <c r="AT250" s="138" t="s">
        <v>78</v>
      </c>
      <c r="AU250" s="138" t="s">
        <v>87</v>
      </c>
      <c r="AY250" s="137" t="s">
        <v>172</v>
      </c>
      <c r="BK250" s="139">
        <f>SUM(BK251:BK288)</f>
        <v>17885.900000000001</v>
      </c>
    </row>
    <row r="251" spans="1:65" s="1" customFormat="1" ht="22.5" customHeight="1" x14ac:dyDescent="0.3">
      <c r="A251" s="307"/>
      <c r="B251" s="308"/>
      <c r="C251" s="357" t="s">
        <v>321</v>
      </c>
      <c r="D251" s="357" t="s">
        <v>173</v>
      </c>
      <c r="E251" s="358" t="s">
        <v>718</v>
      </c>
      <c r="F251" s="541" t="s">
        <v>719</v>
      </c>
      <c r="G251" s="541"/>
      <c r="H251" s="541"/>
      <c r="I251" s="541"/>
      <c r="J251" s="359" t="s">
        <v>229</v>
      </c>
      <c r="K251" s="300">
        <v>22</v>
      </c>
      <c r="L251" s="497">
        <v>33</v>
      </c>
      <c r="M251" s="497"/>
      <c r="N251" s="498">
        <f>ROUND(L251*K251,2)</f>
        <v>726</v>
      </c>
      <c r="O251" s="498"/>
      <c r="P251" s="498"/>
      <c r="Q251" s="498"/>
      <c r="R251" s="145"/>
      <c r="T251" s="146" t="s">
        <v>5</v>
      </c>
      <c r="U251" s="44" t="s">
        <v>44</v>
      </c>
      <c r="V251" s="147">
        <v>8.3000000000000004E-2</v>
      </c>
      <c r="W251" s="147">
        <f>V251*K251</f>
        <v>1.8260000000000001</v>
      </c>
      <c r="X251" s="147">
        <v>0</v>
      </c>
      <c r="Y251" s="147">
        <f>X251*K251</f>
        <v>0</v>
      </c>
      <c r="Z251" s="147">
        <v>2.5400000000000002E-3</v>
      </c>
      <c r="AA251" s="148">
        <f>Z251*K251</f>
        <v>5.5880000000000006E-2</v>
      </c>
      <c r="AR251" s="21" t="s">
        <v>277</v>
      </c>
      <c r="AT251" s="21" t="s">
        <v>173</v>
      </c>
      <c r="AU251" s="21" t="s">
        <v>131</v>
      </c>
      <c r="AY251" s="21" t="s">
        <v>172</v>
      </c>
      <c r="BE251" s="149">
        <f>IF(U251="základní",N251,0)</f>
        <v>726</v>
      </c>
      <c r="BF251" s="149">
        <f>IF(U251="snížená",N251,0)</f>
        <v>0</v>
      </c>
      <c r="BG251" s="149">
        <f>IF(U251="zákl. přenesená",N251,0)</f>
        <v>0</v>
      </c>
      <c r="BH251" s="149">
        <f>IF(U251="sníž. přenesená",N251,0)</f>
        <v>0</v>
      </c>
      <c r="BI251" s="149">
        <f>IF(U251="nulová",N251,0)</f>
        <v>0</v>
      </c>
      <c r="BJ251" s="21" t="s">
        <v>87</v>
      </c>
      <c r="BK251" s="149">
        <f>ROUND(L251*K251,2)</f>
        <v>726</v>
      </c>
      <c r="BL251" s="21" t="s">
        <v>277</v>
      </c>
      <c r="BM251" s="21" t="s">
        <v>720</v>
      </c>
    </row>
    <row r="252" spans="1:65" s="10" customFormat="1" ht="22.5" customHeight="1" x14ac:dyDescent="0.3">
      <c r="A252" s="360"/>
      <c r="B252" s="361"/>
      <c r="C252" s="362"/>
      <c r="D252" s="362"/>
      <c r="E252" s="363" t="s">
        <v>5</v>
      </c>
      <c r="F252" s="542" t="s">
        <v>654</v>
      </c>
      <c r="G252" s="543"/>
      <c r="H252" s="543"/>
      <c r="I252" s="543"/>
      <c r="J252" s="362"/>
      <c r="K252" s="364" t="s">
        <v>5</v>
      </c>
      <c r="L252" s="362"/>
      <c r="M252" s="362"/>
      <c r="N252" s="362"/>
      <c r="O252" s="362"/>
      <c r="P252" s="362"/>
      <c r="Q252" s="362"/>
      <c r="R252" s="155"/>
      <c r="T252" s="156"/>
      <c r="U252" s="152"/>
      <c r="V252" s="152"/>
      <c r="W252" s="152"/>
      <c r="X252" s="152"/>
      <c r="Y252" s="152"/>
      <c r="Z252" s="152"/>
      <c r="AA252" s="157"/>
      <c r="AT252" s="158" t="s">
        <v>182</v>
      </c>
      <c r="AU252" s="158" t="s">
        <v>131</v>
      </c>
      <c r="AV252" s="10" t="s">
        <v>87</v>
      </c>
      <c r="AW252" s="10" t="s">
        <v>37</v>
      </c>
      <c r="AX252" s="10" t="s">
        <v>79</v>
      </c>
      <c r="AY252" s="158" t="s">
        <v>172</v>
      </c>
    </row>
    <row r="253" spans="1:65" s="10" customFormat="1" ht="22.5" customHeight="1" x14ac:dyDescent="0.3">
      <c r="A253" s="360"/>
      <c r="B253" s="361"/>
      <c r="C253" s="362"/>
      <c r="D253" s="362"/>
      <c r="E253" s="363" t="s">
        <v>5</v>
      </c>
      <c r="F253" s="539" t="s">
        <v>655</v>
      </c>
      <c r="G253" s="540"/>
      <c r="H253" s="540"/>
      <c r="I253" s="540"/>
      <c r="J253" s="362"/>
      <c r="K253" s="364" t="s">
        <v>5</v>
      </c>
      <c r="L253" s="362"/>
      <c r="M253" s="362"/>
      <c r="N253" s="362"/>
      <c r="O253" s="362"/>
      <c r="P253" s="362"/>
      <c r="Q253" s="362"/>
      <c r="R253" s="155"/>
      <c r="T253" s="156"/>
      <c r="U253" s="152"/>
      <c r="V253" s="152"/>
      <c r="W253" s="152"/>
      <c r="X253" s="152"/>
      <c r="Y253" s="152"/>
      <c r="Z253" s="152"/>
      <c r="AA253" s="157"/>
      <c r="AT253" s="158" t="s">
        <v>182</v>
      </c>
      <c r="AU253" s="158" t="s">
        <v>131</v>
      </c>
      <c r="AV253" s="10" t="s">
        <v>87</v>
      </c>
      <c r="AW253" s="10" t="s">
        <v>37</v>
      </c>
      <c r="AX253" s="10" t="s">
        <v>79</v>
      </c>
      <c r="AY253" s="158" t="s">
        <v>172</v>
      </c>
    </row>
    <row r="254" spans="1:65" s="10" customFormat="1" ht="22.5" customHeight="1" x14ac:dyDescent="0.3">
      <c r="A254" s="360"/>
      <c r="B254" s="361"/>
      <c r="C254" s="362"/>
      <c r="D254" s="362"/>
      <c r="E254" s="363" t="s">
        <v>5</v>
      </c>
      <c r="F254" s="539" t="s">
        <v>678</v>
      </c>
      <c r="G254" s="540"/>
      <c r="H254" s="540"/>
      <c r="I254" s="540"/>
      <c r="J254" s="362"/>
      <c r="K254" s="364" t="s">
        <v>5</v>
      </c>
      <c r="L254" s="362"/>
      <c r="M254" s="362"/>
      <c r="N254" s="362"/>
      <c r="O254" s="362"/>
      <c r="P254" s="362"/>
      <c r="Q254" s="362"/>
      <c r="R254" s="155"/>
      <c r="T254" s="156"/>
      <c r="U254" s="152"/>
      <c r="V254" s="152"/>
      <c r="W254" s="152"/>
      <c r="X254" s="152"/>
      <c r="Y254" s="152"/>
      <c r="Z254" s="152"/>
      <c r="AA254" s="157"/>
      <c r="AT254" s="158" t="s">
        <v>182</v>
      </c>
      <c r="AU254" s="158" t="s">
        <v>131</v>
      </c>
      <c r="AV254" s="10" t="s">
        <v>87</v>
      </c>
      <c r="AW254" s="10" t="s">
        <v>37</v>
      </c>
      <c r="AX254" s="10" t="s">
        <v>79</v>
      </c>
      <c r="AY254" s="158" t="s">
        <v>172</v>
      </c>
    </row>
    <row r="255" spans="1:65" s="11" customFormat="1" ht="22.5" customHeight="1" x14ac:dyDescent="0.3">
      <c r="A255" s="365"/>
      <c r="B255" s="366"/>
      <c r="C255" s="367"/>
      <c r="D255" s="367"/>
      <c r="E255" s="368" t="s">
        <v>5</v>
      </c>
      <c r="F255" s="537" t="s">
        <v>721</v>
      </c>
      <c r="G255" s="538"/>
      <c r="H255" s="538"/>
      <c r="I255" s="538"/>
      <c r="J255" s="367"/>
      <c r="K255" s="369">
        <v>22</v>
      </c>
      <c r="L255" s="367"/>
      <c r="M255" s="367"/>
      <c r="N255" s="367"/>
      <c r="O255" s="367"/>
      <c r="P255" s="367"/>
      <c r="Q255" s="367"/>
      <c r="R255" s="163"/>
      <c r="T255" s="164"/>
      <c r="U255" s="160"/>
      <c r="V255" s="160"/>
      <c r="W255" s="160"/>
      <c r="X255" s="160"/>
      <c r="Y255" s="160"/>
      <c r="Z255" s="160"/>
      <c r="AA255" s="165"/>
      <c r="AT255" s="166" t="s">
        <v>182</v>
      </c>
      <c r="AU255" s="166" t="s">
        <v>131</v>
      </c>
      <c r="AV255" s="11" t="s">
        <v>131</v>
      </c>
      <c r="AW255" s="11" t="s">
        <v>37</v>
      </c>
      <c r="AX255" s="11" t="s">
        <v>79</v>
      </c>
      <c r="AY255" s="166" t="s">
        <v>172</v>
      </c>
    </row>
    <row r="256" spans="1:65" s="12" customFormat="1" ht="22.5" customHeight="1" x14ac:dyDescent="0.3">
      <c r="A256" s="370"/>
      <c r="B256" s="371"/>
      <c r="C256" s="372"/>
      <c r="D256" s="372"/>
      <c r="E256" s="373" t="s">
        <v>5</v>
      </c>
      <c r="F256" s="525" t="s">
        <v>186</v>
      </c>
      <c r="G256" s="526"/>
      <c r="H256" s="526"/>
      <c r="I256" s="526"/>
      <c r="J256" s="372"/>
      <c r="K256" s="374">
        <v>22</v>
      </c>
      <c r="L256" s="372"/>
      <c r="M256" s="372"/>
      <c r="N256" s="372"/>
      <c r="O256" s="372"/>
      <c r="P256" s="372"/>
      <c r="Q256" s="372"/>
      <c r="R256" s="171"/>
      <c r="T256" s="172"/>
      <c r="U256" s="168"/>
      <c r="V256" s="168"/>
      <c r="W256" s="168"/>
      <c r="X256" s="168"/>
      <c r="Y256" s="168"/>
      <c r="Z256" s="168"/>
      <c r="AA256" s="173"/>
      <c r="AT256" s="174" t="s">
        <v>182</v>
      </c>
      <c r="AU256" s="174" t="s">
        <v>131</v>
      </c>
      <c r="AV256" s="12" t="s">
        <v>177</v>
      </c>
      <c r="AW256" s="12" t="s">
        <v>37</v>
      </c>
      <c r="AX256" s="12" t="s">
        <v>87</v>
      </c>
      <c r="AY256" s="174" t="s">
        <v>172</v>
      </c>
    </row>
    <row r="257" spans="1:65" s="1" customFormat="1" ht="22.5" customHeight="1" x14ac:dyDescent="0.3">
      <c r="A257" s="307"/>
      <c r="B257" s="308"/>
      <c r="C257" s="357" t="s">
        <v>325</v>
      </c>
      <c r="D257" s="357" t="s">
        <v>173</v>
      </c>
      <c r="E257" s="358" t="s">
        <v>722</v>
      </c>
      <c r="F257" s="541" t="s">
        <v>723</v>
      </c>
      <c r="G257" s="541"/>
      <c r="H257" s="541"/>
      <c r="I257" s="541"/>
      <c r="J257" s="359" t="s">
        <v>229</v>
      </c>
      <c r="K257" s="300">
        <v>13.5</v>
      </c>
      <c r="L257" s="497">
        <v>47</v>
      </c>
      <c r="M257" s="497"/>
      <c r="N257" s="498">
        <f>ROUND(L257*K257,2)</f>
        <v>634.5</v>
      </c>
      <c r="O257" s="498"/>
      <c r="P257" s="498"/>
      <c r="Q257" s="498"/>
      <c r="R257" s="145"/>
      <c r="T257" s="146" t="s">
        <v>5</v>
      </c>
      <c r="U257" s="44" t="s">
        <v>44</v>
      </c>
      <c r="V257" s="147">
        <v>0.125</v>
      </c>
      <c r="W257" s="147">
        <f>V257*K257</f>
        <v>1.6875</v>
      </c>
      <c r="X257" s="147">
        <v>0</v>
      </c>
      <c r="Y257" s="147">
        <f>X257*K257</f>
        <v>0</v>
      </c>
      <c r="Z257" s="147">
        <v>4.7299999999999998E-3</v>
      </c>
      <c r="AA257" s="148">
        <f>Z257*K257</f>
        <v>6.3854999999999995E-2</v>
      </c>
      <c r="AR257" s="21" t="s">
        <v>277</v>
      </c>
      <c r="AT257" s="21" t="s">
        <v>173</v>
      </c>
      <c r="AU257" s="21" t="s">
        <v>131</v>
      </c>
      <c r="AY257" s="21" t="s">
        <v>172</v>
      </c>
      <c r="BE257" s="149">
        <f>IF(U257="základní",N257,0)</f>
        <v>634.5</v>
      </c>
      <c r="BF257" s="149">
        <f>IF(U257="snížená",N257,0)</f>
        <v>0</v>
      </c>
      <c r="BG257" s="149">
        <f>IF(U257="zákl. přenesená",N257,0)</f>
        <v>0</v>
      </c>
      <c r="BH257" s="149">
        <f>IF(U257="sníž. přenesená",N257,0)</f>
        <v>0</v>
      </c>
      <c r="BI257" s="149">
        <f>IF(U257="nulová",N257,0)</f>
        <v>0</v>
      </c>
      <c r="BJ257" s="21" t="s">
        <v>87</v>
      </c>
      <c r="BK257" s="149">
        <f>ROUND(L257*K257,2)</f>
        <v>634.5</v>
      </c>
      <c r="BL257" s="21" t="s">
        <v>277</v>
      </c>
      <c r="BM257" s="21" t="s">
        <v>724</v>
      </c>
    </row>
    <row r="258" spans="1:65" s="10" customFormat="1" ht="22.5" customHeight="1" x14ac:dyDescent="0.3">
      <c r="A258" s="360"/>
      <c r="B258" s="361"/>
      <c r="C258" s="362"/>
      <c r="D258" s="362"/>
      <c r="E258" s="363" t="s">
        <v>5</v>
      </c>
      <c r="F258" s="542" t="s">
        <v>654</v>
      </c>
      <c r="G258" s="543"/>
      <c r="H258" s="543"/>
      <c r="I258" s="543"/>
      <c r="J258" s="362"/>
      <c r="K258" s="364" t="s">
        <v>5</v>
      </c>
      <c r="L258" s="362"/>
      <c r="M258" s="362"/>
      <c r="N258" s="362"/>
      <c r="O258" s="362"/>
      <c r="P258" s="362"/>
      <c r="Q258" s="362"/>
      <c r="R258" s="155"/>
      <c r="T258" s="156"/>
      <c r="U258" s="152"/>
      <c r="V258" s="152"/>
      <c r="W258" s="152"/>
      <c r="X258" s="152"/>
      <c r="Y258" s="152"/>
      <c r="Z258" s="152"/>
      <c r="AA258" s="157"/>
      <c r="AT258" s="158" t="s">
        <v>182</v>
      </c>
      <c r="AU258" s="158" t="s">
        <v>131</v>
      </c>
      <c r="AV258" s="10" t="s">
        <v>87</v>
      </c>
      <c r="AW258" s="10" t="s">
        <v>37</v>
      </c>
      <c r="AX258" s="10" t="s">
        <v>79</v>
      </c>
      <c r="AY258" s="158" t="s">
        <v>172</v>
      </c>
    </row>
    <row r="259" spans="1:65" s="10" customFormat="1" ht="22.5" customHeight="1" x14ac:dyDescent="0.3">
      <c r="A259" s="360"/>
      <c r="B259" s="361"/>
      <c r="C259" s="362"/>
      <c r="D259" s="362"/>
      <c r="E259" s="363" t="s">
        <v>5</v>
      </c>
      <c r="F259" s="539" t="s">
        <v>655</v>
      </c>
      <c r="G259" s="540"/>
      <c r="H259" s="540"/>
      <c r="I259" s="540"/>
      <c r="J259" s="362"/>
      <c r="K259" s="364" t="s">
        <v>5</v>
      </c>
      <c r="L259" s="362"/>
      <c r="M259" s="362"/>
      <c r="N259" s="362"/>
      <c r="O259" s="362"/>
      <c r="P259" s="362"/>
      <c r="Q259" s="362"/>
      <c r="R259" s="155"/>
      <c r="T259" s="156"/>
      <c r="U259" s="152"/>
      <c r="V259" s="152"/>
      <c r="W259" s="152"/>
      <c r="X259" s="152"/>
      <c r="Y259" s="152"/>
      <c r="Z259" s="152"/>
      <c r="AA259" s="157"/>
      <c r="AT259" s="158" t="s">
        <v>182</v>
      </c>
      <c r="AU259" s="158" t="s">
        <v>131</v>
      </c>
      <c r="AV259" s="10" t="s">
        <v>87</v>
      </c>
      <c r="AW259" s="10" t="s">
        <v>37</v>
      </c>
      <c r="AX259" s="10" t="s">
        <v>79</v>
      </c>
      <c r="AY259" s="158" t="s">
        <v>172</v>
      </c>
    </row>
    <row r="260" spans="1:65" s="10" customFormat="1" ht="22.5" customHeight="1" x14ac:dyDescent="0.3">
      <c r="A260" s="360"/>
      <c r="B260" s="361"/>
      <c r="C260" s="362"/>
      <c r="D260" s="362"/>
      <c r="E260" s="363" t="s">
        <v>5</v>
      </c>
      <c r="F260" s="539" t="s">
        <v>678</v>
      </c>
      <c r="G260" s="540"/>
      <c r="H260" s="540"/>
      <c r="I260" s="540"/>
      <c r="J260" s="362"/>
      <c r="K260" s="364" t="s">
        <v>5</v>
      </c>
      <c r="L260" s="362"/>
      <c r="M260" s="362"/>
      <c r="N260" s="362"/>
      <c r="O260" s="362"/>
      <c r="P260" s="362"/>
      <c r="Q260" s="362"/>
      <c r="R260" s="155"/>
      <c r="T260" s="156"/>
      <c r="U260" s="152"/>
      <c r="V260" s="152"/>
      <c r="W260" s="152"/>
      <c r="X260" s="152"/>
      <c r="Y260" s="152"/>
      <c r="Z260" s="152"/>
      <c r="AA260" s="157"/>
      <c r="AT260" s="158" t="s">
        <v>182</v>
      </c>
      <c r="AU260" s="158" t="s">
        <v>131</v>
      </c>
      <c r="AV260" s="10" t="s">
        <v>87</v>
      </c>
      <c r="AW260" s="10" t="s">
        <v>37</v>
      </c>
      <c r="AX260" s="10" t="s">
        <v>79</v>
      </c>
      <c r="AY260" s="158" t="s">
        <v>172</v>
      </c>
    </row>
    <row r="261" spans="1:65" s="11" customFormat="1" ht="22.5" customHeight="1" x14ac:dyDescent="0.3">
      <c r="A261" s="365"/>
      <c r="B261" s="366"/>
      <c r="C261" s="367"/>
      <c r="D261" s="367"/>
      <c r="E261" s="368" t="s">
        <v>5</v>
      </c>
      <c r="F261" s="537" t="s">
        <v>725</v>
      </c>
      <c r="G261" s="538"/>
      <c r="H261" s="538"/>
      <c r="I261" s="538"/>
      <c r="J261" s="367"/>
      <c r="K261" s="369">
        <v>13.5</v>
      </c>
      <c r="L261" s="367"/>
      <c r="M261" s="367"/>
      <c r="N261" s="367"/>
      <c r="O261" s="367"/>
      <c r="P261" s="367"/>
      <c r="Q261" s="367"/>
      <c r="R261" s="163"/>
      <c r="T261" s="164"/>
      <c r="U261" s="160"/>
      <c r="V261" s="160"/>
      <c r="W261" s="160"/>
      <c r="X261" s="160"/>
      <c r="Y261" s="160"/>
      <c r="Z261" s="160"/>
      <c r="AA261" s="165"/>
      <c r="AT261" s="166" t="s">
        <v>182</v>
      </c>
      <c r="AU261" s="166" t="s">
        <v>131</v>
      </c>
      <c r="AV261" s="11" t="s">
        <v>131</v>
      </c>
      <c r="AW261" s="11" t="s">
        <v>37</v>
      </c>
      <c r="AX261" s="11" t="s">
        <v>79</v>
      </c>
      <c r="AY261" s="166" t="s">
        <v>172</v>
      </c>
    </row>
    <row r="262" spans="1:65" s="12" customFormat="1" ht="22.5" customHeight="1" x14ac:dyDescent="0.3">
      <c r="A262" s="370"/>
      <c r="B262" s="371"/>
      <c r="C262" s="372"/>
      <c r="D262" s="372"/>
      <c r="E262" s="373" t="s">
        <v>5</v>
      </c>
      <c r="F262" s="525" t="s">
        <v>186</v>
      </c>
      <c r="G262" s="526"/>
      <c r="H262" s="526"/>
      <c r="I262" s="526"/>
      <c r="J262" s="372"/>
      <c r="K262" s="374">
        <v>13.5</v>
      </c>
      <c r="L262" s="372"/>
      <c r="M262" s="372"/>
      <c r="N262" s="372"/>
      <c r="O262" s="372"/>
      <c r="P262" s="372"/>
      <c r="Q262" s="372"/>
      <c r="R262" s="171"/>
      <c r="T262" s="172"/>
      <c r="U262" s="168"/>
      <c r="V262" s="168"/>
      <c r="W262" s="168"/>
      <c r="X262" s="168"/>
      <c r="Y262" s="168"/>
      <c r="Z262" s="168"/>
      <c r="AA262" s="173"/>
      <c r="AT262" s="174" t="s">
        <v>182</v>
      </c>
      <c r="AU262" s="174" t="s">
        <v>131</v>
      </c>
      <c r="AV262" s="12" t="s">
        <v>177</v>
      </c>
      <c r="AW262" s="12" t="s">
        <v>37</v>
      </c>
      <c r="AX262" s="12" t="s">
        <v>87</v>
      </c>
      <c r="AY262" s="174" t="s">
        <v>172</v>
      </c>
    </row>
    <row r="263" spans="1:65" s="1" customFormat="1" ht="22.5" customHeight="1" x14ac:dyDescent="0.3">
      <c r="A263" s="307"/>
      <c r="B263" s="308"/>
      <c r="C263" s="357" t="s">
        <v>330</v>
      </c>
      <c r="D263" s="357" t="s">
        <v>173</v>
      </c>
      <c r="E263" s="358" t="s">
        <v>726</v>
      </c>
      <c r="F263" s="541" t="s">
        <v>727</v>
      </c>
      <c r="G263" s="541"/>
      <c r="H263" s="541"/>
      <c r="I263" s="541"/>
      <c r="J263" s="359" t="s">
        <v>229</v>
      </c>
      <c r="K263" s="300">
        <v>126.4</v>
      </c>
      <c r="L263" s="497">
        <v>72</v>
      </c>
      <c r="M263" s="497"/>
      <c r="N263" s="498">
        <f>ROUND(L263*K263,2)</f>
        <v>9100.7999999999993</v>
      </c>
      <c r="O263" s="498"/>
      <c r="P263" s="498"/>
      <c r="Q263" s="498"/>
      <c r="R263" s="145"/>
      <c r="T263" s="146" t="s">
        <v>5</v>
      </c>
      <c r="U263" s="44" t="s">
        <v>44</v>
      </c>
      <c r="V263" s="147">
        <v>0.187</v>
      </c>
      <c r="W263" s="147">
        <f>V263*K263</f>
        <v>23.636800000000001</v>
      </c>
      <c r="X263" s="147">
        <v>0</v>
      </c>
      <c r="Y263" s="147">
        <f>X263*K263</f>
        <v>0</v>
      </c>
      <c r="Z263" s="147">
        <v>8.4100000000000008E-3</v>
      </c>
      <c r="AA263" s="148">
        <f>Z263*K263</f>
        <v>1.0630240000000002</v>
      </c>
      <c r="AR263" s="21" t="s">
        <v>277</v>
      </c>
      <c r="AT263" s="21" t="s">
        <v>173</v>
      </c>
      <c r="AU263" s="21" t="s">
        <v>131</v>
      </c>
      <c r="AY263" s="21" t="s">
        <v>172</v>
      </c>
      <c r="BE263" s="149">
        <f>IF(U263="základní",N263,0)</f>
        <v>9100.7999999999993</v>
      </c>
      <c r="BF263" s="149">
        <f>IF(U263="snížená",N263,0)</f>
        <v>0</v>
      </c>
      <c r="BG263" s="149">
        <f>IF(U263="zákl. přenesená",N263,0)</f>
        <v>0</v>
      </c>
      <c r="BH263" s="149">
        <f>IF(U263="sníž. přenesená",N263,0)</f>
        <v>0</v>
      </c>
      <c r="BI263" s="149">
        <f>IF(U263="nulová",N263,0)</f>
        <v>0</v>
      </c>
      <c r="BJ263" s="21" t="s">
        <v>87</v>
      </c>
      <c r="BK263" s="149">
        <f>ROUND(L263*K263,2)</f>
        <v>9100.7999999999993</v>
      </c>
      <c r="BL263" s="21" t="s">
        <v>277</v>
      </c>
      <c r="BM263" s="21" t="s">
        <v>728</v>
      </c>
    </row>
    <row r="264" spans="1:65" s="10" customFormat="1" ht="22.5" customHeight="1" x14ac:dyDescent="0.3">
      <c r="A264" s="360"/>
      <c r="B264" s="361"/>
      <c r="C264" s="362"/>
      <c r="D264" s="362"/>
      <c r="E264" s="363" t="s">
        <v>5</v>
      </c>
      <c r="F264" s="542" t="s">
        <v>654</v>
      </c>
      <c r="G264" s="543"/>
      <c r="H264" s="543"/>
      <c r="I264" s="543"/>
      <c r="J264" s="362"/>
      <c r="K264" s="364" t="s">
        <v>5</v>
      </c>
      <c r="L264" s="362"/>
      <c r="M264" s="362"/>
      <c r="N264" s="362"/>
      <c r="O264" s="362"/>
      <c r="P264" s="362"/>
      <c r="Q264" s="362"/>
      <c r="R264" s="155"/>
      <c r="T264" s="156"/>
      <c r="U264" s="152"/>
      <c r="V264" s="152"/>
      <c r="W264" s="152"/>
      <c r="X264" s="152"/>
      <c r="Y264" s="152"/>
      <c r="Z264" s="152"/>
      <c r="AA264" s="157"/>
      <c r="AT264" s="158" t="s">
        <v>182</v>
      </c>
      <c r="AU264" s="158" t="s">
        <v>131</v>
      </c>
      <c r="AV264" s="10" t="s">
        <v>87</v>
      </c>
      <c r="AW264" s="10" t="s">
        <v>37</v>
      </c>
      <c r="AX264" s="10" t="s">
        <v>79</v>
      </c>
      <c r="AY264" s="158" t="s">
        <v>172</v>
      </c>
    </row>
    <row r="265" spans="1:65" s="10" customFormat="1" ht="22.5" customHeight="1" x14ac:dyDescent="0.3">
      <c r="A265" s="360"/>
      <c r="B265" s="361"/>
      <c r="C265" s="362"/>
      <c r="D265" s="362"/>
      <c r="E265" s="363" t="s">
        <v>5</v>
      </c>
      <c r="F265" s="539" t="s">
        <v>655</v>
      </c>
      <c r="G265" s="540"/>
      <c r="H265" s="540"/>
      <c r="I265" s="540"/>
      <c r="J265" s="362"/>
      <c r="K265" s="364" t="s">
        <v>5</v>
      </c>
      <c r="L265" s="362"/>
      <c r="M265" s="362"/>
      <c r="N265" s="362"/>
      <c r="O265" s="362"/>
      <c r="P265" s="362"/>
      <c r="Q265" s="362"/>
      <c r="R265" s="155"/>
      <c r="T265" s="156"/>
      <c r="U265" s="152"/>
      <c r="V265" s="152"/>
      <c r="W265" s="152"/>
      <c r="X265" s="152"/>
      <c r="Y265" s="152"/>
      <c r="Z265" s="152"/>
      <c r="AA265" s="157"/>
      <c r="AT265" s="158" t="s">
        <v>182</v>
      </c>
      <c r="AU265" s="158" t="s">
        <v>131</v>
      </c>
      <c r="AV265" s="10" t="s">
        <v>87</v>
      </c>
      <c r="AW265" s="10" t="s">
        <v>37</v>
      </c>
      <c r="AX265" s="10" t="s">
        <v>79</v>
      </c>
      <c r="AY265" s="158" t="s">
        <v>172</v>
      </c>
    </row>
    <row r="266" spans="1:65" s="10" customFormat="1" ht="22.5" customHeight="1" x14ac:dyDescent="0.3">
      <c r="A266" s="360"/>
      <c r="B266" s="361"/>
      <c r="C266" s="362"/>
      <c r="D266" s="362"/>
      <c r="E266" s="363" t="s">
        <v>5</v>
      </c>
      <c r="F266" s="539" t="s">
        <v>678</v>
      </c>
      <c r="G266" s="540"/>
      <c r="H266" s="540"/>
      <c r="I266" s="540"/>
      <c r="J266" s="362"/>
      <c r="K266" s="364" t="s">
        <v>5</v>
      </c>
      <c r="L266" s="362"/>
      <c r="M266" s="362"/>
      <c r="N266" s="362"/>
      <c r="O266" s="362"/>
      <c r="P266" s="362"/>
      <c r="Q266" s="362"/>
      <c r="R266" s="155"/>
      <c r="T266" s="156"/>
      <c r="U266" s="152"/>
      <c r="V266" s="152"/>
      <c r="W266" s="152"/>
      <c r="X266" s="152"/>
      <c r="Y266" s="152"/>
      <c r="Z266" s="152"/>
      <c r="AA266" s="157"/>
      <c r="AT266" s="158" t="s">
        <v>182</v>
      </c>
      <c r="AU266" s="158" t="s">
        <v>131</v>
      </c>
      <c r="AV266" s="10" t="s">
        <v>87</v>
      </c>
      <c r="AW266" s="10" t="s">
        <v>37</v>
      </c>
      <c r="AX266" s="10" t="s">
        <v>79</v>
      </c>
      <c r="AY266" s="158" t="s">
        <v>172</v>
      </c>
    </row>
    <row r="267" spans="1:65" s="11" customFormat="1" ht="22.5" customHeight="1" x14ac:dyDescent="0.3">
      <c r="A267" s="365"/>
      <c r="B267" s="366"/>
      <c r="C267" s="367"/>
      <c r="D267" s="367"/>
      <c r="E267" s="368" t="s">
        <v>5</v>
      </c>
      <c r="F267" s="537" t="s">
        <v>729</v>
      </c>
      <c r="G267" s="538"/>
      <c r="H267" s="538"/>
      <c r="I267" s="538"/>
      <c r="J267" s="367"/>
      <c r="K267" s="369">
        <v>92.4</v>
      </c>
      <c r="L267" s="367"/>
      <c r="M267" s="367"/>
      <c r="N267" s="367"/>
      <c r="O267" s="367"/>
      <c r="P267" s="367"/>
      <c r="Q267" s="367"/>
      <c r="R267" s="163"/>
      <c r="T267" s="164"/>
      <c r="U267" s="160"/>
      <c r="V267" s="160"/>
      <c r="W267" s="160"/>
      <c r="X267" s="160"/>
      <c r="Y267" s="160"/>
      <c r="Z267" s="160"/>
      <c r="AA267" s="165"/>
      <c r="AT267" s="166" t="s">
        <v>182</v>
      </c>
      <c r="AU267" s="166" t="s">
        <v>131</v>
      </c>
      <c r="AV267" s="11" t="s">
        <v>131</v>
      </c>
      <c r="AW267" s="11" t="s">
        <v>37</v>
      </c>
      <c r="AX267" s="11" t="s">
        <v>79</v>
      </c>
      <c r="AY267" s="166" t="s">
        <v>172</v>
      </c>
    </row>
    <row r="268" spans="1:65" s="13" customFormat="1" ht="22.5" customHeight="1" x14ac:dyDescent="0.3">
      <c r="A268" s="379"/>
      <c r="B268" s="380"/>
      <c r="C268" s="381"/>
      <c r="D268" s="381"/>
      <c r="E268" s="382" t="s">
        <v>5</v>
      </c>
      <c r="F268" s="549" t="s">
        <v>410</v>
      </c>
      <c r="G268" s="550"/>
      <c r="H268" s="550"/>
      <c r="I268" s="550"/>
      <c r="J268" s="381"/>
      <c r="K268" s="383">
        <v>92.4</v>
      </c>
      <c r="L268" s="381"/>
      <c r="M268" s="381"/>
      <c r="N268" s="381"/>
      <c r="O268" s="381"/>
      <c r="P268" s="381"/>
      <c r="Q268" s="381"/>
      <c r="R268" s="179"/>
      <c r="T268" s="180"/>
      <c r="U268" s="178"/>
      <c r="V268" s="178"/>
      <c r="W268" s="178"/>
      <c r="X268" s="178"/>
      <c r="Y268" s="178"/>
      <c r="Z268" s="178"/>
      <c r="AA268" s="181"/>
      <c r="AT268" s="182" t="s">
        <v>182</v>
      </c>
      <c r="AU268" s="182" t="s">
        <v>131</v>
      </c>
      <c r="AV268" s="13" t="s">
        <v>191</v>
      </c>
      <c r="AW268" s="13" t="s">
        <v>37</v>
      </c>
      <c r="AX268" s="13" t="s">
        <v>79</v>
      </c>
      <c r="AY268" s="182" t="s">
        <v>172</v>
      </c>
    </row>
    <row r="269" spans="1:65" s="10" customFormat="1" ht="22.5" customHeight="1" x14ac:dyDescent="0.3">
      <c r="A269" s="360"/>
      <c r="B269" s="361"/>
      <c r="C269" s="362"/>
      <c r="D269" s="362"/>
      <c r="E269" s="363" t="s">
        <v>5</v>
      </c>
      <c r="F269" s="539" t="s">
        <v>688</v>
      </c>
      <c r="G269" s="540"/>
      <c r="H269" s="540"/>
      <c r="I269" s="540"/>
      <c r="J269" s="362"/>
      <c r="K269" s="364" t="s">
        <v>5</v>
      </c>
      <c r="L269" s="362"/>
      <c r="M269" s="362"/>
      <c r="N269" s="362"/>
      <c r="O269" s="362"/>
      <c r="P269" s="362"/>
      <c r="Q269" s="362"/>
      <c r="R269" s="155"/>
      <c r="T269" s="156"/>
      <c r="U269" s="152"/>
      <c r="V269" s="152"/>
      <c r="W269" s="152"/>
      <c r="X269" s="152"/>
      <c r="Y269" s="152"/>
      <c r="Z269" s="152"/>
      <c r="AA269" s="157"/>
      <c r="AT269" s="158" t="s">
        <v>182</v>
      </c>
      <c r="AU269" s="158" t="s">
        <v>131</v>
      </c>
      <c r="AV269" s="10" t="s">
        <v>87</v>
      </c>
      <c r="AW269" s="10" t="s">
        <v>37</v>
      </c>
      <c r="AX269" s="10" t="s">
        <v>79</v>
      </c>
      <c r="AY269" s="158" t="s">
        <v>172</v>
      </c>
    </row>
    <row r="270" spans="1:65" s="11" customFormat="1" ht="22.5" customHeight="1" x14ac:dyDescent="0.3">
      <c r="A270" s="365"/>
      <c r="B270" s="366"/>
      <c r="C270" s="367"/>
      <c r="D270" s="367"/>
      <c r="E270" s="368" t="s">
        <v>5</v>
      </c>
      <c r="F270" s="537" t="s">
        <v>730</v>
      </c>
      <c r="G270" s="538"/>
      <c r="H270" s="538"/>
      <c r="I270" s="538"/>
      <c r="J270" s="367"/>
      <c r="K270" s="369">
        <v>34</v>
      </c>
      <c r="L270" s="367"/>
      <c r="M270" s="367"/>
      <c r="N270" s="367"/>
      <c r="O270" s="367"/>
      <c r="P270" s="367"/>
      <c r="Q270" s="367"/>
      <c r="R270" s="163"/>
      <c r="T270" s="164"/>
      <c r="U270" s="160"/>
      <c r="V270" s="160"/>
      <c r="W270" s="160"/>
      <c r="X270" s="160"/>
      <c r="Y270" s="160"/>
      <c r="Z270" s="160"/>
      <c r="AA270" s="165"/>
      <c r="AT270" s="166" t="s">
        <v>182</v>
      </c>
      <c r="AU270" s="166" t="s">
        <v>131</v>
      </c>
      <c r="AV270" s="11" t="s">
        <v>131</v>
      </c>
      <c r="AW270" s="11" t="s">
        <v>37</v>
      </c>
      <c r="AX270" s="11" t="s">
        <v>79</v>
      </c>
      <c r="AY270" s="166" t="s">
        <v>172</v>
      </c>
    </row>
    <row r="271" spans="1:65" s="13" customFormat="1" ht="22.5" customHeight="1" x14ac:dyDescent="0.3">
      <c r="A271" s="379"/>
      <c r="B271" s="380"/>
      <c r="C271" s="381"/>
      <c r="D271" s="381"/>
      <c r="E271" s="382" t="s">
        <v>5</v>
      </c>
      <c r="F271" s="549" t="s">
        <v>410</v>
      </c>
      <c r="G271" s="550"/>
      <c r="H271" s="550"/>
      <c r="I271" s="550"/>
      <c r="J271" s="381"/>
      <c r="K271" s="383">
        <v>34</v>
      </c>
      <c r="L271" s="381"/>
      <c r="M271" s="381"/>
      <c r="N271" s="381"/>
      <c r="O271" s="381"/>
      <c r="P271" s="381"/>
      <c r="Q271" s="381"/>
      <c r="R271" s="179"/>
      <c r="T271" s="180"/>
      <c r="U271" s="178"/>
      <c r="V271" s="178"/>
      <c r="W271" s="178"/>
      <c r="X271" s="178"/>
      <c r="Y271" s="178"/>
      <c r="Z271" s="178"/>
      <c r="AA271" s="181"/>
      <c r="AT271" s="182" t="s">
        <v>182</v>
      </c>
      <c r="AU271" s="182" t="s">
        <v>131</v>
      </c>
      <c r="AV271" s="13" t="s">
        <v>191</v>
      </c>
      <c r="AW271" s="13" t="s">
        <v>37</v>
      </c>
      <c r="AX271" s="13" t="s">
        <v>79</v>
      </c>
      <c r="AY271" s="182" t="s">
        <v>172</v>
      </c>
    </row>
    <row r="272" spans="1:65" s="12" customFormat="1" ht="22.5" customHeight="1" x14ac:dyDescent="0.3">
      <c r="A272" s="370"/>
      <c r="B272" s="371"/>
      <c r="C272" s="372"/>
      <c r="D272" s="372"/>
      <c r="E272" s="373" t="s">
        <v>5</v>
      </c>
      <c r="F272" s="525" t="s">
        <v>186</v>
      </c>
      <c r="G272" s="526"/>
      <c r="H272" s="526"/>
      <c r="I272" s="526"/>
      <c r="J272" s="372"/>
      <c r="K272" s="374">
        <v>126.4</v>
      </c>
      <c r="L272" s="372"/>
      <c r="M272" s="372"/>
      <c r="N272" s="372"/>
      <c r="O272" s="372"/>
      <c r="P272" s="372"/>
      <c r="Q272" s="372"/>
      <c r="R272" s="171"/>
      <c r="T272" s="172"/>
      <c r="U272" s="168"/>
      <c r="V272" s="168"/>
      <c r="W272" s="168"/>
      <c r="X272" s="168"/>
      <c r="Y272" s="168"/>
      <c r="Z272" s="168"/>
      <c r="AA272" s="173"/>
      <c r="AT272" s="174" t="s">
        <v>182</v>
      </c>
      <c r="AU272" s="174" t="s">
        <v>131</v>
      </c>
      <c r="AV272" s="12" t="s">
        <v>177</v>
      </c>
      <c r="AW272" s="12" t="s">
        <v>37</v>
      </c>
      <c r="AX272" s="12" t="s">
        <v>87</v>
      </c>
      <c r="AY272" s="174" t="s">
        <v>172</v>
      </c>
    </row>
    <row r="273" spans="1:65" s="1" customFormat="1" ht="22.5" customHeight="1" x14ac:dyDescent="0.3">
      <c r="A273" s="307"/>
      <c r="B273" s="308"/>
      <c r="C273" s="357" t="s">
        <v>336</v>
      </c>
      <c r="D273" s="357" t="s">
        <v>173</v>
      </c>
      <c r="E273" s="358" t="s">
        <v>731</v>
      </c>
      <c r="F273" s="541" t="s">
        <v>732</v>
      </c>
      <c r="G273" s="541"/>
      <c r="H273" s="541"/>
      <c r="I273" s="541"/>
      <c r="J273" s="359" t="s">
        <v>229</v>
      </c>
      <c r="K273" s="300">
        <v>50.3</v>
      </c>
      <c r="L273" s="497">
        <v>82</v>
      </c>
      <c r="M273" s="497"/>
      <c r="N273" s="498">
        <f>ROUND(L273*K273,2)</f>
        <v>4124.6000000000004</v>
      </c>
      <c r="O273" s="498"/>
      <c r="P273" s="498"/>
      <c r="Q273" s="498"/>
      <c r="R273" s="145"/>
      <c r="T273" s="146" t="s">
        <v>5</v>
      </c>
      <c r="U273" s="44" t="s">
        <v>44</v>
      </c>
      <c r="V273" s="147">
        <v>0.19800000000000001</v>
      </c>
      <c r="W273" s="147">
        <f>V273*K273</f>
        <v>9.9594000000000005</v>
      </c>
      <c r="X273" s="147">
        <v>0</v>
      </c>
      <c r="Y273" s="147">
        <f>X273*K273</f>
        <v>0</v>
      </c>
      <c r="Z273" s="147">
        <v>1.384E-2</v>
      </c>
      <c r="AA273" s="148">
        <f>Z273*K273</f>
        <v>0.69615199999999999</v>
      </c>
      <c r="AR273" s="21" t="s">
        <v>277</v>
      </c>
      <c r="AT273" s="21" t="s">
        <v>173</v>
      </c>
      <c r="AU273" s="21" t="s">
        <v>131</v>
      </c>
      <c r="AY273" s="21" t="s">
        <v>172</v>
      </c>
      <c r="BE273" s="149">
        <f>IF(U273="základní",N273,0)</f>
        <v>4124.6000000000004</v>
      </c>
      <c r="BF273" s="149">
        <f>IF(U273="snížená",N273,0)</f>
        <v>0</v>
      </c>
      <c r="BG273" s="149">
        <f>IF(U273="zákl. přenesená",N273,0)</f>
        <v>0</v>
      </c>
      <c r="BH273" s="149">
        <f>IF(U273="sníž. přenesená",N273,0)</f>
        <v>0</v>
      </c>
      <c r="BI273" s="149">
        <f>IF(U273="nulová",N273,0)</f>
        <v>0</v>
      </c>
      <c r="BJ273" s="21" t="s">
        <v>87</v>
      </c>
      <c r="BK273" s="149">
        <f>ROUND(L273*K273,2)</f>
        <v>4124.6000000000004</v>
      </c>
      <c r="BL273" s="21" t="s">
        <v>277</v>
      </c>
      <c r="BM273" s="21" t="s">
        <v>733</v>
      </c>
    </row>
    <row r="274" spans="1:65" s="10" customFormat="1" ht="22.5" customHeight="1" x14ac:dyDescent="0.3">
      <c r="A274" s="360"/>
      <c r="B274" s="361"/>
      <c r="C274" s="362"/>
      <c r="D274" s="362"/>
      <c r="E274" s="363" t="s">
        <v>5</v>
      </c>
      <c r="F274" s="542" t="s">
        <v>654</v>
      </c>
      <c r="G274" s="543"/>
      <c r="H274" s="543"/>
      <c r="I274" s="543"/>
      <c r="J274" s="362"/>
      <c r="K274" s="364" t="s">
        <v>5</v>
      </c>
      <c r="L274" s="362"/>
      <c r="M274" s="362"/>
      <c r="N274" s="362"/>
      <c r="O274" s="362"/>
      <c r="P274" s="362"/>
      <c r="Q274" s="362"/>
      <c r="R274" s="155"/>
      <c r="T274" s="156"/>
      <c r="U274" s="152"/>
      <c r="V274" s="152"/>
      <c r="W274" s="152"/>
      <c r="X274" s="152"/>
      <c r="Y274" s="152"/>
      <c r="Z274" s="152"/>
      <c r="AA274" s="157"/>
      <c r="AT274" s="158" t="s">
        <v>182</v>
      </c>
      <c r="AU274" s="158" t="s">
        <v>131</v>
      </c>
      <c r="AV274" s="10" t="s">
        <v>87</v>
      </c>
      <c r="AW274" s="10" t="s">
        <v>37</v>
      </c>
      <c r="AX274" s="10" t="s">
        <v>79</v>
      </c>
      <c r="AY274" s="158" t="s">
        <v>172</v>
      </c>
    </row>
    <row r="275" spans="1:65" s="10" customFormat="1" ht="22.5" customHeight="1" x14ac:dyDescent="0.3">
      <c r="A275" s="360"/>
      <c r="B275" s="361"/>
      <c r="C275" s="362"/>
      <c r="D275" s="362"/>
      <c r="E275" s="363" t="s">
        <v>5</v>
      </c>
      <c r="F275" s="539" t="s">
        <v>655</v>
      </c>
      <c r="G275" s="540"/>
      <c r="H275" s="540"/>
      <c r="I275" s="540"/>
      <c r="J275" s="362"/>
      <c r="K275" s="364" t="s">
        <v>5</v>
      </c>
      <c r="L275" s="362"/>
      <c r="M275" s="362"/>
      <c r="N275" s="362"/>
      <c r="O275" s="362"/>
      <c r="P275" s="362"/>
      <c r="Q275" s="362"/>
      <c r="R275" s="155"/>
      <c r="T275" s="156"/>
      <c r="U275" s="152"/>
      <c r="V275" s="152"/>
      <c r="W275" s="152"/>
      <c r="X275" s="152"/>
      <c r="Y275" s="152"/>
      <c r="Z275" s="152"/>
      <c r="AA275" s="157"/>
      <c r="AT275" s="158" t="s">
        <v>182</v>
      </c>
      <c r="AU275" s="158" t="s">
        <v>131</v>
      </c>
      <c r="AV275" s="10" t="s">
        <v>87</v>
      </c>
      <c r="AW275" s="10" t="s">
        <v>37</v>
      </c>
      <c r="AX275" s="10" t="s">
        <v>79</v>
      </c>
      <c r="AY275" s="158" t="s">
        <v>172</v>
      </c>
    </row>
    <row r="276" spans="1:65" s="10" customFormat="1" ht="22.5" customHeight="1" x14ac:dyDescent="0.3">
      <c r="A276" s="360"/>
      <c r="B276" s="361"/>
      <c r="C276" s="362"/>
      <c r="D276" s="362"/>
      <c r="E276" s="363" t="s">
        <v>5</v>
      </c>
      <c r="F276" s="539" t="s">
        <v>678</v>
      </c>
      <c r="G276" s="540"/>
      <c r="H276" s="540"/>
      <c r="I276" s="540"/>
      <c r="J276" s="362"/>
      <c r="K276" s="364" t="s">
        <v>5</v>
      </c>
      <c r="L276" s="362"/>
      <c r="M276" s="362"/>
      <c r="N276" s="362"/>
      <c r="O276" s="362"/>
      <c r="P276" s="362"/>
      <c r="Q276" s="362"/>
      <c r="R276" s="155"/>
      <c r="T276" s="156"/>
      <c r="U276" s="152"/>
      <c r="V276" s="152"/>
      <c r="W276" s="152"/>
      <c r="X276" s="152"/>
      <c r="Y276" s="152"/>
      <c r="Z276" s="152"/>
      <c r="AA276" s="157"/>
      <c r="AT276" s="158" t="s">
        <v>182</v>
      </c>
      <c r="AU276" s="158" t="s">
        <v>131</v>
      </c>
      <c r="AV276" s="10" t="s">
        <v>87</v>
      </c>
      <c r="AW276" s="10" t="s">
        <v>37</v>
      </c>
      <c r="AX276" s="10" t="s">
        <v>79</v>
      </c>
      <c r="AY276" s="158" t="s">
        <v>172</v>
      </c>
    </row>
    <row r="277" spans="1:65" s="11" customFormat="1" ht="22.5" customHeight="1" x14ac:dyDescent="0.3">
      <c r="A277" s="365"/>
      <c r="B277" s="366"/>
      <c r="C277" s="367"/>
      <c r="D277" s="367"/>
      <c r="E277" s="368" t="s">
        <v>5</v>
      </c>
      <c r="F277" s="537" t="s">
        <v>734</v>
      </c>
      <c r="G277" s="538"/>
      <c r="H277" s="538"/>
      <c r="I277" s="538"/>
      <c r="J277" s="367"/>
      <c r="K277" s="369">
        <v>50.3</v>
      </c>
      <c r="L277" s="367"/>
      <c r="M277" s="367"/>
      <c r="N277" s="367"/>
      <c r="O277" s="367"/>
      <c r="P277" s="367"/>
      <c r="Q277" s="367"/>
      <c r="R277" s="163"/>
      <c r="T277" s="164"/>
      <c r="U277" s="160"/>
      <c r="V277" s="160"/>
      <c r="W277" s="160"/>
      <c r="X277" s="160"/>
      <c r="Y277" s="160"/>
      <c r="Z277" s="160"/>
      <c r="AA277" s="165"/>
      <c r="AT277" s="166" t="s">
        <v>182</v>
      </c>
      <c r="AU277" s="166" t="s">
        <v>131</v>
      </c>
      <c r="AV277" s="11" t="s">
        <v>131</v>
      </c>
      <c r="AW277" s="11" t="s">
        <v>37</v>
      </c>
      <c r="AX277" s="11" t="s">
        <v>79</v>
      </c>
      <c r="AY277" s="166" t="s">
        <v>172</v>
      </c>
    </row>
    <row r="278" spans="1:65" s="12" customFormat="1" ht="22.5" customHeight="1" x14ac:dyDescent="0.3">
      <c r="A278" s="370"/>
      <c r="B278" s="371"/>
      <c r="C278" s="372"/>
      <c r="D278" s="372"/>
      <c r="E278" s="373" t="s">
        <v>5</v>
      </c>
      <c r="F278" s="525" t="s">
        <v>186</v>
      </c>
      <c r="G278" s="526"/>
      <c r="H278" s="526"/>
      <c r="I278" s="526"/>
      <c r="J278" s="372"/>
      <c r="K278" s="374">
        <v>50.3</v>
      </c>
      <c r="L278" s="372"/>
      <c r="M278" s="372"/>
      <c r="N278" s="372"/>
      <c r="O278" s="372"/>
      <c r="P278" s="372"/>
      <c r="Q278" s="372"/>
      <c r="R278" s="171"/>
      <c r="T278" s="172"/>
      <c r="U278" s="168"/>
      <c r="V278" s="168"/>
      <c r="W278" s="168"/>
      <c r="X278" s="168"/>
      <c r="Y278" s="168"/>
      <c r="Z278" s="168"/>
      <c r="AA278" s="173"/>
      <c r="AT278" s="174" t="s">
        <v>182</v>
      </c>
      <c r="AU278" s="174" t="s">
        <v>131</v>
      </c>
      <c r="AV278" s="12" t="s">
        <v>177</v>
      </c>
      <c r="AW278" s="12" t="s">
        <v>37</v>
      </c>
      <c r="AX278" s="12" t="s">
        <v>87</v>
      </c>
      <c r="AY278" s="174" t="s">
        <v>172</v>
      </c>
    </row>
    <row r="279" spans="1:65" s="1" customFormat="1" ht="31.5" customHeight="1" x14ac:dyDescent="0.3">
      <c r="A279" s="307"/>
      <c r="B279" s="308"/>
      <c r="C279" s="357" t="s">
        <v>342</v>
      </c>
      <c r="D279" s="357" t="s">
        <v>173</v>
      </c>
      <c r="E279" s="358" t="s">
        <v>735</v>
      </c>
      <c r="F279" s="541" t="s">
        <v>736</v>
      </c>
      <c r="G279" s="541"/>
      <c r="H279" s="541"/>
      <c r="I279" s="541"/>
      <c r="J279" s="359" t="s">
        <v>189</v>
      </c>
      <c r="K279" s="300">
        <v>100</v>
      </c>
      <c r="L279" s="497">
        <v>14</v>
      </c>
      <c r="M279" s="497"/>
      <c r="N279" s="498">
        <f>ROUND(L279*K279,2)</f>
        <v>1400</v>
      </c>
      <c r="O279" s="498"/>
      <c r="P279" s="498"/>
      <c r="Q279" s="498"/>
      <c r="R279" s="145"/>
      <c r="T279" s="146" t="s">
        <v>5</v>
      </c>
      <c r="U279" s="44" t="s">
        <v>44</v>
      </c>
      <c r="V279" s="147">
        <v>2.1000000000000001E-2</v>
      </c>
      <c r="W279" s="147">
        <f>V279*K279</f>
        <v>2.1</v>
      </c>
      <c r="X279" s="147">
        <v>3.0000000000000001E-5</v>
      </c>
      <c r="Y279" s="147">
        <f>X279*K279</f>
        <v>3.0000000000000001E-3</v>
      </c>
      <c r="Z279" s="147">
        <v>7.4700000000000001E-3</v>
      </c>
      <c r="AA279" s="148">
        <f>Z279*K279</f>
        <v>0.747</v>
      </c>
      <c r="AR279" s="21" t="s">
        <v>177</v>
      </c>
      <c r="AT279" s="21" t="s">
        <v>173</v>
      </c>
      <c r="AU279" s="21" t="s">
        <v>131</v>
      </c>
      <c r="AY279" s="21" t="s">
        <v>172</v>
      </c>
      <c r="BE279" s="149">
        <f>IF(U279="základní",N279,0)</f>
        <v>1400</v>
      </c>
      <c r="BF279" s="149">
        <f>IF(U279="snížená",N279,0)</f>
        <v>0</v>
      </c>
      <c r="BG279" s="149">
        <f>IF(U279="zákl. přenesená",N279,0)</f>
        <v>0</v>
      </c>
      <c r="BH279" s="149">
        <f>IF(U279="sníž. přenesená",N279,0)</f>
        <v>0</v>
      </c>
      <c r="BI279" s="149">
        <f>IF(U279="nulová",N279,0)</f>
        <v>0</v>
      </c>
      <c r="BJ279" s="21" t="s">
        <v>87</v>
      </c>
      <c r="BK279" s="149">
        <f>ROUND(L279*K279,2)</f>
        <v>1400</v>
      </c>
      <c r="BL279" s="21" t="s">
        <v>177</v>
      </c>
      <c r="BM279" s="21" t="s">
        <v>737</v>
      </c>
    </row>
    <row r="280" spans="1:65" s="10" customFormat="1" ht="22.5" customHeight="1" x14ac:dyDescent="0.3">
      <c r="A280" s="360"/>
      <c r="B280" s="361"/>
      <c r="C280" s="362"/>
      <c r="D280" s="362"/>
      <c r="E280" s="363" t="s">
        <v>5</v>
      </c>
      <c r="F280" s="542" t="s">
        <v>654</v>
      </c>
      <c r="G280" s="543"/>
      <c r="H280" s="543"/>
      <c r="I280" s="543"/>
      <c r="J280" s="362"/>
      <c r="K280" s="364" t="s">
        <v>5</v>
      </c>
      <c r="L280" s="362"/>
      <c r="M280" s="362"/>
      <c r="N280" s="362"/>
      <c r="O280" s="362"/>
      <c r="P280" s="362"/>
      <c r="Q280" s="362"/>
      <c r="R280" s="155"/>
      <c r="T280" s="156"/>
      <c r="U280" s="152"/>
      <c r="V280" s="152"/>
      <c r="W280" s="152"/>
      <c r="X280" s="152"/>
      <c r="Y280" s="152"/>
      <c r="Z280" s="152"/>
      <c r="AA280" s="157"/>
      <c r="AT280" s="158" t="s">
        <v>182</v>
      </c>
      <c r="AU280" s="158" t="s">
        <v>131</v>
      </c>
      <c r="AV280" s="10" t="s">
        <v>87</v>
      </c>
      <c r="AW280" s="10" t="s">
        <v>37</v>
      </c>
      <c r="AX280" s="10" t="s">
        <v>79</v>
      </c>
      <c r="AY280" s="158" t="s">
        <v>172</v>
      </c>
    </row>
    <row r="281" spans="1:65" s="10" customFormat="1" ht="22.5" customHeight="1" x14ac:dyDescent="0.3">
      <c r="A281" s="360"/>
      <c r="B281" s="361"/>
      <c r="C281" s="362"/>
      <c r="D281" s="362"/>
      <c r="E281" s="363" t="s">
        <v>5</v>
      </c>
      <c r="F281" s="539" t="s">
        <v>655</v>
      </c>
      <c r="G281" s="540"/>
      <c r="H281" s="540"/>
      <c r="I281" s="540"/>
      <c r="J281" s="362"/>
      <c r="K281" s="364" t="s">
        <v>5</v>
      </c>
      <c r="L281" s="362"/>
      <c r="M281" s="362"/>
      <c r="N281" s="362"/>
      <c r="O281" s="362"/>
      <c r="P281" s="362"/>
      <c r="Q281" s="362"/>
      <c r="R281" s="155"/>
      <c r="T281" s="156"/>
      <c r="U281" s="152"/>
      <c r="V281" s="152"/>
      <c r="W281" s="152"/>
      <c r="X281" s="152"/>
      <c r="Y281" s="152"/>
      <c r="Z281" s="152"/>
      <c r="AA281" s="157"/>
      <c r="AT281" s="158" t="s">
        <v>182</v>
      </c>
      <c r="AU281" s="158" t="s">
        <v>131</v>
      </c>
      <c r="AV281" s="10" t="s">
        <v>87</v>
      </c>
      <c r="AW281" s="10" t="s">
        <v>37</v>
      </c>
      <c r="AX281" s="10" t="s">
        <v>79</v>
      </c>
      <c r="AY281" s="158" t="s">
        <v>172</v>
      </c>
    </row>
    <row r="282" spans="1:65" s="11" customFormat="1" ht="22.5" customHeight="1" x14ac:dyDescent="0.3">
      <c r="A282" s="365"/>
      <c r="B282" s="366"/>
      <c r="C282" s="367"/>
      <c r="D282" s="367"/>
      <c r="E282" s="368" t="s">
        <v>5</v>
      </c>
      <c r="F282" s="537" t="s">
        <v>738</v>
      </c>
      <c r="G282" s="538"/>
      <c r="H282" s="538"/>
      <c r="I282" s="538"/>
      <c r="J282" s="367"/>
      <c r="K282" s="369">
        <v>100</v>
      </c>
      <c r="L282" s="367"/>
      <c r="M282" s="367"/>
      <c r="N282" s="367"/>
      <c r="O282" s="367"/>
      <c r="P282" s="367"/>
      <c r="Q282" s="367"/>
      <c r="R282" s="163"/>
      <c r="T282" s="164"/>
      <c r="U282" s="160"/>
      <c r="V282" s="160"/>
      <c r="W282" s="160"/>
      <c r="X282" s="160"/>
      <c r="Y282" s="160"/>
      <c r="Z282" s="160"/>
      <c r="AA282" s="165"/>
      <c r="AT282" s="166" t="s">
        <v>182</v>
      </c>
      <c r="AU282" s="166" t="s">
        <v>131</v>
      </c>
      <c r="AV282" s="11" t="s">
        <v>131</v>
      </c>
      <c r="AW282" s="11" t="s">
        <v>37</v>
      </c>
      <c r="AX282" s="11" t="s">
        <v>79</v>
      </c>
      <c r="AY282" s="166" t="s">
        <v>172</v>
      </c>
    </row>
    <row r="283" spans="1:65" s="12" customFormat="1" ht="22.5" customHeight="1" x14ac:dyDescent="0.3">
      <c r="A283" s="370"/>
      <c r="B283" s="371"/>
      <c r="C283" s="372"/>
      <c r="D283" s="372"/>
      <c r="E283" s="373" t="s">
        <v>5</v>
      </c>
      <c r="F283" s="525" t="s">
        <v>186</v>
      </c>
      <c r="G283" s="526"/>
      <c r="H283" s="526"/>
      <c r="I283" s="526"/>
      <c r="J283" s="372"/>
      <c r="K283" s="374">
        <v>100</v>
      </c>
      <c r="L283" s="372"/>
      <c r="M283" s="372"/>
      <c r="N283" s="372"/>
      <c r="O283" s="372"/>
      <c r="P283" s="372"/>
      <c r="Q283" s="372"/>
      <c r="R283" s="171"/>
      <c r="T283" s="172"/>
      <c r="U283" s="168"/>
      <c r="V283" s="168"/>
      <c r="W283" s="168"/>
      <c r="X283" s="168"/>
      <c r="Y283" s="168"/>
      <c r="Z283" s="168"/>
      <c r="AA283" s="173"/>
      <c r="AT283" s="174" t="s">
        <v>182</v>
      </c>
      <c r="AU283" s="174" t="s">
        <v>131</v>
      </c>
      <c r="AV283" s="12" t="s">
        <v>177</v>
      </c>
      <c r="AW283" s="12" t="s">
        <v>37</v>
      </c>
      <c r="AX283" s="12" t="s">
        <v>87</v>
      </c>
      <c r="AY283" s="174" t="s">
        <v>172</v>
      </c>
    </row>
    <row r="284" spans="1:65" s="1" customFormat="1" ht="31.5" customHeight="1" x14ac:dyDescent="0.3">
      <c r="A284" s="307"/>
      <c r="B284" s="308"/>
      <c r="C284" s="357" t="s">
        <v>350</v>
      </c>
      <c r="D284" s="357" t="s">
        <v>173</v>
      </c>
      <c r="E284" s="358" t="s">
        <v>739</v>
      </c>
      <c r="F284" s="541" t="s">
        <v>740</v>
      </c>
      <c r="G284" s="541"/>
      <c r="H284" s="541"/>
      <c r="I284" s="541"/>
      <c r="J284" s="359" t="s">
        <v>189</v>
      </c>
      <c r="K284" s="300">
        <v>100</v>
      </c>
      <c r="L284" s="497">
        <v>19</v>
      </c>
      <c r="M284" s="497"/>
      <c r="N284" s="498">
        <f>ROUND(L284*K284,2)</f>
        <v>1900</v>
      </c>
      <c r="O284" s="498"/>
      <c r="P284" s="498"/>
      <c r="Q284" s="498"/>
      <c r="R284" s="145"/>
      <c r="T284" s="146" t="s">
        <v>5</v>
      </c>
      <c r="U284" s="44" t="s">
        <v>44</v>
      </c>
      <c r="V284" s="147">
        <v>3.1E-2</v>
      </c>
      <c r="W284" s="147">
        <f>V284*K284</f>
        <v>3.1</v>
      </c>
      <c r="X284" s="147">
        <v>4.0000000000000003E-5</v>
      </c>
      <c r="Y284" s="147">
        <f>X284*K284</f>
        <v>4.0000000000000001E-3</v>
      </c>
      <c r="Z284" s="147">
        <v>8.4799999999999997E-3</v>
      </c>
      <c r="AA284" s="148">
        <f>Z284*K284</f>
        <v>0.84799999999999998</v>
      </c>
      <c r="AR284" s="21" t="s">
        <v>277</v>
      </c>
      <c r="AT284" s="21" t="s">
        <v>173</v>
      </c>
      <c r="AU284" s="21" t="s">
        <v>131</v>
      </c>
      <c r="AY284" s="21" t="s">
        <v>172</v>
      </c>
      <c r="BE284" s="149">
        <f>IF(U284="základní",N284,0)</f>
        <v>1900</v>
      </c>
      <c r="BF284" s="149">
        <f>IF(U284="snížená",N284,0)</f>
        <v>0</v>
      </c>
      <c r="BG284" s="149">
        <f>IF(U284="zákl. přenesená",N284,0)</f>
        <v>0</v>
      </c>
      <c r="BH284" s="149">
        <f>IF(U284="sníž. přenesená",N284,0)</f>
        <v>0</v>
      </c>
      <c r="BI284" s="149">
        <f>IF(U284="nulová",N284,0)</f>
        <v>0</v>
      </c>
      <c r="BJ284" s="21" t="s">
        <v>87</v>
      </c>
      <c r="BK284" s="149">
        <f>ROUND(L284*K284,2)</f>
        <v>1900</v>
      </c>
      <c r="BL284" s="21" t="s">
        <v>277</v>
      </c>
      <c r="BM284" s="21" t="s">
        <v>741</v>
      </c>
    </row>
    <row r="285" spans="1:65" s="10" customFormat="1" ht="22.5" customHeight="1" x14ac:dyDescent="0.3">
      <c r="A285" s="360"/>
      <c r="B285" s="361"/>
      <c r="C285" s="362"/>
      <c r="D285" s="362"/>
      <c r="E285" s="363" t="s">
        <v>5</v>
      </c>
      <c r="F285" s="542" t="s">
        <v>654</v>
      </c>
      <c r="G285" s="543"/>
      <c r="H285" s="543"/>
      <c r="I285" s="543"/>
      <c r="J285" s="362"/>
      <c r="K285" s="364" t="s">
        <v>5</v>
      </c>
      <c r="L285" s="362"/>
      <c r="M285" s="362"/>
      <c r="N285" s="362"/>
      <c r="O285" s="362"/>
      <c r="P285" s="362"/>
      <c r="Q285" s="362"/>
      <c r="R285" s="155"/>
      <c r="T285" s="156"/>
      <c r="U285" s="152"/>
      <c r="V285" s="152"/>
      <c r="W285" s="152"/>
      <c r="X285" s="152"/>
      <c r="Y285" s="152"/>
      <c r="Z285" s="152"/>
      <c r="AA285" s="157"/>
      <c r="AT285" s="158" t="s">
        <v>182</v>
      </c>
      <c r="AU285" s="158" t="s">
        <v>131</v>
      </c>
      <c r="AV285" s="10" t="s">
        <v>87</v>
      </c>
      <c r="AW285" s="10" t="s">
        <v>37</v>
      </c>
      <c r="AX285" s="10" t="s">
        <v>79</v>
      </c>
      <c r="AY285" s="158" t="s">
        <v>172</v>
      </c>
    </row>
    <row r="286" spans="1:65" s="10" customFormat="1" ht="22.5" customHeight="1" x14ac:dyDescent="0.3">
      <c r="A286" s="360"/>
      <c r="B286" s="361"/>
      <c r="C286" s="362"/>
      <c r="D286" s="362"/>
      <c r="E286" s="363" t="s">
        <v>5</v>
      </c>
      <c r="F286" s="539" t="s">
        <v>655</v>
      </c>
      <c r="G286" s="540"/>
      <c r="H286" s="540"/>
      <c r="I286" s="540"/>
      <c r="J286" s="362"/>
      <c r="K286" s="364" t="s">
        <v>5</v>
      </c>
      <c r="L286" s="362"/>
      <c r="M286" s="362"/>
      <c r="N286" s="362"/>
      <c r="O286" s="362"/>
      <c r="P286" s="362"/>
      <c r="Q286" s="362"/>
      <c r="R286" s="155"/>
      <c r="T286" s="156"/>
      <c r="U286" s="152"/>
      <c r="V286" s="152"/>
      <c r="W286" s="152"/>
      <c r="X286" s="152"/>
      <c r="Y286" s="152"/>
      <c r="Z286" s="152"/>
      <c r="AA286" s="157"/>
      <c r="AT286" s="158" t="s">
        <v>182</v>
      </c>
      <c r="AU286" s="158" t="s">
        <v>131</v>
      </c>
      <c r="AV286" s="10" t="s">
        <v>87</v>
      </c>
      <c r="AW286" s="10" t="s">
        <v>37</v>
      </c>
      <c r="AX286" s="10" t="s">
        <v>79</v>
      </c>
      <c r="AY286" s="158" t="s">
        <v>172</v>
      </c>
    </row>
    <row r="287" spans="1:65" s="11" customFormat="1" ht="22.5" customHeight="1" x14ac:dyDescent="0.3">
      <c r="A287" s="365"/>
      <c r="B287" s="366"/>
      <c r="C287" s="367"/>
      <c r="D287" s="367"/>
      <c r="E287" s="368" t="s">
        <v>5</v>
      </c>
      <c r="F287" s="537" t="s">
        <v>738</v>
      </c>
      <c r="G287" s="538"/>
      <c r="H287" s="538"/>
      <c r="I287" s="538"/>
      <c r="J287" s="367"/>
      <c r="K287" s="369">
        <v>100</v>
      </c>
      <c r="L287" s="367"/>
      <c r="M287" s="367"/>
      <c r="N287" s="367"/>
      <c r="O287" s="367"/>
      <c r="P287" s="367"/>
      <c r="Q287" s="367"/>
      <c r="R287" s="163"/>
      <c r="T287" s="164"/>
      <c r="U287" s="160"/>
      <c r="V287" s="160"/>
      <c r="W287" s="160"/>
      <c r="X287" s="160"/>
      <c r="Y287" s="160"/>
      <c r="Z287" s="160"/>
      <c r="AA287" s="165"/>
      <c r="AT287" s="166" t="s">
        <v>182</v>
      </c>
      <c r="AU287" s="166" t="s">
        <v>131</v>
      </c>
      <c r="AV287" s="11" t="s">
        <v>131</v>
      </c>
      <c r="AW287" s="11" t="s">
        <v>37</v>
      </c>
      <c r="AX287" s="11" t="s">
        <v>79</v>
      </c>
      <c r="AY287" s="166" t="s">
        <v>172</v>
      </c>
    </row>
    <row r="288" spans="1:65" s="12" customFormat="1" ht="22.5" customHeight="1" x14ac:dyDescent="0.3">
      <c r="A288" s="370"/>
      <c r="B288" s="371"/>
      <c r="C288" s="372"/>
      <c r="D288" s="372"/>
      <c r="E288" s="373" t="s">
        <v>5</v>
      </c>
      <c r="F288" s="525" t="s">
        <v>186</v>
      </c>
      <c r="G288" s="526"/>
      <c r="H288" s="526"/>
      <c r="I288" s="526"/>
      <c r="J288" s="372"/>
      <c r="K288" s="374">
        <v>100</v>
      </c>
      <c r="L288" s="372"/>
      <c r="M288" s="372"/>
      <c r="N288" s="372"/>
      <c r="O288" s="372"/>
      <c r="P288" s="372"/>
      <c r="Q288" s="372"/>
      <c r="R288" s="171"/>
      <c r="T288" s="172"/>
      <c r="U288" s="168"/>
      <c r="V288" s="168"/>
      <c r="W288" s="168"/>
      <c r="X288" s="168"/>
      <c r="Y288" s="168"/>
      <c r="Z288" s="168"/>
      <c r="AA288" s="173"/>
      <c r="AT288" s="174" t="s">
        <v>182</v>
      </c>
      <c r="AU288" s="174" t="s">
        <v>131</v>
      </c>
      <c r="AV288" s="12" t="s">
        <v>177</v>
      </c>
      <c r="AW288" s="12" t="s">
        <v>37</v>
      </c>
      <c r="AX288" s="12" t="s">
        <v>87</v>
      </c>
      <c r="AY288" s="174" t="s">
        <v>172</v>
      </c>
    </row>
    <row r="289" spans="1:65" s="9" customFormat="1" ht="29.85" customHeight="1" x14ac:dyDescent="0.3">
      <c r="A289" s="352"/>
      <c r="B289" s="353"/>
      <c r="C289" s="354"/>
      <c r="D289" s="356" t="s">
        <v>642</v>
      </c>
      <c r="E289" s="356"/>
      <c r="F289" s="356"/>
      <c r="G289" s="356"/>
      <c r="H289" s="356"/>
      <c r="I289" s="356"/>
      <c r="J289" s="356"/>
      <c r="K289" s="356"/>
      <c r="L289" s="356"/>
      <c r="M289" s="356"/>
      <c r="N289" s="531">
        <f>BK289</f>
        <v>784</v>
      </c>
      <c r="O289" s="532"/>
      <c r="P289" s="532"/>
      <c r="Q289" s="532"/>
      <c r="R289" s="133"/>
      <c r="T289" s="134"/>
      <c r="U289" s="131"/>
      <c r="V289" s="131"/>
      <c r="W289" s="135">
        <f>SUM(W290:W295)</f>
        <v>1.9139999999999999</v>
      </c>
      <c r="X289" s="131"/>
      <c r="Y289" s="135">
        <f>SUM(Y290:Y295)</f>
        <v>8.9999999999999998E-4</v>
      </c>
      <c r="Z289" s="131"/>
      <c r="AA289" s="136">
        <f>SUM(AA290:AA295)</f>
        <v>2.1819999999999999E-2</v>
      </c>
      <c r="AR289" s="137" t="s">
        <v>131</v>
      </c>
      <c r="AT289" s="138" t="s">
        <v>78</v>
      </c>
      <c r="AU289" s="138" t="s">
        <v>87</v>
      </c>
      <c r="AY289" s="137" t="s">
        <v>172</v>
      </c>
      <c r="BK289" s="139">
        <f>SUM(BK290:BK295)</f>
        <v>784</v>
      </c>
    </row>
    <row r="290" spans="1:65" s="1" customFormat="1" ht="22.5" customHeight="1" x14ac:dyDescent="0.3">
      <c r="A290" s="307"/>
      <c r="B290" s="308"/>
      <c r="C290" s="357" t="s">
        <v>509</v>
      </c>
      <c r="D290" s="357" t="s">
        <v>173</v>
      </c>
      <c r="E290" s="358" t="s">
        <v>742</v>
      </c>
      <c r="F290" s="541" t="s">
        <v>743</v>
      </c>
      <c r="G290" s="541"/>
      <c r="H290" s="541"/>
      <c r="I290" s="541"/>
      <c r="J290" s="359" t="s">
        <v>189</v>
      </c>
      <c r="K290" s="300">
        <v>2</v>
      </c>
      <c r="L290" s="497">
        <v>392</v>
      </c>
      <c r="M290" s="497"/>
      <c r="N290" s="498">
        <f>ROUND(L290*K290,2)</f>
        <v>784</v>
      </c>
      <c r="O290" s="498"/>
      <c r="P290" s="498"/>
      <c r="Q290" s="498"/>
      <c r="R290" s="145"/>
      <c r="T290" s="146" t="s">
        <v>5</v>
      </c>
      <c r="U290" s="44" t="s">
        <v>44</v>
      </c>
      <c r="V290" s="147">
        <v>0.95699999999999996</v>
      </c>
      <c r="W290" s="147">
        <f>V290*K290</f>
        <v>1.9139999999999999</v>
      </c>
      <c r="X290" s="147">
        <v>4.4999999999999999E-4</v>
      </c>
      <c r="Y290" s="147">
        <f>X290*K290</f>
        <v>8.9999999999999998E-4</v>
      </c>
      <c r="Z290" s="147">
        <v>1.091E-2</v>
      </c>
      <c r="AA290" s="148">
        <f>Z290*K290</f>
        <v>2.1819999999999999E-2</v>
      </c>
      <c r="AR290" s="21" t="s">
        <v>277</v>
      </c>
      <c r="AT290" s="21" t="s">
        <v>173</v>
      </c>
      <c r="AU290" s="21" t="s">
        <v>131</v>
      </c>
      <c r="AY290" s="21" t="s">
        <v>172</v>
      </c>
      <c r="BE290" s="149">
        <f>IF(U290="základní",N290,0)</f>
        <v>784</v>
      </c>
      <c r="BF290" s="149">
        <f>IF(U290="snížená",N290,0)</f>
        <v>0</v>
      </c>
      <c r="BG290" s="149">
        <f>IF(U290="zákl. přenesená",N290,0)</f>
        <v>0</v>
      </c>
      <c r="BH290" s="149">
        <f>IF(U290="sníž. přenesená",N290,0)</f>
        <v>0</v>
      </c>
      <c r="BI290" s="149">
        <f>IF(U290="nulová",N290,0)</f>
        <v>0</v>
      </c>
      <c r="BJ290" s="21" t="s">
        <v>87</v>
      </c>
      <c r="BK290" s="149">
        <f>ROUND(L290*K290,2)</f>
        <v>784</v>
      </c>
      <c r="BL290" s="21" t="s">
        <v>277</v>
      </c>
      <c r="BM290" s="21" t="s">
        <v>744</v>
      </c>
    </row>
    <row r="291" spans="1:65" s="1" customFormat="1" ht="22.5" customHeight="1" x14ac:dyDescent="0.3">
      <c r="A291" s="307"/>
      <c r="B291" s="308"/>
      <c r="C291" s="309"/>
      <c r="D291" s="309"/>
      <c r="E291" s="309"/>
      <c r="F291" s="544" t="s">
        <v>745</v>
      </c>
      <c r="G291" s="545"/>
      <c r="H291" s="545"/>
      <c r="I291" s="545"/>
      <c r="J291" s="309"/>
      <c r="K291" s="309"/>
      <c r="L291" s="309"/>
      <c r="M291" s="309"/>
      <c r="N291" s="309"/>
      <c r="O291" s="309"/>
      <c r="P291" s="309"/>
      <c r="Q291" s="309"/>
      <c r="R291" s="37"/>
      <c r="T291" s="150"/>
      <c r="U291" s="36"/>
      <c r="V291" s="36"/>
      <c r="W291" s="36"/>
      <c r="X291" s="36"/>
      <c r="Y291" s="36"/>
      <c r="Z291" s="36"/>
      <c r="AA291" s="74"/>
      <c r="AT291" s="21" t="s">
        <v>180</v>
      </c>
      <c r="AU291" s="21" t="s">
        <v>131</v>
      </c>
    </row>
    <row r="292" spans="1:65" s="10" customFormat="1" ht="22.5" customHeight="1" x14ac:dyDescent="0.3">
      <c r="A292" s="360"/>
      <c r="B292" s="361"/>
      <c r="C292" s="362"/>
      <c r="D292" s="362"/>
      <c r="E292" s="363" t="s">
        <v>5</v>
      </c>
      <c r="F292" s="539" t="s">
        <v>654</v>
      </c>
      <c r="G292" s="540"/>
      <c r="H292" s="540"/>
      <c r="I292" s="540"/>
      <c r="J292" s="362"/>
      <c r="K292" s="364" t="s">
        <v>5</v>
      </c>
      <c r="L292" s="362"/>
      <c r="M292" s="362"/>
      <c r="N292" s="362"/>
      <c r="O292" s="362"/>
      <c r="P292" s="362"/>
      <c r="Q292" s="362"/>
      <c r="R292" s="155"/>
      <c r="T292" s="156"/>
      <c r="U292" s="152"/>
      <c r="V292" s="152"/>
      <c r="W292" s="152"/>
      <c r="X292" s="152"/>
      <c r="Y292" s="152"/>
      <c r="Z292" s="152"/>
      <c r="AA292" s="157"/>
      <c r="AT292" s="158" t="s">
        <v>182</v>
      </c>
      <c r="AU292" s="158" t="s">
        <v>131</v>
      </c>
      <c r="AV292" s="10" t="s">
        <v>87</v>
      </c>
      <c r="AW292" s="10" t="s">
        <v>37</v>
      </c>
      <c r="AX292" s="10" t="s">
        <v>79</v>
      </c>
      <c r="AY292" s="158" t="s">
        <v>172</v>
      </c>
    </row>
    <row r="293" spans="1:65" s="10" customFormat="1" ht="22.5" customHeight="1" x14ac:dyDescent="0.3">
      <c r="A293" s="360"/>
      <c r="B293" s="361"/>
      <c r="C293" s="362"/>
      <c r="D293" s="362"/>
      <c r="E293" s="363" t="s">
        <v>5</v>
      </c>
      <c r="F293" s="539" t="s">
        <v>655</v>
      </c>
      <c r="G293" s="540"/>
      <c r="H293" s="540"/>
      <c r="I293" s="540"/>
      <c r="J293" s="362"/>
      <c r="K293" s="364" t="s">
        <v>5</v>
      </c>
      <c r="L293" s="362"/>
      <c r="M293" s="362"/>
      <c r="N293" s="362"/>
      <c r="O293" s="362"/>
      <c r="P293" s="362"/>
      <c r="Q293" s="362"/>
      <c r="R293" s="155"/>
      <c r="T293" s="156"/>
      <c r="U293" s="152"/>
      <c r="V293" s="152"/>
      <c r="W293" s="152"/>
      <c r="X293" s="152"/>
      <c r="Y293" s="152"/>
      <c r="Z293" s="152"/>
      <c r="AA293" s="157"/>
      <c r="AT293" s="158" t="s">
        <v>182</v>
      </c>
      <c r="AU293" s="158" t="s">
        <v>131</v>
      </c>
      <c r="AV293" s="10" t="s">
        <v>87</v>
      </c>
      <c r="AW293" s="10" t="s">
        <v>37</v>
      </c>
      <c r="AX293" s="10" t="s">
        <v>79</v>
      </c>
      <c r="AY293" s="158" t="s">
        <v>172</v>
      </c>
    </row>
    <row r="294" spans="1:65" s="11" customFormat="1" ht="22.5" customHeight="1" x14ac:dyDescent="0.3">
      <c r="A294" s="365"/>
      <c r="B294" s="366"/>
      <c r="C294" s="367"/>
      <c r="D294" s="367"/>
      <c r="E294" s="368" t="s">
        <v>5</v>
      </c>
      <c r="F294" s="537" t="s">
        <v>131</v>
      </c>
      <c r="G294" s="538"/>
      <c r="H294" s="538"/>
      <c r="I294" s="538"/>
      <c r="J294" s="367"/>
      <c r="K294" s="369">
        <v>2</v>
      </c>
      <c r="L294" s="367"/>
      <c r="M294" s="367"/>
      <c r="N294" s="367"/>
      <c r="O294" s="367"/>
      <c r="P294" s="367"/>
      <c r="Q294" s="367"/>
      <c r="R294" s="163"/>
      <c r="T294" s="164"/>
      <c r="U294" s="160"/>
      <c r="V294" s="160"/>
      <c r="W294" s="160"/>
      <c r="X294" s="160"/>
      <c r="Y294" s="160"/>
      <c r="Z294" s="160"/>
      <c r="AA294" s="165"/>
      <c r="AT294" s="166" t="s">
        <v>182</v>
      </c>
      <c r="AU294" s="166" t="s">
        <v>131</v>
      </c>
      <c r="AV294" s="11" t="s">
        <v>131</v>
      </c>
      <c r="AW294" s="11" t="s">
        <v>37</v>
      </c>
      <c r="AX294" s="11" t="s">
        <v>79</v>
      </c>
      <c r="AY294" s="166" t="s">
        <v>172</v>
      </c>
    </row>
    <row r="295" spans="1:65" s="12" customFormat="1" ht="22.5" customHeight="1" x14ac:dyDescent="0.3">
      <c r="A295" s="370"/>
      <c r="B295" s="371"/>
      <c r="C295" s="372"/>
      <c r="D295" s="372"/>
      <c r="E295" s="373" t="s">
        <v>5</v>
      </c>
      <c r="F295" s="525" t="s">
        <v>186</v>
      </c>
      <c r="G295" s="526"/>
      <c r="H295" s="526"/>
      <c r="I295" s="526"/>
      <c r="J295" s="372"/>
      <c r="K295" s="374">
        <v>2</v>
      </c>
      <c r="L295" s="372"/>
      <c r="M295" s="372"/>
      <c r="N295" s="372"/>
      <c r="O295" s="372"/>
      <c r="P295" s="372"/>
      <c r="Q295" s="372"/>
      <c r="R295" s="171"/>
      <c r="T295" s="172"/>
      <c r="U295" s="168"/>
      <c r="V295" s="168"/>
      <c r="W295" s="168"/>
      <c r="X295" s="168"/>
      <c r="Y295" s="168"/>
      <c r="Z295" s="168"/>
      <c r="AA295" s="173"/>
      <c r="AT295" s="174" t="s">
        <v>182</v>
      </c>
      <c r="AU295" s="174" t="s">
        <v>131</v>
      </c>
      <c r="AV295" s="12" t="s">
        <v>177</v>
      </c>
      <c r="AW295" s="12" t="s">
        <v>37</v>
      </c>
      <c r="AX295" s="12" t="s">
        <v>87</v>
      </c>
      <c r="AY295" s="174" t="s">
        <v>172</v>
      </c>
    </row>
    <row r="296" spans="1:65" s="9" customFormat="1" ht="29.85" customHeight="1" x14ac:dyDescent="0.3">
      <c r="A296" s="352"/>
      <c r="B296" s="353"/>
      <c r="C296" s="354"/>
      <c r="D296" s="356" t="s">
        <v>643</v>
      </c>
      <c r="E296" s="356"/>
      <c r="F296" s="356"/>
      <c r="G296" s="356"/>
      <c r="H296" s="356"/>
      <c r="I296" s="356"/>
      <c r="J296" s="356"/>
      <c r="K296" s="356"/>
      <c r="L296" s="356"/>
      <c r="M296" s="356"/>
      <c r="N296" s="531">
        <f>BK296</f>
        <v>100</v>
      </c>
      <c r="O296" s="532"/>
      <c r="P296" s="532"/>
      <c r="Q296" s="532"/>
      <c r="R296" s="133"/>
      <c r="T296" s="134"/>
      <c r="U296" s="131"/>
      <c r="V296" s="131"/>
      <c r="W296" s="135">
        <f>SUM(W297:W302)</f>
        <v>0.32800000000000001</v>
      </c>
      <c r="X296" s="131"/>
      <c r="Y296" s="135">
        <f>SUM(Y297:Y302)</f>
        <v>0</v>
      </c>
      <c r="Z296" s="131"/>
      <c r="AA296" s="136">
        <f>SUM(AA297:AA302)</f>
        <v>9.5200000000000007E-2</v>
      </c>
      <c r="AR296" s="137" t="s">
        <v>131</v>
      </c>
      <c r="AT296" s="138" t="s">
        <v>78</v>
      </c>
      <c r="AU296" s="138" t="s">
        <v>87</v>
      </c>
      <c r="AY296" s="137" t="s">
        <v>172</v>
      </c>
      <c r="BK296" s="139">
        <f>SUM(BK297:BK302)</f>
        <v>100</v>
      </c>
    </row>
    <row r="297" spans="1:65" s="1" customFormat="1" ht="22.5" customHeight="1" x14ac:dyDescent="0.3">
      <c r="A297" s="307"/>
      <c r="B297" s="308"/>
      <c r="C297" s="357" t="s">
        <v>476</v>
      </c>
      <c r="D297" s="357" t="s">
        <v>173</v>
      </c>
      <c r="E297" s="358" t="s">
        <v>746</v>
      </c>
      <c r="F297" s="541" t="s">
        <v>747</v>
      </c>
      <c r="G297" s="541"/>
      <c r="H297" s="541"/>
      <c r="I297" s="541"/>
      <c r="J297" s="359" t="s">
        <v>206</v>
      </c>
      <c r="K297" s="300">
        <v>4</v>
      </c>
      <c r="L297" s="497">
        <v>25</v>
      </c>
      <c r="M297" s="497"/>
      <c r="N297" s="498">
        <f>ROUND(L297*K297,2)</f>
        <v>100</v>
      </c>
      <c r="O297" s="498"/>
      <c r="P297" s="498"/>
      <c r="Q297" s="498"/>
      <c r="R297" s="145"/>
      <c r="T297" s="146" t="s">
        <v>5</v>
      </c>
      <c r="U297" s="44" t="s">
        <v>44</v>
      </c>
      <c r="V297" s="147">
        <v>8.2000000000000003E-2</v>
      </c>
      <c r="W297" s="147">
        <f>V297*K297</f>
        <v>0.32800000000000001</v>
      </c>
      <c r="X297" s="147">
        <v>0</v>
      </c>
      <c r="Y297" s="147">
        <f>X297*K297</f>
        <v>0</v>
      </c>
      <c r="Z297" s="147">
        <v>2.3800000000000002E-2</v>
      </c>
      <c r="AA297" s="148">
        <f>Z297*K297</f>
        <v>9.5200000000000007E-2</v>
      </c>
      <c r="AR297" s="21" t="s">
        <v>277</v>
      </c>
      <c r="AT297" s="21" t="s">
        <v>173</v>
      </c>
      <c r="AU297" s="21" t="s">
        <v>131</v>
      </c>
      <c r="AY297" s="21" t="s">
        <v>172</v>
      </c>
      <c r="BE297" s="149">
        <f>IF(U297="základní",N297,0)</f>
        <v>100</v>
      </c>
      <c r="BF297" s="149">
        <f>IF(U297="snížená",N297,0)</f>
        <v>0</v>
      </c>
      <c r="BG297" s="149">
        <f>IF(U297="zákl. přenesená",N297,0)</f>
        <v>0</v>
      </c>
      <c r="BH297" s="149">
        <f>IF(U297="sníž. přenesená",N297,0)</f>
        <v>0</v>
      </c>
      <c r="BI297" s="149">
        <f>IF(U297="nulová",N297,0)</f>
        <v>0</v>
      </c>
      <c r="BJ297" s="21" t="s">
        <v>87</v>
      </c>
      <c r="BK297" s="149">
        <f>ROUND(L297*K297,2)</f>
        <v>100</v>
      </c>
      <c r="BL297" s="21" t="s">
        <v>277</v>
      </c>
      <c r="BM297" s="21" t="s">
        <v>748</v>
      </c>
    </row>
    <row r="298" spans="1:65" s="10" customFormat="1" ht="22.5" customHeight="1" x14ac:dyDescent="0.3">
      <c r="A298" s="360"/>
      <c r="B298" s="361"/>
      <c r="C298" s="362"/>
      <c r="D298" s="362"/>
      <c r="E298" s="363" t="s">
        <v>5</v>
      </c>
      <c r="F298" s="542" t="s">
        <v>654</v>
      </c>
      <c r="G298" s="543"/>
      <c r="H298" s="543"/>
      <c r="I298" s="543"/>
      <c r="J298" s="362"/>
      <c r="K298" s="364" t="s">
        <v>5</v>
      </c>
      <c r="L298" s="362"/>
      <c r="M298" s="362"/>
      <c r="N298" s="362"/>
      <c r="O298" s="362"/>
      <c r="P298" s="362"/>
      <c r="Q298" s="362"/>
      <c r="R298" s="155"/>
      <c r="T298" s="156"/>
      <c r="U298" s="152"/>
      <c r="V298" s="152"/>
      <c r="W298" s="152"/>
      <c r="X298" s="152"/>
      <c r="Y298" s="152"/>
      <c r="Z298" s="152"/>
      <c r="AA298" s="157"/>
      <c r="AT298" s="158" t="s">
        <v>182</v>
      </c>
      <c r="AU298" s="158" t="s">
        <v>131</v>
      </c>
      <c r="AV298" s="10" t="s">
        <v>87</v>
      </c>
      <c r="AW298" s="10" t="s">
        <v>37</v>
      </c>
      <c r="AX298" s="10" t="s">
        <v>79</v>
      </c>
      <c r="AY298" s="158" t="s">
        <v>172</v>
      </c>
    </row>
    <row r="299" spans="1:65" s="10" customFormat="1" ht="22.5" customHeight="1" x14ac:dyDescent="0.3">
      <c r="A299" s="360"/>
      <c r="B299" s="361"/>
      <c r="C299" s="362"/>
      <c r="D299" s="362"/>
      <c r="E299" s="363" t="s">
        <v>5</v>
      </c>
      <c r="F299" s="539" t="s">
        <v>655</v>
      </c>
      <c r="G299" s="540"/>
      <c r="H299" s="540"/>
      <c r="I299" s="540"/>
      <c r="J299" s="362"/>
      <c r="K299" s="364" t="s">
        <v>5</v>
      </c>
      <c r="L299" s="362"/>
      <c r="M299" s="362"/>
      <c r="N299" s="362"/>
      <c r="O299" s="362"/>
      <c r="P299" s="362"/>
      <c r="Q299" s="362"/>
      <c r="R299" s="155"/>
      <c r="T299" s="156"/>
      <c r="U299" s="152"/>
      <c r="V299" s="152"/>
      <c r="W299" s="152"/>
      <c r="X299" s="152"/>
      <c r="Y299" s="152"/>
      <c r="Z299" s="152"/>
      <c r="AA299" s="157"/>
      <c r="AT299" s="158" t="s">
        <v>182</v>
      </c>
      <c r="AU299" s="158" t="s">
        <v>131</v>
      </c>
      <c r="AV299" s="10" t="s">
        <v>87</v>
      </c>
      <c r="AW299" s="10" t="s">
        <v>37</v>
      </c>
      <c r="AX299" s="10" t="s">
        <v>79</v>
      </c>
      <c r="AY299" s="158" t="s">
        <v>172</v>
      </c>
    </row>
    <row r="300" spans="1:65" s="10" customFormat="1" ht="22.5" customHeight="1" x14ac:dyDescent="0.3">
      <c r="A300" s="360"/>
      <c r="B300" s="361"/>
      <c r="C300" s="362"/>
      <c r="D300" s="362"/>
      <c r="E300" s="363" t="s">
        <v>5</v>
      </c>
      <c r="F300" s="539" t="s">
        <v>749</v>
      </c>
      <c r="G300" s="540"/>
      <c r="H300" s="540"/>
      <c r="I300" s="540"/>
      <c r="J300" s="362"/>
      <c r="K300" s="364" t="s">
        <v>5</v>
      </c>
      <c r="L300" s="362"/>
      <c r="M300" s="362"/>
      <c r="N300" s="362"/>
      <c r="O300" s="362"/>
      <c r="P300" s="362"/>
      <c r="Q300" s="362"/>
      <c r="R300" s="155"/>
      <c r="T300" s="156"/>
      <c r="U300" s="152"/>
      <c r="V300" s="152"/>
      <c r="W300" s="152"/>
      <c r="X300" s="152"/>
      <c r="Y300" s="152"/>
      <c r="Z300" s="152"/>
      <c r="AA300" s="157"/>
      <c r="AT300" s="158" t="s">
        <v>182</v>
      </c>
      <c r="AU300" s="158" t="s">
        <v>131</v>
      </c>
      <c r="AV300" s="10" t="s">
        <v>87</v>
      </c>
      <c r="AW300" s="10" t="s">
        <v>37</v>
      </c>
      <c r="AX300" s="10" t="s">
        <v>79</v>
      </c>
      <c r="AY300" s="158" t="s">
        <v>172</v>
      </c>
    </row>
    <row r="301" spans="1:65" s="11" customFormat="1" ht="22.5" customHeight="1" x14ac:dyDescent="0.3">
      <c r="A301" s="365"/>
      <c r="B301" s="366"/>
      <c r="C301" s="367"/>
      <c r="D301" s="367"/>
      <c r="E301" s="368" t="s">
        <v>5</v>
      </c>
      <c r="F301" s="537" t="s">
        <v>177</v>
      </c>
      <c r="G301" s="538"/>
      <c r="H301" s="538"/>
      <c r="I301" s="538"/>
      <c r="J301" s="367"/>
      <c r="K301" s="369">
        <v>4</v>
      </c>
      <c r="L301" s="367"/>
      <c r="M301" s="367"/>
      <c r="N301" s="367"/>
      <c r="O301" s="367"/>
      <c r="P301" s="367"/>
      <c r="Q301" s="367"/>
      <c r="R301" s="163"/>
      <c r="T301" s="164"/>
      <c r="U301" s="160"/>
      <c r="V301" s="160"/>
      <c r="W301" s="160"/>
      <c r="X301" s="160"/>
      <c r="Y301" s="160"/>
      <c r="Z301" s="160"/>
      <c r="AA301" s="165"/>
      <c r="AT301" s="166" t="s">
        <v>182</v>
      </c>
      <c r="AU301" s="166" t="s">
        <v>131</v>
      </c>
      <c r="AV301" s="11" t="s">
        <v>131</v>
      </c>
      <c r="AW301" s="11" t="s">
        <v>37</v>
      </c>
      <c r="AX301" s="11" t="s">
        <v>79</v>
      </c>
      <c r="AY301" s="166" t="s">
        <v>172</v>
      </c>
    </row>
    <row r="302" spans="1:65" s="12" customFormat="1" ht="22.5" customHeight="1" x14ac:dyDescent="0.3">
      <c r="A302" s="370"/>
      <c r="B302" s="371"/>
      <c r="C302" s="372"/>
      <c r="D302" s="372"/>
      <c r="E302" s="373" t="s">
        <v>5</v>
      </c>
      <c r="F302" s="525" t="s">
        <v>186</v>
      </c>
      <c r="G302" s="526"/>
      <c r="H302" s="526"/>
      <c r="I302" s="526"/>
      <c r="J302" s="372"/>
      <c r="K302" s="374">
        <v>4</v>
      </c>
      <c r="L302" s="372"/>
      <c r="M302" s="372"/>
      <c r="N302" s="372"/>
      <c r="O302" s="372"/>
      <c r="P302" s="372"/>
      <c r="Q302" s="372"/>
      <c r="R302" s="171"/>
      <c r="T302" s="172"/>
      <c r="U302" s="168"/>
      <c r="V302" s="168"/>
      <c r="W302" s="168"/>
      <c r="X302" s="168"/>
      <c r="Y302" s="168"/>
      <c r="Z302" s="168"/>
      <c r="AA302" s="173"/>
      <c r="AT302" s="174" t="s">
        <v>182</v>
      </c>
      <c r="AU302" s="174" t="s">
        <v>131</v>
      </c>
      <c r="AV302" s="12" t="s">
        <v>177</v>
      </c>
      <c r="AW302" s="12" t="s">
        <v>37</v>
      </c>
      <c r="AX302" s="12" t="s">
        <v>87</v>
      </c>
      <c r="AY302" s="174" t="s">
        <v>172</v>
      </c>
    </row>
    <row r="303" spans="1:65" s="9" customFormat="1" ht="29.85" customHeight="1" x14ac:dyDescent="0.3">
      <c r="A303" s="352"/>
      <c r="B303" s="353"/>
      <c r="C303" s="354"/>
      <c r="D303" s="356" t="s">
        <v>644</v>
      </c>
      <c r="E303" s="356"/>
      <c r="F303" s="356"/>
      <c r="G303" s="356"/>
      <c r="H303" s="356"/>
      <c r="I303" s="356"/>
      <c r="J303" s="356"/>
      <c r="K303" s="356"/>
      <c r="L303" s="356"/>
      <c r="M303" s="356"/>
      <c r="N303" s="531">
        <f>BK303</f>
        <v>853.2</v>
      </c>
      <c r="O303" s="532"/>
      <c r="P303" s="532"/>
      <c r="Q303" s="532"/>
      <c r="R303" s="133"/>
      <c r="T303" s="134"/>
      <c r="U303" s="131"/>
      <c r="V303" s="131"/>
      <c r="W303" s="135">
        <f>SUM(W304:W309)</f>
        <v>0</v>
      </c>
      <c r="X303" s="131"/>
      <c r="Y303" s="135">
        <f>SUM(Y304:Y309)</f>
        <v>0</v>
      </c>
      <c r="Z303" s="131"/>
      <c r="AA303" s="136">
        <f>SUM(AA304:AA309)</f>
        <v>0</v>
      </c>
      <c r="AR303" s="137" t="s">
        <v>131</v>
      </c>
      <c r="AT303" s="138" t="s">
        <v>78</v>
      </c>
      <c r="AU303" s="138" t="s">
        <v>87</v>
      </c>
      <c r="AY303" s="137" t="s">
        <v>172</v>
      </c>
      <c r="BK303" s="139">
        <f>SUM(BK304:BK309)</f>
        <v>853.2</v>
      </c>
    </row>
    <row r="304" spans="1:65" s="1" customFormat="1" ht="22.5" customHeight="1" x14ac:dyDescent="0.3">
      <c r="A304" s="307"/>
      <c r="B304" s="308"/>
      <c r="C304" s="357" t="s">
        <v>428</v>
      </c>
      <c r="D304" s="357" t="s">
        <v>173</v>
      </c>
      <c r="E304" s="358" t="s">
        <v>308</v>
      </c>
      <c r="F304" s="541" t="s">
        <v>750</v>
      </c>
      <c r="G304" s="541"/>
      <c r="H304" s="541"/>
      <c r="I304" s="541"/>
      <c r="J304" s="359" t="s">
        <v>229</v>
      </c>
      <c r="K304" s="300">
        <v>31.6</v>
      </c>
      <c r="L304" s="497">
        <v>27</v>
      </c>
      <c r="M304" s="497"/>
      <c r="N304" s="498">
        <f>ROUND(L304*K304,2)</f>
        <v>853.2</v>
      </c>
      <c r="O304" s="498"/>
      <c r="P304" s="498"/>
      <c r="Q304" s="498"/>
      <c r="R304" s="145"/>
      <c r="T304" s="146" t="s">
        <v>5</v>
      </c>
      <c r="U304" s="44" t="s">
        <v>44</v>
      </c>
      <c r="V304" s="147">
        <v>0</v>
      </c>
      <c r="W304" s="147">
        <f>V304*K304</f>
        <v>0</v>
      </c>
      <c r="X304" s="147">
        <v>0</v>
      </c>
      <c r="Y304" s="147">
        <f>X304*K304</f>
        <v>0</v>
      </c>
      <c r="Z304" s="147">
        <v>0</v>
      </c>
      <c r="AA304" s="148">
        <f>Z304*K304</f>
        <v>0</v>
      </c>
      <c r="AR304" s="21" t="s">
        <v>277</v>
      </c>
      <c r="AT304" s="21" t="s">
        <v>173</v>
      </c>
      <c r="AU304" s="21" t="s">
        <v>131</v>
      </c>
      <c r="AY304" s="21" t="s">
        <v>172</v>
      </c>
      <c r="BE304" s="149">
        <f>IF(U304="základní",N304,0)</f>
        <v>853.2</v>
      </c>
      <c r="BF304" s="149">
        <f>IF(U304="snížená",N304,0)</f>
        <v>0</v>
      </c>
      <c r="BG304" s="149">
        <f>IF(U304="zákl. přenesená",N304,0)</f>
        <v>0</v>
      </c>
      <c r="BH304" s="149">
        <f>IF(U304="sníž. přenesená",N304,0)</f>
        <v>0</v>
      </c>
      <c r="BI304" s="149">
        <f>IF(U304="nulová",N304,0)</f>
        <v>0</v>
      </c>
      <c r="BJ304" s="21" t="s">
        <v>87</v>
      </c>
      <c r="BK304" s="149">
        <f>ROUND(L304*K304,2)</f>
        <v>853.2</v>
      </c>
      <c r="BL304" s="21" t="s">
        <v>277</v>
      </c>
      <c r="BM304" s="21" t="s">
        <v>751</v>
      </c>
    </row>
    <row r="305" spans="1:65" s="10" customFormat="1" ht="22.5" customHeight="1" x14ac:dyDescent="0.3">
      <c r="A305" s="360"/>
      <c r="B305" s="361"/>
      <c r="C305" s="362"/>
      <c r="D305" s="362"/>
      <c r="E305" s="363" t="s">
        <v>5</v>
      </c>
      <c r="F305" s="542" t="s">
        <v>654</v>
      </c>
      <c r="G305" s="543"/>
      <c r="H305" s="543"/>
      <c r="I305" s="543"/>
      <c r="J305" s="362"/>
      <c r="K305" s="364" t="s">
        <v>5</v>
      </c>
      <c r="L305" s="362"/>
      <c r="M305" s="362"/>
      <c r="N305" s="362"/>
      <c r="O305" s="362"/>
      <c r="P305" s="362"/>
      <c r="Q305" s="362"/>
      <c r="R305" s="155"/>
      <c r="T305" s="156"/>
      <c r="U305" s="152"/>
      <c r="V305" s="152"/>
      <c r="W305" s="152"/>
      <c r="X305" s="152"/>
      <c r="Y305" s="152"/>
      <c r="Z305" s="152"/>
      <c r="AA305" s="157"/>
      <c r="AT305" s="158" t="s">
        <v>182</v>
      </c>
      <c r="AU305" s="158" t="s">
        <v>131</v>
      </c>
      <c r="AV305" s="10" t="s">
        <v>87</v>
      </c>
      <c r="AW305" s="10" t="s">
        <v>37</v>
      </c>
      <c r="AX305" s="10" t="s">
        <v>79</v>
      </c>
      <c r="AY305" s="158" t="s">
        <v>172</v>
      </c>
    </row>
    <row r="306" spans="1:65" s="10" customFormat="1" ht="22.5" customHeight="1" x14ac:dyDescent="0.3">
      <c r="A306" s="360"/>
      <c r="B306" s="361"/>
      <c r="C306" s="362"/>
      <c r="D306" s="362"/>
      <c r="E306" s="363" t="s">
        <v>5</v>
      </c>
      <c r="F306" s="539" t="s">
        <v>655</v>
      </c>
      <c r="G306" s="540"/>
      <c r="H306" s="540"/>
      <c r="I306" s="540"/>
      <c r="J306" s="362"/>
      <c r="K306" s="364" t="s">
        <v>5</v>
      </c>
      <c r="L306" s="362"/>
      <c r="M306" s="362"/>
      <c r="N306" s="362"/>
      <c r="O306" s="362"/>
      <c r="P306" s="362"/>
      <c r="Q306" s="362"/>
      <c r="R306" s="155"/>
      <c r="T306" s="156"/>
      <c r="U306" s="152"/>
      <c r="V306" s="152"/>
      <c r="W306" s="152"/>
      <c r="X306" s="152"/>
      <c r="Y306" s="152"/>
      <c r="Z306" s="152"/>
      <c r="AA306" s="157"/>
      <c r="AT306" s="158" t="s">
        <v>182</v>
      </c>
      <c r="AU306" s="158" t="s">
        <v>131</v>
      </c>
      <c r="AV306" s="10" t="s">
        <v>87</v>
      </c>
      <c r="AW306" s="10" t="s">
        <v>37</v>
      </c>
      <c r="AX306" s="10" t="s">
        <v>79</v>
      </c>
      <c r="AY306" s="158" t="s">
        <v>172</v>
      </c>
    </row>
    <row r="307" spans="1:65" s="10" customFormat="1" ht="22.5" customHeight="1" x14ac:dyDescent="0.3">
      <c r="A307" s="360"/>
      <c r="B307" s="361"/>
      <c r="C307" s="362"/>
      <c r="D307" s="362"/>
      <c r="E307" s="363" t="s">
        <v>5</v>
      </c>
      <c r="F307" s="539" t="s">
        <v>752</v>
      </c>
      <c r="G307" s="540"/>
      <c r="H307" s="540"/>
      <c r="I307" s="540"/>
      <c r="J307" s="362"/>
      <c r="K307" s="364" t="s">
        <v>5</v>
      </c>
      <c r="L307" s="362"/>
      <c r="M307" s="362"/>
      <c r="N307" s="362"/>
      <c r="O307" s="362"/>
      <c r="P307" s="362"/>
      <c r="Q307" s="362"/>
      <c r="R307" s="155"/>
      <c r="T307" s="156"/>
      <c r="U307" s="152"/>
      <c r="V307" s="152"/>
      <c r="W307" s="152"/>
      <c r="X307" s="152"/>
      <c r="Y307" s="152"/>
      <c r="Z307" s="152"/>
      <c r="AA307" s="157"/>
      <c r="AT307" s="158" t="s">
        <v>182</v>
      </c>
      <c r="AU307" s="158" t="s">
        <v>131</v>
      </c>
      <c r="AV307" s="10" t="s">
        <v>87</v>
      </c>
      <c r="AW307" s="10" t="s">
        <v>37</v>
      </c>
      <c r="AX307" s="10" t="s">
        <v>79</v>
      </c>
      <c r="AY307" s="158" t="s">
        <v>172</v>
      </c>
    </row>
    <row r="308" spans="1:65" s="11" customFormat="1" ht="22.5" customHeight="1" x14ac:dyDescent="0.3">
      <c r="A308" s="365"/>
      <c r="B308" s="366"/>
      <c r="C308" s="367"/>
      <c r="D308" s="367"/>
      <c r="E308" s="368" t="s">
        <v>5</v>
      </c>
      <c r="F308" s="537" t="s">
        <v>753</v>
      </c>
      <c r="G308" s="538"/>
      <c r="H308" s="538"/>
      <c r="I308" s="538"/>
      <c r="J308" s="367"/>
      <c r="K308" s="369">
        <v>31.6</v>
      </c>
      <c r="L308" s="367"/>
      <c r="M308" s="367"/>
      <c r="N308" s="367"/>
      <c r="O308" s="367"/>
      <c r="P308" s="367"/>
      <c r="Q308" s="367"/>
      <c r="R308" s="163"/>
      <c r="T308" s="164"/>
      <c r="U308" s="160"/>
      <c r="V308" s="160"/>
      <c r="W308" s="160"/>
      <c r="X308" s="160"/>
      <c r="Y308" s="160"/>
      <c r="Z308" s="160"/>
      <c r="AA308" s="165"/>
      <c r="AT308" s="166" t="s">
        <v>182</v>
      </c>
      <c r="AU308" s="166" t="s">
        <v>131</v>
      </c>
      <c r="AV308" s="11" t="s">
        <v>131</v>
      </c>
      <c r="AW308" s="11" t="s">
        <v>37</v>
      </c>
      <c r="AX308" s="11" t="s">
        <v>79</v>
      </c>
      <c r="AY308" s="166" t="s">
        <v>172</v>
      </c>
    </row>
    <row r="309" spans="1:65" s="12" customFormat="1" ht="22.5" customHeight="1" x14ac:dyDescent="0.3">
      <c r="A309" s="370"/>
      <c r="B309" s="371"/>
      <c r="C309" s="372"/>
      <c r="D309" s="372"/>
      <c r="E309" s="373" t="s">
        <v>5</v>
      </c>
      <c r="F309" s="525" t="s">
        <v>186</v>
      </c>
      <c r="G309" s="526"/>
      <c r="H309" s="526"/>
      <c r="I309" s="526"/>
      <c r="J309" s="372"/>
      <c r="K309" s="374">
        <v>31.6</v>
      </c>
      <c r="L309" s="372"/>
      <c r="M309" s="372"/>
      <c r="N309" s="372"/>
      <c r="O309" s="372"/>
      <c r="P309" s="372"/>
      <c r="Q309" s="372"/>
      <c r="R309" s="171"/>
      <c r="T309" s="172"/>
      <c r="U309" s="168"/>
      <c r="V309" s="168"/>
      <c r="W309" s="168"/>
      <c r="X309" s="168"/>
      <c r="Y309" s="168"/>
      <c r="Z309" s="168"/>
      <c r="AA309" s="173"/>
      <c r="AT309" s="174" t="s">
        <v>182</v>
      </c>
      <c r="AU309" s="174" t="s">
        <v>131</v>
      </c>
      <c r="AV309" s="12" t="s">
        <v>177</v>
      </c>
      <c r="AW309" s="12" t="s">
        <v>37</v>
      </c>
      <c r="AX309" s="12" t="s">
        <v>87</v>
      </c>
      <c r="AY309" s="174" t="s">
        <v>172</v>
      </c>
    </row>
    <row r="310" spans="1:65" s="9" customFormat="1" ht="29.85" customHeight="1" x14ac:dyDescent="0.3">
      <c r="A310" s="352"/>
      <c r="B310" s="353"/>
      <c r="C310" s="354"/>
      <c r="D310" s="356" t="s">
        <v>151</v>
      </c>
      <c r="E310" s="356"/>
      <c r="F310" s="356"/>
      <c r="G310" s="356"/>
      <c r="H310" s="356"/>
      <c r="I310" s="356"/>
      <c r="J310" s="356"/>
      <c r="K310" s="356"/>
      <c r="L310" s="356"/>
      <c r="M310" s="356"/>
      <c r="N310" s="531">
        <f>BK310</f>
        <v>81</v>
      </c>
      <c r="O310" s="532"/>
      <c r="P310" s="532"/>
      <c r="Q310" s="532"/>
      <c r="R310" s="133"/>
      <c r="T310" s="134"/>
      <c r="U310" s="131"/>
      <c r="V310" s="131"/>
      <c r="W310" s="135">
        <f>SUM(W311:W313)</f>
        <v>0.29249999999999998</v>
      </c>
      <c r="X310" s="131"/>
      <c r="Y310" s="135">
        <f>SUM(Y311:Y313)</f>
        <v>0</v>
      </c>
      <c r="Z310" s="131"/>
      <c r="AA310" s="136">
        <f>SUM(AA311:AA313)</f>
        <v>2.5050000000000003E-3</v>
      </c>
      <c r="AR310" s="137" t="s">
        <v>131</v>
      </c>
      <c r="AT310" s="138" t="s">
        <v>78</v>
      </c>
      <c r="AU310" s="138" t="s">
        <v>87</v>
      </c>
      <c r="AY310" s="137" t="s">
        <v>172</v>
      </c>
      <c r="BK310" s="139">
        <f>SUM(BK311:BK313)</f>
        <v>81</v>
      </c>
    </row>
    <row r="311" spans="1:65" s="1" customFormat="1" ht="22.5" customHeight="1" x14ac:dyDescent="0.3">
      <c r="A311" s="307"/>
      <c r="B311" s="308"/>
      <c r="C311" s="357" t="s">
        <v>519</v>
      </c>
      <c r="D311" s="357" t="s">
        <v>173</v>
      </c>
      <c r="E311" s="358" t="s">
        <v>313</v>
      </c>
      <c r="F311" s="541" t="s">
        <v>314</v>
      </c>
      <c r="G311" s="541"/>
      <c r="H311" s="541"/>
      <c r="I311" s="541"/>
      <c r="J311" s="359" t="s">
        <v>229</v>
      </c>
      <c r="K311" s="300">
        <v>1.5</v>
      </c>
      <c r="L311" s="497">
        <v>54</v>
      </c>
      <c r="M311" s="497"/>
      <c r="N311" s="498">
        <f>ROUND(L311*K311,2)</f>
        <v>81</v>
      </c>
      <c r="O311" s="498"/>
      <c r="P311" s="498"/>
      <c r="Q311" s="498"/>
      <c r="R311" s="145"/>
      <c r="T311" s="146" t="s">
        <v>5</v>
      </c>
      <c r="U311" s="44" t="s">
        <v>44</v>
      </c>
      <c r="V311" s="147">
        <v>0.19500000000000001</v>
      </c>
      <c r="W311" s="147">
        <f>V311*K311</f>
        <v>0.29249999999999998</v>
      </c>
      <c r="X311" s="147">
        <v>0</v>
      </c>
      <c r="Y311" s="147">
        <f>X311*K311</f>
        <v>0</v>
      </c>
      <c r="Z311" s="147">
        <v>1.67E-3</v>
      </c>
      <c r="AA311" s="148">
        <f>Z311*K311</f>
        <v>2.5050000000000003E-3</v>
      </c>
      <c r="AR311" s="21" t="s">
        <v>277</v>
      </c>
      <c r="AT311" s="21" t="s">
        <v>173</v>
      </c>
      <c r="AU311" s="21" t="s">
        <v>131</v>
      </c>
      <c r="AY311" s="21" t="s">
        <v>172</v>
      </c>
      <c r="BE311" s="149">
        <f>IF(U311="základní",N311,0)</f>
        <v>81</v>
      </c>
      <c r="BF311" s="149">
        <f>IF(U311="snížená",N311,0)</f>
        <v>0</v>
      </c>
      <c r="BG311" s="149">
        <f>IF(U311="zákl. přenesená",N311,0)</f>
        <v>0</v>
      </c>
      <c r="BH311" s="149">
        <f>IF(U311="sníž. přenesená",N311,0)</f>
        <v>0</v>
      </c>
      <c r="BI311" s="149">
        <f>IF(U311="nulová",N311,0)</f>
        <v>0</v>
      </c>
      <c r="BJ311" s="21" t="s">
        <v>87</v>
      </c>
      <c r="BK311" s="149">
        <f>ROUND(L311*K311,2)</f>
        <v>81</v>
      </c>
      <c r="BL311" s="21" t="s">
        <v>277</v>
      </c>
      <c r="BM311" s="21" t="s">
        <v>754</v>
      </c>
    </row>
    <row r="312" spans="1:65" s="11" customFormat="1" ht="22.5" customHeight="1" x14ac:dyDescent="0.3">
      <c r="A312" s="365"/>
      <c r="B312" s="366"/>
      <c r="C312" s="367"/>
      <c r="D312" s="367"/>
      <c r="E312" s="368" t="s">
        <v>5</v>
      </c>
      <c r="F312" s="523" t="s">
        <v>755</v>
      </c>
      <c r="G312" s="524"/>
      <c r="H312" s="524"/>
      <c r="I312" s="524"/>
      <c r="J312" s="367"/>
      <c r="K312" s="369">
        <v>1.5</v>
      </c>
      <c r="L312" s="367"/>
      <c r="M312" s="367"/>
      <c r="N312" s="367"/>
      <c r="O312" s="367"/>
      <c r="P312" s="367"/>
      <c r="Q312" s="367"/>
      <c r="R312" s="163"/>
      <c r="T312" s="164"/>
      <c r="U312" s="160"/>
      <c r="V312" s="160"/>
      <c r="W312" s="160"/>
      <c r="X312" s="160"/>
      <c r="Y312" s="160"/>
      <c r="Z312" s="160"/>
      <c r="AA312" s="165"/>
      <c r="AT312" s="166" t="s">
        <v>182</v>
      </c>
      <c r="AU312" s="166" t="s">
        <v>131</v>
      </c>
      <c r="AV312" s="11" t="s">
        <v>131</v>
      </c>
      <c r="AW312" s="11" t="s">
        <v>37</v>
      </c>
      <c r="AX312" s="11" t="s">
        <v>79</v>
      </c>
      <c r="AY312" s="166" t="s">
        <v>172</v>
      </c>
    </row>
    <row r="313" spans="1:65" s="12" customFormat="1" ht="22.5" customHeight="1" x14ac:dyDescent="0.3">
      <c r="A313" s="370"/>
      <c r="B313" s="371"/>
      <c r="C313" s="372"/>
      <c r="D313" s="372"/>
      <c r="E313" s="373" t="s">
        <v>5</v>
      </c>
      <c r="F313" s="525" t="s">
        <v>186</v>
      </c>
      <c r="G313" s="526"/>
      <c r="H313" s="526"/>
      <c r="I313" s="526"/>
      <c r="J313" s="372"/>
      <c r="K313" s="374">
        <v>1.5</v>
      </c>
      <c r="L313" s="372"/>
      <c r="M313" s="372"/>
      <c r="N313" s="372"/>
      <c r="O313" s="372"/>
      <c r="P313" s="372"/>
      <c r="Q313" s="372"/>
      <c r="R313" s="171"/>
      <c r="T313" s="172"/>
      <c r="U313" s="168"/>
      <c r="V313" s="168"/>
      <c r="W313" s="168"/>
      <c r="X313" s="168"/>
      <c r="Y313" s="168"/>
      <c r="Z313" s="168"/>
      <c r="AA313" s="173"/>
      <c r="AT313" s="174" t="s">
        <v>182</v>
      </c>
      <c r="AU313" s="174" t="s">
        <v>131</v>
      </c>
      <c r="AV313" s="12" t="s">
        <v>177</v>
      </c>
      <c r="AW313" s="12" t="s">
        <v>37</v>
      </c>
      <c r="AX313" s="12" t="s">
        <v>87</v>
      </c>
      <c r="AY313" s="174" t="s">
        <v>172</v>
      </c>
    </row>
    <row r="314" spans="1:65" s="9" customFormat="1" ht="29.85" customHeight="1" x14ac:dyDescent="0.3">
      <c r="A314" s="352"/>
      <c r="B314" s="353"/>
      <c r="C314" s="354"/>
      <c r="D314" s="356" t="s">
        <v>152</v>
      </c>
      <c r="E314" s="356"/>
      <c r="F314" s="356"/>
      <c r="G314" s="356"/>
      <c r="H314" s="356"/>
      <c r="I314" s="356"/>
      <c r="J314" s="356"/>
      <c r="K314" s="356"/>
      <c r="L314" s="356"/>
      <c r="M314" s="356"/>
      <c r="N314" s="531">
        <f>BK314</f>
        <v>1041</v>
      </c>
      <c r="O314" s="532"/>
      <c r="P314" s="532"/>
      <c r="Q314" s="532"/>
      <c r="R314" s="133"/>
      <c r="T314" s="134"/>
      <c r="U314" s="131"/>
      <c r="V314" s="131"/>
      <c r="W314" s="135">
        <f>SUM(W315:W320)</f>
        <v>0.22</v>
      </c>
      <c r="X314" s="131"/>
      <c r="Y314" s="135">
        <f>SUM(Y315:Y320)</f>
        <v>0</v>
      </c>
      <c r="Z314" s="131"/>
      <c r="AA314" s="136">
        <f>SUM(AA315:AA320)</f>
        <v>5.2999999999999999E-2</v>
      </c>
      <c r="AR314" s="137" t="s">
        <v>131</v>
      </c>
      <c r="AT314" s="138" t="s">
        <v>78</v>
      </c>
      <c r="AU314" s="138" t="s">
        <v>87</v>
      </c>
      <c r="AY314" s="137" t="s">
        <v>172</v>
      </c>
      <c r="BK314" s="139">
        <f>SUM(BK315:BK320)</f>
        <v>1041</v>
      </c>
    </row>
    <row r="315" spans="1:65" s="1" customFormat="1" ht="31.5" customHeight="1" x14ac:dyDescent="0.3">
      <c r="A315" s="307"/>
      <c r="B315" s="308"/>
      <c r="C315" s="357" t="s">
        <v>523</v>
      </c>
      <c r="D315" s="357" t="s">
        <v>173</v>
      </c>
      <c r="E315" s="358" t="s">
        <v>756</v>
      </c>
      <c r="F315" s="541" t="s">
        <v>757</v>
      </c>
      <c r="G315" s="541"/>
      <c r="H315" s="541"/>
      <c r="I315" s="541"/>
      <c r="J315" s="359" t="s">
        <v>189</v>
      </c>
      <c r="K315" s="300">
        <v>1</v>
      </c>
      <c r="L315" s="497">
        <v>879</v>
      </c>
      <c r="M315" s="497"/>
      <c r="N315" s="498">
        <f>ROUND(L315*K315,2)</f>
        <v>879</v>
      </c>
      <c r="O315" s="498"/>
      <c r="P315" s="498"/>
      <c r="Q315" s="498"/>
      <c r="R315" s="145"/>
      <c r="T315" s="146" t="s">
        <v>5</v>
      </c>
      <c r="U315" s="44" t="s">
        <v>44</v>
      </c>
      <c r="V315" s="147">
        <v>0.12</v>
      </c>
      <c r="W315" s="147">
        <f>V315*K315</f>
        <v>0.12</v>
      </c>
      <c r="X315" s="147">
        <v>0</v>
      </c>
      <c r="Y315" s="147">
        <f>X315*K315</f>
        <v>0</v>
      </c>
      <c r="Z315" s="147">
        <v>5.0000000000000001E-3</v>
      </c>
      <c r="AA315" s="148">
        <f>Z315*K315</f>
        <v>5.0000000000000001E-3</v>
      </c>
      <c r="AR315" s="21" t="s">
        <v>277</v>
      </c>
      <c r="AT315" s="21" t="s">
        <v>173</v>
      </c>
      <c r="AU315" s="21" t="s">
        <v>131</v>
      </c>
      <c r="AY315" s="21" t="s">
        <v>172</v>
      </c>
      <c r="BE315" s="149">
        <f>IF(U315="základní",N315,0)</f>
        <v>879</v>
      </c>
      <c r="BF315" s="149">
        <f>IF(U315="snížená",N315,0)</f>
        <v>0</v>
      </c>
      <c r="BG315" s="149">
        <f>IF(U315="zákl. přenesená",N315,0)</f>
        <v>0</v>
      </c>
      <c r="BH315" s="149">
        <f>IF(U315="sníž. přenesená",N315,0)</f>
        <v>0</v>
      </c>
      <c r="BI315" s="149">
        <f>IF(U315="nulová",N315,0)</f>
        <v>0</v>
      </c>
      <c r="BJ315" s="21" t="s">
        <v>87</v>
      </c>
      <c r="BK315" s="149">
        <f>ROUND(L315*K315,2)</f>
        <v>879</v>
      </c>
      <c r="BL315" s="21" t="s">
        <v>277</v>
      </c>
      <c r="BM315" s="21" t="s">
        <v>758</v>
      </c>
    </row>
    <row r="316" spans="1:65" s="11" customFormat="1" ht="22.5" customHeight="1" x14ac:dyDescent="0.3">
      <c r="A316" s="365"/>
      <c r="B316" s="366"/>
      <c r="C316" s="367"/>
      <c r="D316" s="367"/>
      <c r="E316" s="368" t="s">
        <v>5</v>
      </c>
      <c r="F316" s="523" t="s">
        <v>87</v>
      </c>
      <c r="G316" s="524"/>
      <c r="H316" s="524"/>
      <c r="I316" s="524"/>
      <c r="J316" s="367"/>
      <c r="K316" s="369">
        <v>1</v>
      </c>
      <c r="L316" s="367"/>
      <c r="M316" s="367"/>
      <c r="N316" s="367"/>
      <c r="O316" s="367"/>
      <c r="P316" s="367"/>
      <c r="Q316" s="367"/>
      <c r="R316" s="163"/>
      <c r="T316" s="164"/>
      <c r="U316" s="160"/>
      <c r="V316" s="160"/>
      <c r="W316" s="160"/>
      <c r="X316" s="160"/>
      <c r="Y316" s="160"/>
      <c r="Z316" s="160"/>
      <c r="AA316" s="165"/>
      <c r="AT316" s="166" t="s">
        <v>182</v>
      </c>
      <c r="AU316" s="166" t="s">
        <v>131</v>
      </c>
      <c r="AV316" s="11" t="s">
        <v>131</v>
      </c>
      <c r="AW316" s="11" t="s">
        <v>37</v>
      </c>
      <c r="AX316" s="11" t="s">
        <v>79</v>
      </c>
      <c r="AY316" s="166" t="s">
        <v>172</v>
      </c>
    </row>
    <row r="317" spans="1:65" s="12" customFormat="1" ht="22.5" customHeight="1" x14ac:dyDescent="0.3">
      <c r="A317" s="370"/>
      <c r="B317" s="371"/>
      <c r="C317" s="372"/>
      <c r="D317" s="372"/>
      <c r="E317" s="373" t="s">
        <v>5</v>
      </c>
      <c r="F317" s="525" t="s">
        <v>186</v>
      </c>
      <c r="G317" s="526"/>
      <c r="H317" s="526"/>
      <c r="I317" s="526"/>
      <c r="J317" s="372"/>
      <c r="K317" s="374">
        <v>1</v>
      </c>
      <c r="L317" s="372"/>
      <c r="M317" s="372"/>
      <c r="N317" s="372"/>
      <c r="O317" s="372"/>
      <c r="P317" s="372"/>
      <c r="Q317" s="372"/>
      <c r="R317" s="171"/>
      <c r="T317" s="172"/>
      <c r="U317" s="168"/>
      <c r="V317" s="168"/>
      <c r="W317" s="168"/>
      <c r="X317" s="168"/>
      <c r="Y317" s="168"/>
      <c r="Z317" s="168"/>
      <c r="AA317" s="173"/>
      <c r="AT317" s="174" t="s">
        <v>182</v>
      </c>
      <c r="AU317" s="174" t="s">
        <v>131</v>
      </c>
      <c r="AV317" s="12" t="s">
        <v>177</v>
      </c>
      <c r="AW317" s="12" t="s">
        <v>37</v>
      </c>
      <c r="AX317" s="12" t="s">
        <v>87</v>
      </c>
      <c r="AY317" s="174" t="s">
        <v>172</v>
      </c>
    </row>
    <row r="318" spans="1:65" s="1" customFormat="1" ht="31.5" customHeight="1" x14ac:dyDescent="0.3">
      <c r="A318" s="307"/>
      <c r="B318" s="308"/>
      <c r="C318" s="357" t="s">
        <v>527</v>
      </c>
      <c r="D318" s="357" t="s">
        <v>173</v>
      </c>
      <c r="E318" s="358" t="s">
        <v>326</v>
      </c>
      <c r="F318" s="541" t="s">
        <v>327</v>
      </c>
      <c r="G318" s="541"/>
      <c r="H318" s="541"/>
      <c r="I318" s="541"/>
      <c r="J318" s="359" t="s">
        <v>189</v>
      </c>
      <c r="K318" s="300">
        <v>2</v>
      </c>
      <c r="L318" s="497">
        <v>81</v>
      </c>
      <c r="M318" s="497"/>
      <c r="N318" s="498">
        <f>ROUND(L318*K318,2)</f>
        <v>162</v>
      </c>
      <c r="O318" s="498"/>
      <c r="P318" s="498"/>
      <c r="Q318" s="498"/>
      <c r="R318" s="145"/>
      <c r="T318" s="146" t="s">
        <v>5</v>
      </c>
      <c r="U318" s="44" t="s">
        <v>44</v>
      </c>
      <c r="V318" s="147">
        <v>0.05</v>
      </c>
      <c r="W318" s="147">
        <f>V318*K318</f>
        <v>0.1</v>
      </c>
      <c r="X318" s="147">
        <v>0</v>
      </c>
      <c r="Y318" s="147">
        <f>X318*K318</f>
        <v>0</v>
      </c>
      <c r="Z318" s="147">
        <v>2.4E-2</v>
      </c>
      <c r="AA318" s="148">
        <f>Z318*K318</f>
        <v>4.8000000000000001E-2</v>
      </c>
      <c r="AR318" s="21" t="s">
        <v>277</v>
      </c>
      <c r="AT318" s="21" t="s">
        <v>173</v>
      </c>
      <c r="AU318" s="21" t="s">
        <v>131</v>
      </c>
      <c r="AY318" s="21" t="s">
        <v>172</v>
      </c>
      <c r="BE318" s="149">
        <f>IF(U318="základní",N318,0)</f>
        <v>162</v>
      </c>
      <c r="BF318" s="149">
        <f>IF(U318="snížená",N318,0)</f>
        <v>0</v>
      </c>
      <c r="BG318" s="149">
        <f>IF(U318="zákl. přenesená",N318,0)</f>
        <v>0</v>
      </c>
      <c r="BH318" s="149">
        <f>IF(U318="sníž. přenesená",N318,0)</f>
        <v>0</v>
      </c>
      <c r="BI318" s="149">
        <f>IF(U318="nulová",N318,0)</f>
        <v>0</v>
      </c>
      <c r="BJ318" s="21" t="s">
        <v>87</v>
      </c>
      <c r="BK318" s="149">
        <f>ROUND(L318*K318,2)</f>
        <v>162</v>
      </c>
      <c r="BL318" s="21" t="s">
        <v>277</v>
      </c>
      <c r="BM318" s="21" t="s">
        <v>759</v>
      </c>
    </row>
    <row r="319" spans="1:65" s="11" customFormat="1" ht="22.5" customHeight="1" x14ac:dyDescent="0.3">
      <c r="A319" s="365"/>
      <c r="B319" s="366"/>
      <c r="C319" s="367"/>
      <c r="D319" s="367"/>
      <c r="E319" s="368" t="s">
        <v>5</v>
      </c>
      <c r="F319" s="523" t="s">
        <v>131</v>
      </c>
      <c r="G319" s="524"/>
      <c r="H319" s="524"/>
      <c r="I319" s="524"/>
      <c r="J319" s="367"/>
      <c r="K319" s="369">
        <v>2</v>
      </c>
      <c r="L319" s="367"/>
      <c r="M319" s="367"/>
      <c r="N319" s="367"/>
      <c r="O319" s="367"/>
      <c r="P319" s="367"/>
      <c r="Q319" s="367"/>
      <c r="R319" s="163"/>
      <c r="T319" s="164"/>
      <c r="U319" s="160"/>
      <c r="V319" s="160"/>
      <c r="W319" s="160"/>
      <c r="X319" s="160"/>
      <c r="Y319" s="160"/>
      <c r="Z319" s="160"/>
      <c r="AA319" s="165"/>
      <c r="AT319" s="166" t="s">
        <v>182</v>
      </c>
      <c r="AU319" s="166" t="s">
        <v>131</v>
      </c>
      <c r="AV319" s="11" t="s">
        <v>131</v>
      </c>
      <c r="AW319" s="11" t="s">
        <v>37</v>
      </c>
      <c r="AX319" s="11" t="s">
        <v>79</v>
      </c>
      <c r="AY319" s="166" t="s">
        <v>172</v>
      </c>
    </row>
    <row r="320" spans="1:65" s="12" customFormat="1" ht="22.5" customHeight="1" x14ac:dyDescent="0.3">
      <c r="A320" s="370"/>
      <c r="B320" s="371"/>
      <c r="C320" s="372"/>
      <c r="D320" s="372"/>
      <c r="E320" s="373" t="s">
        <v>5</v>
      </c>
      <c r="F320" s="525" t="s">
        <v>186</v>
      </c>
      <c r="G320" s="526"/>
      <c r="H320" s="526"/>
      <c r="I320" s="526"/>
      <c r="J320" s="372"/>
      <c r="K320" s="374">
        <v>2</v>
      </c>
      <c r="L320" s="372"/>
      <c r="M320" s="372"/>
      <c r="N320" s="372"/>
      <c r="O320" s="372"/>
      <c r="P320" s="372"/>
      <c r="Q320" s="372"/>
      <c r="R320" s="171"/>
      <c r="T320" s="172"/>
      <c r="U320" s="168"/>
      <c r="V320" s="168"/>
      <c r="W320" s="168"/>
      <c r="X320" s="168"/>
      <c r="Y320" s="168"/>
      <c r="Z320" s="168"/>
      <c r="AA320" s="173"/>
      <c r="AT320" s="174" t="s">
        <v>182</v>
      </c>
      <c r="AU320" s="174" t="s">
        <v>131</v>
      </c>
      <c r="AV320" s="12" t="s">
        <v>177</v>
      </c>
      <c r="AW320" s="12" t="s">
        <v>37</v>
      </c>
      <c r="AX320" s="12" t="s">
        <v>87</v>
      </c>
      <c r="AY320" s="174" t="s">
        <v>172</v>
      </c>
    </row>
    <row r="321" spans="1:65" s="9" customFormat="1" ht="29.85" customHeight="1" x14ac:dyDescent="0.3">
      <c r="A321" s="352"/>
      <c r="B321" s="353"/>
      <c r="C321" s="354"/>
      <c r="D321" s="356" t="s">
        <v>360</v>
      </c>
      <c r="E321" s="356"/>
      <c r="F321" s="356"/>
      <c r="G321" s="356"/>
      <c r="H321" s="356"/>
      <c r="I321" s="356"/>
      <c r="J321" s="356"/>
      <c r="K321" s="356"/>
      <c r="L321" s="356"/>
      <c r="M321" s="356"/>
      <c r="N321" s="531">
        <f>BK321</f>
        <v>262</v>
      </c>
      <c r="O321" s="532"/>
      <c r="P321" s="532"/>
      <c r="Q321" s="532"/>
      <c r="R321" s="133"/>
      <c r="T321" s="134"/>
      <c r="U321" s="131"/>
      <c r="V321" s="131"/>
      <c r="W321" s="135">
        <f>SUM(W322:W324)</f>
        <v>0.6</v>
      </c>
      <c r="X321" s="131"/>
      <c r="Y321" s="135">
        <f>SUM(Y322:Y324)</f>
        <v>0</v>
      </c>
      <c r="Z321" s="131"/>
      <c r="AA321" s="136">
        <f>SUM(AA322:AA324)</f>
        <v>1.2999999999999999E-2</v>
      </c>
      <c r="AR321" s="137" t="s">
        <v>131</v>
      </c>
      <c r="AT321" s="138" t="s">
        <v>78</v>
      </c>
      <c r="AU321" s="138" t="s">
        <v>87</v>
      </c>
      <c r="AY321" s="137" t="s">
        <v>172</v>
      </c>
      <c r="BK321" s="139">
        <f>SUM(BK322:BK324)</f>
        <v>262</v>
      </c>
    </row>
    <row r="322" spans="1:65" s="1" customFormat="1" ht="31.5" customHeight="1" x14ac:dyDescent="0.3">
      <c r="A322" s="307"/>
      <c r="B322" s="308"/>
      <c r="C322" s="357" t="s">
        <v>531</v>
      </c>
      <c r="D322" s="357" t="s">
        <v>173</v>
      </c>
      <c r="E322" s="358" t="s">
        <v>760</v>
      </c>
      <c r="F322" s="541" t="s">
        <v>761</v>
      </c>
      <c r="G322" s="541"/>
      <c r="H322" s="541"/>
      <c r="I322" s="541"/>
      <c r="J322" s="359" t="s">
        <v>189</v>
      </c>
      <c r="K322" s="300">
        <v>1</v>
      </c>
      <c r="L322" s="497">
        <v>262</v>
      </c>
      <c r="M322" s="497"/>
      <c r="N322" s="498">
        <f>ROUND(L322*K322,2)</f>
        <v>262</v>
      </c>
      <c r="O322" s="498"/>
      <c r="P322" s="498"/>
      <c r="Q322" s="498"/>
      <c r="R322" s="145"/>
      <c r="T322" s="146" t="s">
        <v>5</v>
      </c>
      <c r="U322" s="44" t="s">
        <v>44</v>
      </c>
      <c r="V322" s="147">
        <v>0.6</v>
      </c>
      <c r="W322" s="147">
        <f>V322*K322</f>
        <v>0.6</v>
      </c>
      <c r="X322" s="147">
        <v>0</v>
      </c>
      <c r="Y322" s="147">
        <f>X322*K322</f>
        <v>0</v>
      </c>
      <c r="Z322" s="147">
        <v>1.2999999999999999E-2</v>
      </c>
      <c r="AA322" s="148">
        <f>Z322*K322</f>
        <v>1.2999999999999999E-2</v>
      </c>
      <c r="AR322" s="21" t="s">
        <v>277</v>
      </c>
      <c r="AT322" s="21" t="s">
        <v>173</v>
      </c>
      <c r="AU322" s="21" t="s">
        <v>131</v>
      </c>
      <c r="AY322" s="21" t="s">
        <v>172</v>
      </c>
      <c r="BE322" s="149">
        <f>IF(U322="základní",N322,0)</f>
        <v>262</v>
      </c>
      <c r="BF322" s="149">
        <f>IF(U322="snížená",N322,0)</f>
        <v>0</v>
      </c>
      <c r="BG322" s="149">
        <f>IF(U322="zákl. přenesená",N322,0)</f>
        <v>0</v>
      </c>
      <c r="BH322" s="149">
        <f>IF(U322="sníž. přenesená",N322,0)</f>
        <v>0</v>
      </c>
      <c r="BI322" s="149">
        <f>IF(U322="nulová",N322,0)</f>
        <v>0</v>
      </c>
      <c r="BJ322" s="21" t="s">
        <v>87</v>
      </c>
      <c r="BK322" s="149">
        <f>ROUND(L322*K322,2)</f>
        <v>262</v>
      </c>
      <c r="BL322" s="21" t="s">
        <v>277</v>
      </c>
      <c r="BM322" s="21" t="s">
        <v>762</v>
      </c>
    </row>
    <row r="323" spans="1:65" s="11" customFormat="1" ht="22.5" customHeight="1" x14ac:dyDescent="0.3">
      <c r="A323" s="365"/>
      <c r="B323" s="366"/>
      <c r="C323" s="367"/>
      <c r="D323" s="367"/>
      <c r="E323" s="368" t="s">
        <v>5</v>
      </c>
      <c r="F323" s="523" t="s">
        <v>87</v>
      </c>
      <c r="G323" s="524"/>
      <c r="H323" s="524"/>
      <c r="I323" s="524"/>
      <c r="J323" s="367"/>
      <c r="K323" s="369">
        <v>1</v>
      </c>
      <c r="L323" s="367"/>
      <c r="M323" s="367"/>
      <c r="N323" s="367"/>
      <c r="O323" s="367"/>
      <c r="P323" s="367"/>
      <c r="Q323" s="367"/>
      <c r="R323" s="163"/>
      <c r="T323" s="164"/>
      <c r="U323" s="160"/>
      <c r="V323" s="160"/>
      <c r="W323" s="160"/>
      <c r="X323" s="160"/>
      <c r="Y323" s="160"/>
      <c r="Z323" s="160"/>
      <c r="AA323" s="165"/>
      <c r="AT323" s="166" t="s">
        <v>182</v>
      </c>
      <c r="AU323" s="166" t="s">
        <v>131</v>
      </c>
      <c r="AV323" s="11" t="s">
        <v>131</v>
      </c>
      <c r="AW323" s="11" t="s">
        <v>37</v>
      </c>
      <c r="AX323" s="11" t="s">
        <v>79</v>
      </c>
      <c r="AY323" s="166" t="s">
        <v>172</v>
      </c>
    </row>
    <row r="324" spans="1:65" s="12" customFormat="1" ht="22.5" customHeight="1" x14ac:dyDescent="0.3">
      <c r="A324" s="370"/>
      <c r="B324" s="371"/>
      <c r="C324" s="372"/>
      <c r="D324" s="372"/>
      <c r="E324" s="373" t="s">
        <v>5</v>
      </c>
      <c r="F324" s="525" t="s">
        <v>186</v>
      </c>
      <c r="G324" s="526"/>
      <c r="H324" s="526"/>
      <c r="I324" s="526"/>
      <c r="J324" s="372"/>
      <c r="K324" s="374">
        <v>1</v>
      </c>
      <c r="L324" s="372"/>
      <c r="M324" s="372"/>
      <c r="N324" s="372"/>
      <c r="O324" s="372"/>
      <c r="P324" s="372"/>
      <c r="Q324" s="372"/>
      <c r="R324" s="171"/>
      <c r="T324" s="172"/>
      <c r="U324" s="168"/>
      <c r="V324" s="168"/>
      <c r="W324" s="168"/>
      <c r="X324" s="168"/>
      <c r="Y324" s="168"/>
      <c r="Z324" s="168"/>
      <c r="AA324" s="173"/>
      <c r="AT324" s="174" t="s">
        <v>182</v>
      </c>
      <c r="AU324" s="174" t="s">
        <v>131</v>
      </c>
      <c r="AV324" s="12" t="s">
        <v>177</v>
      </c>
      <c r="AW324" s="12" t="s">
        <v>37</v>
      </c>
      <c r="AX324" s="12" t="s">
        <v>87</v>
      </c>
      <c r="AY324" s="174" t="s">
        <v>172</v>
      </c>
    </row>
    <row r="325" spans="1:65" s="9" customFormat="1" ht="29.85" customHeight="1" x14ac:dyDescent="0.3">
      <c r="A325" s="352"/>
      <c r="B325" s="353"/>
      <c r="C325" s="354"/>
      <c r="D325" s="356" t="s">
        <v>362</v>
      </c>
      <c r="E325" s="356"/>
      <c r="F325" s="356"/>
      <c r="G325" s="356"/>
      <c r="H325" s="356"/>
      <c r="I325" s="356"/>
      <c r="J325" s="356"/>
      <c r="K325" s="356"/>
      <c r="L325" s="356"/>
      <c r="M325" s="356"/>
      <c r="N325" s="531">
        <f>BK325</f>
        <v>516</v>
      </c>
      <c r="O325" s="532"/>
      <c r="P325" s="532"/>
      <c r="Q325" s="532"/>
      <c r="R325" s="133"/>
      <c r="T325" s="134"/>
      <c r="U325" s="131"/>
      <c r="V325" s="131"/>
      <c r="W325" s="135">
        <f>SUM(W326:W331)</f>
        <v>0.185</v>
      </c>
      <c r="X325" s="131"/>
      <c r="Y325" s="135">
        <f>SUM(Y326:Y331)</f>
        <v>0</v>
      </c>
      <c r="Z325" s="131"/>
      <c r="AA325" s="136">
        <f>SUM(AA326:AA331)</f>
        <v>0</v>
      </c>
      <c r="AR325" s="137" t="s">
        <v>131</v>
      </c>
      <c r="AT325" s="138" t="s">
        <v>78</v>
      </c>
      <c r="AU325" s="138" t="s">
        <v>87</v>
      </c>
      <c r="AY325" s="137" t="s">
        <v>172</v>
      </c>
      <c r="BK325" s="139">
        <f>SUM(BK326:BK331)</f>
        <v>516</v>
      </c>
    </row>
    <row r="326" spans="1:65" s="1" customFormat="1" ht="31.5" customHeight="1" x14ac:dyDescent="0.3">
      <c r="A326" s="307"/>
      <c r="B326" s="308"/>
      <c r="C326" s="357" t="s">
        <v>535</v>
      </c>
      <c r="D326" s="357" t="s">
        <v>173</v>
      </c>
      <c r="E326" s="358" t="s">
        <v>763</v>
      </c>
      <c r="F326" s="541" t="s">
        <v>764</v>
      </c>
      <c r="G326" s="541"/>
      <c r="H326" s="541"/>
      <c r="I326" s="541"/>
      <c r="J326" s="359" t="s">
        <v>206</v>
      </c>
      <c r="K326" s="300">
        <v>5</v>
      </c>
      <c r="L326" s="497">
        <v>36</v>
      </c>
      <c r="M326" s="497"/>
      <c r="N326" s="498">
        <f>ROUND(L326*K326,2)</f>
        <v>180</v>
      </c>
      <c r="O326" s="498"/>
      <c r="P326" s="498"/>
      <c r="Q326" s="498"/>
      <c r="R326" s="145"/>
      <c r="T326" s="146" t="s">
        <v>5</v>
      </c>
      <c r="U326" s="44" t="s">
        <v>44</v>
      </c>
      <c r="V326" s="147">
        <v>3.6999999999999998E-2</v>
      </c>
      <c r="W326" s="147">
        <f>V326*K326</f>
        <v>0.185</v>
      </c>
      <c r="X326" s="147">
        <v>0</v>
      </c>
      <c r="Y326" s="147">
        <f>X326*K326</f>
        <v>0</v>
      </c>
      <c r="Z326" s="147">
        <v>0</v>
      </c>
      <c r="AA326" s="148">
        <f>Z326*K326</f>
        <v>0</v>
      </c>
      <c r="AR326" s="21" t="s">
        <v>277</v>
      </c>
      <c r="AT326" s="21" t="s">
        <v>173</v>
      </c>
      <c r="AU326" s="21" t="s">
        <v>131</v>
      </c>
      <c r="AY326" s="21" t="s">
        <v>172</v>
      </c>
      <c r="BE326" s="149">
        <f>IF(U326="základní",N326,0)</f>
        <v>180</v>
      </c>
      <c r="BF326" s="149">
        <f>IF(U326="snížená",N326,0)</f>
        <v>0</v>
      </c>
      <c r="BG326" s="149">
        <f>IF(U326="zákl. přenesená",N326,0)</f>
        <v>0</v>
      </c>
      <c r="BH326" s="149">
        <f>IF(U326="sníž. přenesená",N326,0)</f>
        <v>0</v>
      </c>
      <c r="BI326" s="149">
        <f>IF(U326="nulová",N326,0)</f>
        <v>0</v>
      </c>
      <c r="BJ326" s="21" t="s">
        <v>87</v>
      </c>
      <c r="BK326" s="149">
        <f>ROUND(L326*K326,2)</f>
        <v>180</v>
      </c>
      <c r="BL326" s="21" t="s">
        <v>277</v>
      </c>
      <c r="BM326" s="21" t="s">
        <v>765</v>
      </c>
    </row>
    <row r="327" spans="1:65" s="10" customFormat="1" ht="22.5" customHeight="1" x14ac:dyDescent="0.3">
      <c r="A327" s="360"/>
      <c r="B327" s="361"/>
      <c r="C327" s="362"/>
      <c r="D327" s="362"/>
      <c r="E327" s="363" t="s">
        <v>5</v>
      </c>
      <c r="F327" s="542" t="s">
        <v>766</v>
      </c>
      <c r="G327" s="543"/>
      <c r="H327" s="543"/>
      <c r="I327" s="543"/>
      <c r="J327" s="362"/>
      <c r="K327" s="364" t="s">
        <v>5</v>
      </c>
      <c r="L327" s="362"/>
      <c r="M327" s="362"/>
      <c r="N327" s="362"/>
      <c r="O327" s="362"/>
      <c r="P327" s="362"/>
      <c r="Q327" s="362"/>
      <c r="R327" s="155"/>
      <c r="T327" s="156"/>
      <c r="U327" s="152"/>
      <c r="V327" s="152"/>
      <c r="W327" s="152"/>
      <c r="X327" s="152"/>
      <c r="Y327" s="152"/>
      <c r="Z327" s="152"/>
      <c r="AA327" s="157"/>
      <c r="AT327" s="158" t="s">
        <v>182</v>
      </c>
      <c r="AU327" s="158" t="s">
        <v>131</v>
      </c>
      <c r="AV327" s="10" t="s">
        <v>87</v>
      </c>
      <c r="AW327" s="10" t="s">
        <v>37</v>
      </c>
      <c r="AX327" s="10" t="s">
        <v>79</v>
      </c>
      <c r="AY327" s="158" t="s">
        <v>172</v>
      </c>
    </row>
    <row r="328" spans="1:65" s="10" customFormat="1" ht="22.5" customHeight="1" x14ac:dyDescent="0.3">
      <c r="A328" s="360"/>
      <c r="B328" s="361"/>
      <c r="C328" s="362"/>
      <c r="D328" s="362"/>
      <c r="E328" s="363" t="s">
        <v>5</v>
      </c>
      <c r="F328" s="539" t="s">
        <v>311</v>
      </c>
      <c r="G328" s="540"/>
      <c r="H328" s="540"/>
      <c r="I328" s="540"/>
      <c r="J328" s="362"/>
      <c r="K328" s="364" t="s">
        <v>5</v>
      </c>
      <c r="L328" s="362"/>
      <c r="M328" s="362"/>
      <c r="N328" s="362"/>
      <c r="O328" s="362"/>
      <c r="P328" s="362"/>
      <c r="Q328" s="362"/>
      <c r="R328" s="155"/>
      <c r="T328" s="156"/>
      <c r="U328" s="152"/>
      <c r="V328" s="152"/>
      <c r="W328" s="152"/>
      <c r="X328" s="152"/>
      <c r="Y328" s="152"/>
      <c r="Z328" s="152"/>
      <c r="AA328" s="157"/>
      <c r="AT328" s="158" t="s">
        <v>182</v>
      </c>
      <c r="AU328" s="158" t="s">
        <v>131</v>
      </c>
      <c r="AV328" s="10" t="s">
        <v>87</v>
      </c>
      <c r="AW328" s="10" t="s">
        <v>37</v>
      </c>
      <c r="AX328" s="10" t="s">
        <v>79</v>
      </c>
      <c r="AY328" s="158" t="s">
        <v>172</v>
      </c>
    </row>
    <row r="329" spans="1:65" s="11" customFormat="1" ht="22.5" customHeight="1" x14ac:dyDescent="0.3">
      <c r="A329" s="365"/>
      <c r="B329" s="366"/>
      <c r="C329" s="367"/>
      <c r="D329" s="367"/>
      <c r="E329" s="368" t="s">
        <v>5</v>
      </c>
      <c r="F329" s="537" t="s">
        <v>203</v>
      </c>
      <c r="G329" s="538"/>
      <c r="H329" s="538"/>
      <c r="I329" s="538"/>
      <c r="J329" s="367"/>
      <c r="K329" s="369">
        <v>5</v>
      </c>
      <c r="L329" s="367"/>
      <c r="M329" s="367"/>
      <c r="N329" s="367"/>
      <c r="O329" s="367"/>
      <c r="P329" s="367"/>
      <c r="Q329" s="367"/>
      <c r="R329" s="163"/>
      <c r="T329" s="164"/>
      <c r="U329" s="160"/>
      <c r="V329" s="160"/>
      <c r="W329" s="160"/>
      <c r="X329" s="160"/>
      <c r="Y329" s="160"/>
      <c r="Z329" s="160"/>
      <c r="AA329" s="165"/>
      <c r="AT329" s="166" t="s">
        <v>182</v>
      </c>
      <c r="AU329" s="166" t="s">
        <v>131</v>
      </c>
      <c r="AV329" s="11" t="s">
        <v>131</v>
      </c>
      <c r="AW329" s="11" t="s">
        <v>37</v>
      </c>
      <c r="AX329" s="11" t="s">
        <v>79</v>
      </c>
      <c r="AY329" s="166" t="s">
        <v>172</v>
      </c>
    </row>
    <row r="330" spans="1:65" s="12" customFormat="1" ht="22.5" customHeight="1" x14ac:dyDescent="0.3">
      <c r="A330" s="370"/>
      <c r="B330" s="371"/>
      <c r="C330" s="372"/>
      <c r="D330" s="372"/>
      <c r="E330" s="373" t="s">
        <v>5</v>
      </c>
      <c r="F330" s="525" t="s">
        <v>186</v>
      </c>
      <c r="G330" s="526"/>
      <c r="H330" s="526"/>
      <c r="I330" s="526"/>
      <c r="J330" s="372"/>
      <c r="K330" s="374">
        <v>5</v>
      </c>
      <c r="L330" s="372"/>
      <c r="M330" s="372"/>
      <c r="N330" s="372"/>
      <c r="O330" s="372"/>
      <c r="P330" s="372"/>
      <c r="Q330" s="372"/>
      <c r="R330" s="171"/>
      <c r="T330" s="172"/>
      <c r="U330" s="168"/>
      <c r="V330" s="168"/>
      <c r="W330" s="168"/>
      <c r="X330" s="168"/>
      <c r="Y330" s="168"/>
      <c r="Z330" s="168"/>
      <c r="AA330" s="173"/>
      <c r="AT330" s="174" t="s">
        <v>182</v>
      </c>
      <c r="AU330" s="174" t="s">
        <v>131</v>
      </c>
      <c r="AV330" s="12" t="s">
        <v>177</v>
      </c>
      <c r="AW330" s="12" t="s">
        <v>37</v>
      </c>
      <c r="AX330" s="12" t="s">
        <v>87</v>
      </c>
      <c r="AY330" s="174" t="s">
        <v>172</v>
      </c>
    </row>
    <row r="331" spans="1:65" s="1" customFormat="1" ht="22.5" customHeight="1" x14ac:dyDescent="0.3">
      <c r="A331" s="307"/>
      <c r="B331" s="308"/>
      <c r="C331" s="375" t="s">
        <v>539</v>
      </c>
      <c r="D331" s="375" t="s">
        <v>373</v>
      </c>
      <c r="E331" s="376" t="s">
        <v>575</v>
      </c>
      <c r="F331" s="546" t="s">
        <v>767</v>
      </c>
      <c r="G331" s="546"/>
      <c r="H331" s="546"/>
      <c r="I331" s="546"/>
      <c r="J331" s="377" t="s">
        <v>206</v>
      </c>
      <c r="K331" s="378">
        <v>5.25</v>
      </c>
      <c r="L331" s="547">
        <v>64</v>
      </c>
      <c r="M331" s="547"/>
      <c r="N331" s="548">
        <f>ROUND(L331*K331,2)</f>
        <v>336</v>
      </c>
      <c r="O331" s="498"/>
      <c r="P331" s="498"/>
      <c r="Q331" s="498"/>
      <c r="R331" s="145"/>
      <c r="T331" s="146" t="s">
        <v>5</v>
      </c>
      <c r="U331" s="44" t="s">
        <v>44</v>
      </c>
      <c r="V331" s="147">
        <v>0</v>
      </c>
      <c r="W331" s="147">
        <f>V331*K331</f>
        <v>0</v>
      </c>
      <c r="X331" s="147">
        <v>0</v>
      </c>
      <c r="Y331" s="147">
        <f>X331*K331</f>
        <v>0</v>
      </c>
      <c r="Z331" s="147">
        <v>0</v>
      </c>
      <c r="AA331" s="148">
        <f>Z331*K331</f>
        <v>0</v>
      </c>
      <c r="AR331" s="21" t="s">
        <v>476</v>
      </c>
      <c r="AT331" s="21" t="s">
        <v>373</v>
      </c>
      <c r="AU331" s="21" t="s">
        <v>131</v>
      </c>
      <c r="AY331" s="21" t="s">
        <v>172</v>
      </c>
      <c r="BE331" s="149">
        <f>IF(U331="základní",N331,0)</f>
        <v>336</v>
      </c>
      <c r="BF331" s="149">
        <f>IF(U331="snížená",N331,0)</f>
        <v>0</v>
      </c>
      <c r="BG331" s="149">
        <f>IF(U331="zákl. přenesená",N331,0)</f>
        <v>0</v>
      </c>
      <c r="BH331" s="149">
        <f>IF(U331="sníž. přenesená",N331,0)</f>
        <v>0</v>
      </c>
      <c r="BI331" s="149">
        <f>IF(U331="nulová",N331,0)</f>
        <v>0</v>
      </c>
      <c r="BJ331" s="21" t="s">
        <v>87</v>
      </c>
      <c r="BK331" s="149">
        <f>ROUND(L331*K331,2)</f>
        <v>336</v>
      </c>
      <c r="BL331" s="21" t="s">
        <v>277</v>
      </c>
      <c r="BM331" s="21" t="s">
        <v>768</v>
      </c>
    </row>
    <row r="332" spans="1:65" s="9" customFormat="1" ht="37.35" customHeight="1" x14ac:dyDescent="0.35">
      <c r="A332" s="352"/>
      <c r="B332" s="353"/>
      <c r="C332" s="354"/>
      <c r="D332" s="355" t="s">
        <v>154</v>
      </c>
      <c r="E332" s="355"/>
      <c r="F332" s="355"/>
      <c r="G332" s="355"/>
      <c r="H332" s="355"/>
      <c r="I332" s="355"/>
      <c r="J332" s="355"/>
      <c r="K332" s="355"/>
      <c r="L332" s="355"/>
      <c r="M332" s="355"/>
      <c r="N332" s="533">
        <f>BK332</f>
        <v>21400</v>
      </c>
      <c r="O332" s="534"/>
      <c r="P332" s="534"/>
      <c r="Q332" s="534"/>
      <c r="R332" s="133"/>
      <c r="T332" s="134"/>
      <c r="U332" s="131"/>
      <c r="V332" s="131"/>
      <c r="W332" s="135">
        <f>W333</f>
        <v>48.4</v>
      </c>
      <c r="X332" s="131"/>
      <c r="Y332" s="135">
        <f>Y333</f>
        <v>1.6E-2</v>
      </c>
      <c r="Z332" s="131"/>
      <c r="AA332" s="136">
        <f>AA333</f>
        <v>0</v>
      </c>
      <c r="AR332" s="137" t="s">
        <v>191</v>
      </c>
      <c r="AT332" s="138" t="s">
        <v>78</v>
      </c>
      <c r="AU332" s="138" t="s">
        <v>79</v>
      </c>
      <c r="AY332" s="137" t="s">
        <v>172</v>
      </c>
      <c r="BK332" s="139">
        <f>BK333</f>
        <v>21400</v>
      </c>
    </row>
    <row r="333" spans="1:65" s="9" customFormat="1" ht="19.899999999999999" customHeight="1" x14ac:dyDescent="0.3">
      <c r="A333" s="352"/>
      <c r="B333" s="353"/>
      <c r="C333" s="354"/>
      <c r="D333" s="356" t="s">
        <v>155</v>
      </c>
      <c r="E333" s="356"/>
      <c r="F333" s="356"/>
      <c r="G333" s="356"/>
      <c r="H333" s="356"/>
      <c r="I333" s="356"/>
      <c r="J333" s="356"/>
      <c r="K333" s="356"/>
      <c r="L333" s="356"/>
      <c r="M333" s="356"/>
      <c r="N333" s="531">
        <f>BK333</f>
        <v>21400</v>
      </c>
      <c r="O333" s="532"/>
      <c r="P333" s="532"/>
      <c r="Q333" s="532"/>
      <c r="R333" s="133"/>
      <c r="T333" s="134"/>
      <c r="U333" s="131"/>
      <c r="V333" s="131"/>
      <c r="W333" s="135">
        <f>SUM(W334:W339)</f>
        <v>48.4</v>
      </c>
      <c r="X333" s="131"/>
      <c r="Y333" s="135">
        <f>SUM(Y334:Y339)</f>
        <v>1.6E-2</v>
      </c>
      <c r="Z333" s="131"/>
      <c r="AA333" s="136">
        <f>SUM(AA334:AA339)</f>
        <v>0</v>
      </c>
      <c r="AR333" s="137" t="s">
        <v>191</v>
      </c>
      <c r="AT333" s="138" t="s">
        <v>78</v>
      </c>
      <c r="AU333" s="138" t="s">
        <v>87</v>
      </c>
      <c r="AY333" s="137" t="s">
        <v>172</v>
      </c>
      <c r="BK333" s="139">
        <f>SUM(BK334:BK339)</f>
        <v>21400</v>
      </c>
    </row>
    <row r="334" spans="1:65" s="1" customFormat="1" ht="22.5" customHeight="1" x14ac:dyDescent="0.3">
      <c r="A334" s="307"/>
      <c r="B334" s="308"/>
      <c r="C334" s="357" t="s">
        <v>544</v>
      </c>
      <c r="D334" s="357" t="s">
        <v>173</v>
      </c>
      <c r="E334" s="358" t="s">
        <v>769</v>
      </c>
      <c r="F334" s="541" t="s">
        <v>770</v>
      </c>
      <c r="G334" s="541"/>
      <c r="H334" s="541"/>
      <c r="I334" s="541"/>
      <c r="J334" s="359" t="s">
        <v>189</v>
      </c>
      <c r="K334" s="300">
        <v>200</v>
      </c>
      <c r="L334" s="497">
        <v>107</v>
      </c>
      <c r="M334" s="497"/>
      <c r="N334" s="498">
        <f>ROUND(L334*K334,2)</f>
        <v>21400</v>
      </c>
      <c r="O334" s="498"/>
      <c r="P334" s="498"/>
      <c r="Q334" s="498"/>
      <c r="R334" s="145"/>
      <c r="T334" s="146" t="s">
        <v>5</v>
      </c>
      <c r="U334" s="44" t="s">
        <v>44</v>
      </c>
      <c r="V334" s="147">
        <v>0.24199999999999999</v>
      </c>
      <c r="W334" s="147">
        <f>V334*K334</f>
        <v>48.4</v>
      </c>
      <c r="X334" s="147">
        <v>8.0000000000000007E-5</v>
      </c>
      <c r="Y334" s="147">
        <f>X334*K334</f>
        <v>1.6E-2</v>
      </c>
      <c r="Z334" s="147">
        <v>0</v>
      </c>
      <c r="AA334" s="148">
        <f>Z334*K334</f>
        <v>0</v>
      </c>
      <c r="AR334" s="21" t="s">
        <v>339</v>
      </c>
      <c r="AT334" s="21" t="s">
        <v>173</v>
      </c>
      <c r="AU334" s="21" t="s">
        <v>131</v>
      </c>
      <c r="AY334" s="21" t="s">
        <v>172</v>
      </c>
      <c r="BE334" s="149">
        <f>IF(U334="základní",N334,0)</f>
        <v>21400</v>
      </c>
      <c r="BF334" s="149">
        <f>IF(U334="snížená",N334,0)</f>
        <v>0</v>
      </c>
      <c r="BG334" s="149">
        <f>IF(U334="zákl. přenesená",N334,0)</f>
        <v>0</v>
      </c>
      <c r="BH334" s="149">
        <f>IF(U334="sníž. přenesená",N334,0)</f>
        <v>0</v>
      </c>
      <c r="BI334" s="149">
        <f>IF(U334="nulová",N334,0)</f>
        <v>0</v>
      </c>
      <c r="BJ334" s="21" t="s">
        <v>87</v>
      </c>
      <c r="BK334" s="149">
        <f>ROUND(L334*K334,2)</f>
        <v>21400</v>
      </c>
      <c r="BL334" s="21" t="s">
        <v>339</v>
      </c>
      <c r="BM334" s="21" t="s">
        <v>771</v>
      </c>
    </row>
    <row r="335" spans="1:65" s="10" customFormat="1" ht="22.5" customHeight="1" x14ac:dyDescent="0.3">
      <c r="A335" s="360"/>
      <c r="B335" s="361"/>
      <c r="C335" s="362"/>
      <c r="D335" s="362"/>
      <c r="E335" s="363" t="s">
        <v>5</v>
      </c>
      <c r="F335" s="542" t="s">
        <v>654</v>
      </c>
      <c r="G335" s="543"/>
      <c r="H335" s="543"/>
      <c r="I335" s="543"/>
      <c r="J335" s="362"/>
      <c r="K335" s="364" t="s">
        <v>5</v>
      </c>
      <c r="L335" s="362"/>
      <c r="M335" s="362"/>
      <c r="N335" s="362"/>
      <c r="O335" s="362"/>
      <c r="P335" s="362"/>
      <c r="Q335" s="362"/>
      <c r="R335" s="155"/>
      <c r="T335" s="156"/>
      <c r="U335" s="152"/>
      <c r="V335" s="152"/>
      <c r="W335" s="152"/>
      <c r="X335" s="152"/>
      <c r="Y335" s="152"/>
      <c r="Z335" s="152"/>
      <c r="AA335" s="157"/>
      <c r="AT335" s="158" t="s">
        <v>182</v>
      </c>
      <c r="AU335" s="158" t="s">
        <v>131</v>
      </c>
      <c r="AV335" s="10" t="s">
        <v>87</v>
      </c>
      <c r="AW335" s="10" t="s">
        <v>37</v>
      </c>
      <c r="AX335" s="10" t="s">
        <v>79</v>
      </c>
      <c r="AY335" s="158" t="s">
        <v>172</v>
      </c>
    </row>
    <row r="336" spans="1:65" s="10" customFormat="1" ht="22.5" customHeight="1" x14ac:dyDescent="0.3">
      <c r="A336" s="360"/>
      <c r="B336" s="361"/>
      <c r="C336" s="362"/>
      <c r="D336" s="362"/>
      <c r="E336" s="363" t="s">
        <v>5</v>
      </c>
      <c r="F336" s="539" t="s">
        <v>655</v>
      </c>
      <c r="G336" s="540"/>
      <c r="H336" s="540"/>
      <c r="I336" s="540"/>
      <c r="J336" s="362"/>
      <c r="K336" s="364" t="s">
        <v>5</v>
      </c>
      <c r="L336" s="362"/>
      <c r="M336" s="362"/>
      <c r="N336" s="362"/>
      <c r="O336" s="362"/>
      <c r="P336" s="362"/>
      <c r="Q336" s="362"/>
      <c r="R336" s="155"/>
      <c r="T336" s="156"/>
      <c r="U336" s="152"/>
      <c r="V336" s="152"/>
      <c r="W336" s="152"/>
      <c r="X336" s="152"/>
      <c r="Y336" s="152"/>
      <c r="Z336" s="152"/>
      <c r="AA336" s="157"/>
      <c r="AT336" s="158" t="s">
        <v>182</v>
      </c>
      <c r="AU336" s="158" t="s">
        <v>131</v>
      </c>
      <c r="AV336" s="10" t="s">
        <v>87</v>
      </c>
      <c r="AW336" s="10" t="s">
        <v>37</v>
      </c>
      <c r="AX336" s="10" t="s">
        <v>79</v>
      </c>
      <c r="AY336" s="158" t="s">
        <v>172</v>
      </c>
    </row>
    <row r="337" spans="1:65" s="10" customFormat="1" ht="31.5" customHeight="1" x14ac:dyDescent="0.3">
      <c r="A337" s="360"/>
      <c r="B337" s="361"/>
      <c r="C337" s="362"/>
      <c r="D337" s="362"/>
      <c r="E337" s="363" t="s">
        <v>5</v>
      </c>
      <c r="F337" s="539" t="s">
        <v>772</v>
      </c>
      <c r="G337" s="540"/>
      <c r="H337" s="540"/>
      <c r="I337" s="540"/>
      <c r="J337" s="362"/>
      <c r="K337" s="364" t="s">
        <v>5</v>
      </c>
      <c r="L337" s="362"/>
      <c r="M337" s="362"/>
      <c r="N337" s="362"/>
      <c r="O337" s="362"/>
      <c r="P337" s="362"/>
      <c r="Q337" s="362"/>
      <c r="R337" s="155"/>
      <c r="T337" s="156"/>
      <c r="U337" s="152"/>
      <c r="V337" s="152"/>
      <c r="W337" s="152"/>
      <c r="X337" s="152"/>
      <c r="Y337" s="152"/>
      <c r="Z337" s="152"/>
      <c r="AA337" s="157"/>
      <c r="AT337" s="158" t="s">
        <v>182</v>
      </c>
      <c r="AU337" s="158" t="s">
        <v>131</v>
      </c>
      <c r="AV337" s="10" t="s">
        <v>87</v>
      </c>
      <c r="AW337" s="10" t="s">
        <v>37</v>
      </c>
      <c r="AX337" s="10" t="s">
        <v>79</v>
      </c>
      <c r="AY337" s="158" t="s">
        <v>172</v>
      </c>
    </row>
    <row r="338" spans="1:65" s="11" customFormat="1" ht="22.5" customHeight="1" x14ac:dyDescent="0.3">
      <c r="A338" s="365"/>
      <c r="B338" s="366"/>
      <c r="C338" s="367"/>
      <c r="D338" s="367"/>
      <c r="E338" s="368" t="s">
        <v>5</v>
      </c>
      <c r="F338" s="537" t="s">
        <v>773</v>
      </c>
      <c r="G338" s="538"/>
      <c r="H338" s="538"/>
      <c r="I338" s="538"/>
      <c r="J338" s="367"/>
      <c r="K338" s="369">
        <v>200</v>
      </c>
      <c r="L338" s="367"/>
      <c r="M338" s="367"/>
      <c r="N338" s="367"/>
      <c r="O338" s="367"/>
      <c r="P338" s="367"/>
      <c r="Q338" s="367"/>
      <c r="R338" s="163"/>
      <c r="T338" s="164"/>
      <c r="U338" s="160"/>
      <c r="V338" s="160"/>
      <c r="W338" s="160"/>
      <c r="X338" s="160"/>
      <c r="Y338" s="160"/>
      <c r="Z338" s="160"/>
      <c r="AA338" s="165"/>
      <c r="AT338" s="166" t="s">
        <v>182</v>
      </c>
      <c r="AU338" s="166" t="s">
        <v>131</v>
      </c>
      <c r="AV338" s="11" t="s">
        <v>131</v>
      </c>
      <c r="AW338" s="11" t="s">
        <v>37</v>
      </c>
      <c r="AX338" s="11" t="s">
        <v>79</v>
      </c>
      <c r="AY338" s="166" t="s">
        <v>172</v>
      </c>
    </row>
    <row r="339" spans="1:65" s="12" customFormat="1" ht="22.5" customHeight="1" x14ac:dyDescent="0.3">
      <c r="A339" s="370"/>
      <c r="B339" s="371"/>
      <c r="C339" s="372"/>
      <c r="D339" s="372"/>
      <c r="E339" s="373" t="s">
        <v>5</v>
      </c>
      <c r="F339" s="525" t="s">
        <v>186</v>
      </c>
      <c r="G339" s="526"/>
      <c r="H339" s="526"/>
      <c r="I339" s="526"/>
      <c r="J339" s="372"/>
      <c r="K339" s="374">
        <v>200</v>
      </c>
      <c r="L339" s="372"/>
      <c r="M339" s="372"/>
      <c r="N339" s="372"/>
      <c r="O339" s="372"/>
      <c r="P339" s="372"/>
      <c r="Q339" s="372"/>
      <c r="R339" s="171"/>
      <c r="T339" s="172"/>
      <c r="U339" s="168"/>
      <c r="V339" s="168"/>
      <c r="W339" s="168"/>
      <c r="X339" s="168"/>
      <c r="Y339" s="168"/>
      <c r="Z339" s="168"/>
      <c r="AA339" s="173"/>
      <c r="AT339" s="174" t="s">
        <v>182</v>
      </c>
      <c r="AU339" s="174" t="s">
        <v>131</v>
      </c>
      <c r="AV339" s="12" t="s">
        <v>177</v>
      </c>
      <c r="AW339" s="12" t="s">
        <v>37</v>
      </c>
      <c r="AX339" s="12" t="s">
        <v>87</v>
      </c>
      <c r="AY339" s="174" t="s">
        <v>172</v>
      </c>
    </row>
    <row r="340" spans="1:65" s="9" customFormat="1" ht="37.35" customHeight="1" x14ac:dyDescent="0.35">
      <c r="A340" s="352"/>
      <c r="B340" s="353"/>
      <c r="C340" s="354"/>
      <c r="D340" s="355" t="s">
        <v>156</v>
      </c>
      <c r="E340" s="355"/>
      <c r="F340" s="355"/>
      <c r="G340" s="355"/>
      <c r="H340" s="355"/>
      <c r="I340" s="355"/>
      <c r="J340" s="355"/>
      <c r="K340" s="355"/>
      <c r="L340" s="355"/>
      <c r="M340" s="355"/>
      <c r="N340" s="580">
        <f>BK340</f>
        <v>10266</v>
      </c>
      <c r="O340" s="581"/>
      <c r="P340" s="581"/>
      <c r="Q340" s="581"/>
      <c r="R340" s="133"/>
      <c r="T340" s="134"/>
      <c r="U340" s="131"/>
      <c r="V340" s="131"/>
      <c r="W340" s="135">
        <f>SUM(W341:W352)</f>
        <v>29</v>
      </c>
      <c r="X340" s="131"/>
      <c r="Y340" s="135">
        <f>SUM(Y341:Y352)</f>
        <v>0</v>
      </c>
      <c r="Z340" s="131"/>
      <c r="AA340" s="136">
        <f>SUM(AA341:AA352)</f>
        <v>0</v>
      </c>
      <c r="AR340" s="137" t="s">
        <v>177</v>
      </c>
      <c r="AT340" s="138" t="s">
        <v>78</v>
      </c>
      <c r="AU340" s="138" t="s">
        <v>79</v>
      </c>
      <c r="AY340" s="137" t="s">
        <v>172</v>
      </c>
      <c r="BK340" s="139">
        <f>SUM(BK341:BK352)</f>
        <v>10266</v>
      </c>
    </row>
    <row r="341" spans="1:65" s="1" customFormat="1" ht="22.5" customHeight="1" x14ac:dyDescent="0.3">
      <c r="A341" s="307"/>
      <c r="B341" s="308"/>
      <c r="C341" s="357" t="s">
        <v>548</v>
      </c>
      <c r="D341" s="357" t="s">
        <v>173</v>
      </c>
      <c r="E341" s="358" t="s">
        <v>351</v>
      </c>
      <c r="F341" s="541" t="s">
        <v>352</v>
      </c>
      <c r="G341" s="541"/>
      <c r="H341" s="541"/>
      <c r="I341" s="541"/>
      <c r="J341" s="359" t="s">
        <v>345</v>
      </c>
      <c r="K341" s="300">
        <v>4</v>
      </c>
      <c r="L341" s="497">
        <v>379</v>
      </c>
      <c r="M341" s="497"/>
      <c r="N341" s="498">
        <f>ROUND(L341*K341,2)</f>
        <v>1516</v>
      </c>
      <c r="O341" s="498"/>
      <c r="P341" s="498"/>
      <c r="Q341" s="498"/>
      <c r="R341" s="145"/>
      <c r="T341" s="146" t="s">
        <v>5</v>
      </c>
      <c r="U341" s="44" t="s">
        <v>44</v>
      </c>
      <c r="V341" s="147">
        <v>1</v>
      </c>
      <c r="W341" s="147">
        <f>V341*K341</f>
        <v>4</v>
      </c>
      <c r="X341" s="147">
        <v>0</v>
      </c>
      <c r="Y341" s="147">
        <f>X341*K341</f>
        <v>0</v>
      </c>
      <c r="Z341" s="147">
        <v>0</v>
      </c>
      <c r="AA341" s="148">
        <f>Z341*K341</f>
        <v>0</v>
      </c>
      <c r="AR341" s="21" t="s">
        <v>346</v>
      </c>
      <c r="AT341" s="21" t="s">
        <v>173</v>
      </c>
      <c r="AU341" s="21" t="s">
        <v>87</v>
      </c>
      <c r="AY341" s="21" t="s">
        <v>172</v>
      </c>
      <c r="BE341" s="149">
        <f>IF(U341="základní",N341,0)</f>
        <v>1516</v>
      </c>
      <c r="BF341" s="149">
        <f>IF(U341="snížená",N341,0)</f>
        <v>0</v>
      </c>
      <c r="BG341" s="149">
        <f>IF(U341="zákl. přenesená",N341,0)</f>
        <v>0</v>
      </c>
      <c r="BH341" s="149">
        <f>IF(U341="sníž. přenesená",N341,0)</f>
        <v>0</v>
      </c>
      <c r="BI341" s="149">
        <f>IF(U341="nulová",N341,0)</f>
        <v>0</v>
      </c>
      <c r="BJ341" s="21" t="s">
        <v>87</v>
      </c>
      <c r="BK341" s="149">
        <f>ROUND(L341*K341,2)</f>
        <v>1516</v>
      </c>
      <c r="BL341" s="21" t="s">
        <v>346</v>
      </c>
      <c r="BM341" s="21" t="s">
        <v>774</v>
      </c>
    </row>
    <row r="342" spans="1:65" s="1" customFormat="1" ht="42" customHeight="1" x14ac:dyDescent="0.3">
      <c r="A342" s="307"/>
      <c r="B342" s="308"/>
      <c r="C342" s="309"/>
      <c r="D342" s="309"/>
      <c r="E342" s="309"/>
      <c r="F342" s="544" t="s">
        <v>775</v>
      </c>
      <c r="G342" s="545"/>
      <c r="H342" s="545"/>
      <c r="I342" s="545"/>
      <c r="J342" s="309"/>
      <c r="K342" s="309"/>
      <c r="L342" s="309"/>
      <c r="M342" s="309"/>
      <c r="N342" s="309"/>
      <c r="O342" s="309"/>
      <c r="P342" s="309"/>
      <c r="Q342" s="309"/>
      <c r="R342" s="37"/>
      <c r="T342" s="150"/>
      <c r="U342" s="36"/>
      <c r="V342" s="36"/>
      <c r="W342" s="36"/>
      <c r="X342" s="36"/>
      <c r="Y342" s="36"/>
      <c r="Z342" s="36"/>
      <c r="AA342" s="74"/>
      <c r="AT342" s="21" t="s">
        <v>180</v>
      </c>
      <c r="AU342" s="21" t="s">
        <v>87</v>
      </c>
    </row>
    <row r="343" spans="1:65" s="10" customFormat="1" ht="22.5" customHeight="1" x14ac:dyDescent="0.3">
      <c r="A343" s="360"/>
      <c r="B343" s="361"/>
      <c r="C343" s="362"/>
      <c r="D343" s="362"/>
      <c r="E343" s="363" t="s">
        <v>5</v>
      </c>
      <c r="F343" s="539" t="s">
        <v>776</v>
      </c>
      <c r="G343" s="540"/>
      <c r="H343" s="540"/>
      <c r="I343" s="540"/>
      <c r="J343" s="362"/>
      <c r="K343" s="364" t="s">
        <v>5</v>
      </c>
      <c r="L343" s="362"/>
      <c r="M343" s="362"/>
      <c r="N343" s="362"/>
      <c r="O343" s="362"/>
      <c r="P343" s="362"/>
      <c r="Q343" s="362"/>
      <c r="R343" s="155"/>
      <c r="T343" s="156"/>
      <c r="U343" s="152"/>
      <c r="V343" s="152"/>
      <c r="W343" s="152"/>
      <c r="X343" s="152"/>
      <c r="Y343" s="152"/>
      <c r="Z343" s="152"/>
      <c r="AA343" s="157"/>
      <c r="AT343" s="158" t="s">
        <v>182</v>
      </c>
      <c r="AU343" s="158" t="s">
        <v>87</v>
      </c>
      <c r="AV343" s="10" t="s">
        <v>87</v>
      </c>
      <c r="AW343" s="10" t="s">
        <v>37</v>
      </c>
      <c r="AX343" s="10" t="s">
        <v>79</v>
      </c>
      <c r="AY343" s="158" t="s">
        <v>172</v>
      </c>
    </row>
    <row r="344" spans="1:65" s="10" customFormat="1" ht="22.5" customHeight="1" x14ac:dyDescent="0.3">
      <c r="A344" s="360"/>
      <c r="B344" s="361"/>
      <c r="C344" s="362"/>
      <c r="D344" s="362"/>
      <c r="E344" s="363" t="s">
        <v>5</v>
      </c>
      <c r="F344" s="539" t="s">
        <v>777</v>
      </c>
      <c r="G344" s="540"/>
      <c r="H344" s="540"/>
      <c r="I344" s="540"/>
      <c r="J344" s="362"/>
      <c r="K344" s="364" t="s">
        <v>5</v>
      </c>
      <c r="L344" s="362"/>
      <c r="M344" s="362"/>
      <c r="N344" s="362"/>
      <c r="O344" s="362"/>
      <c r="P344" s="362"/>
      <c r="Q344" s="362"/>
      <c r="R344" s="155"/>
      <c r="T344" s="156"/>
      <c r="U344" s="152"/>
      <c r="V344" s="152"/>
      <c r="W344" s="152"/>
      <c r="X344" s="152"/>
      <c r="Y344" s="152"/>
      <c r="Z344" s="152"/>
      <c r="AA344" s="157"/>
      <c r="AT344" s="158" t="s">
        <v>182</v>
      </c>
      <c r="AU344" s="158" t="s">
        <v>87</v>
      </c>
      <c r="AV344" s="10" t="s">
        <v>87</v>
      </c>
      <c r="AW344" s="10" t="s">
        <v>37</v>
      </c>
      <c r="AX344" s="10" t="s">
        <v>79</v>
      </c>
      <c r="AY344" s="158" t="s">
        <v>172</v>
      </c>
    </row>
    <row r="345" spans="1:65" s="11" customFormat="1" ht="22.5" customHeight="1" x14ac:dyDescent="0.3">
      <c r="A345" s="365"/>
      <c r="B345" s="366"/>
      <c r="C345" s="367"/>
      <c r="D345" s="367"/>
      <c r="E345" s="368" t="s">
        <v>5</v>
      </c>
      <c r="F345" s="537" t="s">
        <v>177</v>
      </c>
      <c r="G345" s="538"/>
      <c r="H345" s="538"/>
      <c r="I345" s="538"/>
      <c r="J345" s="367"/>
      <c r="K345" s="369">
        <v>4</v>
      </c>
      <c r="L345" s="367"/>
      <c r="M345" s="367"/>
      <c r="N345" s="367"/>
      <c r="O345" s="367"/>
      <c r="P345" s="367"/>
      <c r="Q345" s="367"/>
      <c r="R345" s="163"/>
      <c r="T345" s="164"/>
      <c r="U345" s="160"/>
      <c r="V345" s="160"/>
      <c r="W345" s="160"/>
      <c r="X345" s="160"/>
      <c r="Y345" s="160"/>
      <c r="Z345" s="160"/>
      <c r="AA345" s="165"/>
      <c r="AT345" s="166" t="s">
        <v>182</v>
      </c>
      <c r="AU345" s="166" t="s">
        <v>87</v>
      </c>
      <c r="AV345" s="11" t="s">
        <v>131</v>
      </c>
      <c r="AW345" s="11" t="s">
        <v>37</v>
      </c>
      <c r="AX345" s="11" t="s">
        <v>79</v>
      </c>
      <c r="AY345" s="166" t="s">
        <v>172</v>
      </c>
    </row>
    <row r="346" spans="1:65" s="12" customFormat="1" ht="22.5" customHeight="1" x14ac:dyDescent="0.3">
      <c r="A346" s="370"/>
      <c r="B346" s="371"/>
      <c r="C346" s="372"/>
      <c r="D346" s="372"/>
      <c r="E346" s="373" t="s">
        <v>5</v>
      </c>
      <c r="F346" s="525" t="s">
        <v>186</v>
      </c>
      <c r="G346" s="526"/>
      <c r="H346" s="526"/>
      <c r="I346" s="526"/>
      <c r="J346" s="372"/>
      <c r="K346" s="374">
        <v>4</v>
      </c>
      <c r="L346" s="372"/>
      <c r="M346" s="372"/>
      <c r="N346" s="372"/>
      <c r="O346" s="372"/>
      <c r="P346" s="372"/>
      <c r="Q346" s="372"/>
      <c r="R346" s="171"/>
      <c r="T346" s="172"/>
      <c r="U346" s="168"/>
      <c r="V346" s="168"/>
      <c r="W346" s="168"/>
      <c r="X346" s="168"/>
      <c r="Y346" s="168"/>
      <c r="Z346" s="168"/>
      <c r="AA346" s="173"/>
      <c r="AT346" s="174" t="s">
        <v>182</v>
      </c>
      <c r="AU346" s="174" t="s">
        <v>87</v>
      </c>
      <c r="AV346" s="12" t="s">
        <v>177</v>
      </c>
      <c r="AW346" s="12" t="s">
        <v>37</v>
      </c>
      <c r="AX346" s="12" t="s">
        <v>87</v>
      </c>
      <c r="AY346" s="174" t="s">
        <v>172</v>
      </c>
    </row>
    <row r="347" spans="1:65" s="1" customFormat="1" ht="31.5" customHeight="1" x14ac:dyDescent="0.3">
      <c r="A347" s="307"/>
      <c r="B347" s="308"/>
      <c r="C347" s="357" t="s">
        <v>552</v>
      </c>
      <c r="D347" s="357" t="s">
        <v>173</v>
      </c>
      <c r="E347" s="358" t="s">
        <v>778</v>
      </c>
      <c r="F347" s="541" t="s">
        <v>779</v>
      </c>
      <c r="G347" s="541"/>
      <c r="H347" s="541"/>
      <c r="I347" s="541"/>
      <c r="J347" s="359" t="s">
        <v>345</v>
      </c>
      <c r="K347" s="300">
        <v>25</v>
      </c>
      <c r="L347" s="497">
        <v>350</v>
      </c>
      <c r="M347" s="497"/>
      <c r="N347" s="498">
        <f>ROUND(L347*K347,2)</f>
        <v>8750</v>
      </c>
      <c r="O347" s="498"/>
      <c r="P347" s="498"/>
      <c r="Q347" s="498"/>
      <c r="R347" s="145"/>
      <c r="T347" s="146" t="s">
        <v>5</v>
      </c>
      <c r="U347" s="44" t="s">
        <v>44</v>
      </c>
      <c r="V347" s="147">
        <v>1</v>
      </c>
      <c r="W347" s="147">
        <f>V347*K347</f>
        <v>25</v>
      </c>
      <c r="X347" s="147">
        <v>0</v>
      </c>
      <c r="Y347" s="147">
        <f>X347*K347</f>
        <v>0</v>
      </c>
      <c r="Z347" s="147">
        <v>0</v>
      </c>
      <c r="AA347" s="148">
        <f>Z347*K347</f>
        <v>0</v>
      </c>
      <c r="AR347" s="21" t="s">
        <v>346</v>
      </c>
      <c r="AT347" s="21" t="s">
        <v>173</v>
      </c>
      <c r="AU347" s="21" t="s">
        <v>87</v>
      </c>
      <c r="AY347" s="21" t="s">
        <v>172</v>
      </c>
      <c r="BE347" s="149">
        <f>IF(U347="základní",N347,0)</f>
        <v>8750</v>
      </c>
      <c r="BF347" s="149">
        <f>IF(U347="snížená",N347,0)</f>
        <v>0</v>
      </c>
      <c r="BG347" s="149">
        <f>IF(U347="zákl. přenesená",N347,0)</f>
        <v>0</v>
      </c>
      <c r="BH347" s="149">
        <f>IF(U347="sníž. přenesená",N347,0)</f>
        <v>0</v>
      </c>
      <c r="BI347" s="149">
        <f>IF(U347="nulová",N347,0)</f>
        <v>0</v>
      </c>
      <c r="BJ347" s="21" t="s">
        <v>87</v>
      </c>
      <c r="BK347" s="149">
        <f>ROUND(L347*K347,2)</f>
        <v>8750</v>
      </c>
      <c r="BL347" s="21" t="s">
        <v>346</v>
      </c>
      <c r="BM347" s="21" t="s">
        <v>780</v>
      </c>
    </row>
    <row r="348" spans="1:65" s="1" customFormat="1" ht="30" customHeight="1" x14ac:dyDescent="0.3">
      <c r="A348" s="307"/>
      <c r="B348" s="308"/>
      <c r="C348" s="309"/>
      <c r="D348" s="309"/>
      <c r="E348" s="309"/>
      <c r="F348" s="544" t="s">
        <v>781</v>
      </c>
      <c r="G348" s="545"/>
      <c r="H348" s="545"/>
      <c r="I348" s="545"/>
      <c r="J348" s="309"/>
      <c r="K348" s="309"/>
      <c r="L348" s="309"/>
      <c r="M348" s="309"/>
      <c r="N348" s="309"/>
      <c r="O348" s="309"/>
      <c r="P348" s="309"/>
      <c r="Q348" s="309"/>
      <c r="R348" s="37"/>
      <c r="T348" s="150"/>
      <c r="U348" s="36"/>
      <c r="V348" s="36"/>
      <c r="W348" s="36"/>
      <c r="X348" s="36"/>
      <c r="Y348" s="36"/>
      <c r="Z348" s="36"/>
      <c r="AA348" s="74"/>
      <c r="AT348" s="21" t="s">
        <v>180</v>
      </c>
      <c r="AU348" s="21" t="s">
        <v>87</v>
      </c>
    </row>
    <row r="349" spans="1:65" s="10" customFormat="1" ht="22.5" customHeight="1" x14ac:dyDescent="0.3">
      <c r="A349" s="360"/>
      <c r="B349" s="361"/>
      <c r="C349" s="362"/>
      <c r="D349" s="362"/>
      <c r="E349" s="363" t="s">
        <v>5</v>
      </c>
      <c r="F349" s="539" t="s">
        <v>654</v>
      </c>
      <c r="G349" s="540"/>
      <c r="H349" s="540"/>
      <c r="I349" s="540"/>
      <c r="J349" s="362"/>
      <c r="K349" s="364" t="s">
        <v>5</v>
      </c>
      <c r="L349" s="362"/>
      <c r="M349" s="362"/>
      <c r="N349" s="362"/>
      <c r="O349" s="362"/>
      <c r="P349" s="362"/>
      <c r="Q349" s="362"/>
      <c r="R349" s="155"/>
      <c r="T349" s="156"/>
      <c r="U349" s="152"/>
      <c r="V349" s="152"/>
      <c r="W349" s="152"/>
      <c r="X349" s="152"/>
      <c r="Y349" s="152"/>
      <c r="Z349" s="152"/>
      <c r="AA349" s="157"/>
      <c r="AT349" s="158" t="s">
        <v>182</v>
      </c>
      <c r="AU349" s="158" t="s">
        <v>87</v>
      </c>
      <c r="AV349" s="10" t="s">
        <v>87</v>
      </c>
      <c r="AW349" s="10" t="s">
        <v>37</v>
      </c>
      <c r="AX349" s="10" t="s">
        <v>79</v>
      </c>
      <c r="AY349" s="158" t="s">
        <v>172</v>
      </c>
    </row>
    <row r="350" spans="1:65" s="10" customFormat="1" ht="22.5" customHeight="1" x14ac:dyDescent="0.3">
      <c r="A350" s="360"/>
      <c r="B350" s="361"/>
      <c r="C350" s="362"/>
      <c r="D350" s="362"/>
      <c r="E350" s="363" t="s">
        <v>5</v>
      </c>
      <c r="F350" s="539" t="s">
        <v>655</v>
      </c>
      <c r="G350" s="540"/>
      <c r="H350" s="540"/>
      <c r="I350" s="540"/>
      <c r="J350" s="362"/>
      <c r="K350" s="364" t="s">
        <v>5</v>
      </c>
      <c r="L350" s="362"/>
      <c r="M350" s="362"/>
      <c r="N350" s="362"/>
      <c r="O350" s="362"/>
      <c r="P350" s="362"/>
      <c r="Q350" s="362"/>
      <c r="R350" s="155"/>
      <c r="T350" s="156"/>
      <c r="U350" s="152"/>
      <c r="V350" s="152"/>
      <c r="W350" s="152"/>
      <c r="X350" s="152"/>
      <c r="Y350" s="152"/>
      <c r="Z350" s="152"/>
      <c r="AA350" s="157"/>
      <c r="AT350" s="158" t="s">
        <v>182</v>
      </c>
      <c r="AU350" s="158" t="s">
        <v>87</v>
      </c>
      <c r="AV350" s="10" t="s">
        <v>87</v>
      </c>
      <c r="AW350" s="10" t="s">
        <v>37</v>
      </c>
      <c r="AX350" s="10" t="s">
        <v>79</v>
      </c>
      <c r="AY350" s="158" t="s">
        <v>172</v>
      </c>
    </row>
    <row r="351" spans="1:65" s="11" customFormat="1" ht="22.5" customHeight="1" x14ac:dyDescent="0.3">
      <c r="A351" s="365"/>
      <c r="B351" s="366"/>
      <c r="C351" s="367"/>
      <c r="D351" s="367"/>
      <c r="E351" s="368" t="s">
        <v>5</v>
      </c>
      <c r="F351" s="537" t="s">
        <v>321</v>
      </c>
      <c r="G351" s="538"/>
      <c r="H351" s="538"/>
      <c r="I351" s="538"/>
      <c r="J351" s="367"/>
      <c r="K351" s="369">
        <v>25</v>
      </c>
      <c r="L351" s="367"/>
      <c r="M351" s="367"/>
      <c r="N351" s="367"/>
      <c r="O351" s="367"/>
      <c r="P351" s="367"/>
      <c r="Q351" s="367"/>
      <c r="R351" s="163"/>
      <c r="T351" s="164"/>
      <c r="U351" s="160"/>
      <c r="V351" s="160"/>
      <c r="W351" s="160"/>
      <c r="X351" s="160"/>
      <c r="Y351" s="160"/>
      <c r="Z351" s="160"/>
      <c r="AA351" s="165"/>
      <c r="AT351" s="166" t="s">
        <v>182</v>
      </c>
      <c r="AU351" s="166" t="s">
        <v>87</v>
      </c>
      <c r="AV351" s="11" t="s">
        <v>131</v>
      </c>
      <c r="AW351" s="11" t="s">
        <v>37</v>
      </c>
      <c r="AX351" s="11" t="s">
        <v>79</v>
      </c>
      <c r="AY351" s="166" t="s">
        <v>172</v>
      </c>
    </row>
    <row r="352" spans="1:65" s="12" customFormat="1" ht="22.5" customHeight="1" x14ac:dyDescent="0.3">
      <c r="A352" s="370"/>
      <c r="B352" s="371"/>
      <c r="C352" s="372"/>
      <c r="D352" s="372"/>
      <c r="E352" s="373" t="s">
        <v>5</v>
      </c>
      <c r="F352" s="525" t="s">
        <v>186</v>
      </c>
      <c r="G352" s="526"/>
      <c r="H352" s="526"/>
      <c r="I352" s="526"/>
      <c r="J352" s="372"/>
      <c r="K352" s="374">
        <v>25</v>
      </c>
      <c r="L352" s="372"/>
      <c r="M352" s="372"/>
      <c r="N352" s="372"/>
      <c r="O352" s="372"/>
      <c r="P352" s="372"/>
      <c r="Q352" s="372"/>
      <c r="R352" s="171"/>
      <c r="T352" s="175"/>
      <c r="U352" s="176"/>
      <c r="V352" s="176"/>
      <c r="W352" s="176"/>
      <c r="X352" s="176"/>
      <c r="Y352" s="176"/>
      <c r="Z352" s="176"/>
      <c r="AA352" s="177"/>
      <c r="AT352" s="174" t="s">
        <v>182</v>
      </c>
      <c r="AU352" s="174" t="s">
        <v>87</v>
      </c>
      <c r="AV352" s="12" t="s">
        <v>177</v>
      </c>
      <c r="AW352" s="12" t="s">
        <v>37</v>
      </c>
      <c r="AX352" s="12" t="s">
        <v>87</v>
      </c>
      <c r="AY352" s="174" t="s">
        <v>172</v>
      </c>
    </row>
    <row r="353" spans="1:18" s="1" customFormat="1" ht="6.95" customHeight="1" x14ac:dyDescent="0.3">
      <c r="A353" s="307"/>
      <c r="B353" s="332"/>
      <c r="C353" s="333"/>
      <c r="D353" s="333"/>
      <c r="E353" s="333"/>
      <c r="F353" s="333"/>
      <c r="G353" s="333"/>
      <c r="H353" s="333"/>
      <c r="I353" s="333"/>
      <c r="J353" s="333"/>
      <c r="K353" s="333"/>
      <c r="L353" s="333"/>
      <c r="M353" s="333"/>
      <c r="N353" s="333"/>
      <c r="O353" s="333"/>
      <c r="P353" s="333"/>
      <c r="Q353" s="333"/>
      <c r="R353" s="61"/>
    </row>
    <row r="354" spans="1:18" x14ac:dyDescent="0.3">
      <c r="A354" s="301"/>
      <c r="B354" s="301"/>
      <c r="C354" s="301"/>
      <c r="D354" s="301"/>
      <c r="E354" s="301"/>
      <c r="F354" s="301"/>
      <c r="G354" s="301"/>
      <c r="H354" s="301"/>
      <c r="I354" s="301"/>
      <c r="J354" s="301"/>
      <c r="K354" s="301"/>
      <c r="L354" s="301"/>
      <c r="M354" s="301"/>
      <c r="N354" s="301"/>
      <c r="O354" s="301"/>
      <c r="P354" s="301"/>
      <c r="Q354" s="301"/>
    </row>
  </sheetData>
  <sheetProtection algorithmName="SHA-512" hashValue="1lD1msiwWUZJKTjin2BKGo1/1XBFY11cM3Lf5laNSDOrZLmbcZxYJW9Zx68IEMyUX5qcyvjFjwOI3Y7bVK018w==" saltValue="c4fuAjzOEuilC4SJMukcFw==" spinCount="100000" sheet="1" objects="1" scenarios="1"/>
  <mergeCells count="378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10:Q110"/>
    <mergeCell ref="L112:Q112"/>
    <mergeCell ref="C118:Q118"/>
    <mergeCell ref="F120:P120"/>
    <mergeCell ref="F121:P121"/>
    <mergeCell ref="M123:P123"/>
    <mergeCell ref="M125:Q125"/>
    <mergeCell ref="M126:Q126"/>
    <mergeCell ref="F128:I128"/>
    <mergeCell ref="L128:M128"/>
    <mergeCell ref="N128:Q128"/>
    <mergeCell ref="F132:I132"/>
    <mergeCell ref="L132:M132"/>
    <mergeCell ref="N132:Q132"/>
    <mergeCell ref="F133:I133"/>
    <mergeCell ref="F134:I134"/>
    <mergeCell ref="F135:I135"/>
    <mergeCell ref="L135:M135"/>
    <mergeCell ref="N135:Q135"/>
    <mergeCell ref="F136:I136"/>
    <mergeCell ref="F137:I137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L153:M153"/>
    <mergeCell ref="N153:Q153"/>
    <mergeCell ref="F154:I154"/>
    <mergeCell ref="F155:I155"/>
    <mergeCell ref="F156:I156"/>
    <mergeCell ref="F157:I157"/>
    <mergeCell ref="F158:I158"/>
    <mergeCell ref="F159:I159"/>
    <mergeCell ref="L159:M159"/>
    <mergeCell ref="N159:Q159"/>
    <mergeCell ref="F160:I160"/>
    <mergeCell ref="F161:I161"/>
    <mergeCell ref="F162:I162"/>
    <mergeCell ref="F163:I163"/>
    <mergeCell ref="F164:I164"/>
    <mergeCell ref="F165:I165"/>
    <mergeCell ref="L165:M165"/>
    <mergeCell ref="N165:Q165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F172:I172"/>
    <mergeCell ref="F173:I173"/>
    <mergeCell ref="F174:I17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2:I182"/>
    <mergeCell ref="L182:M182"/>
    <mergeCell ref="N182:Q182"/>
    <mergeCell ref="F183:I183"/>
    <mergeCell ref="F184:I184"/>
    <mergeCell ref="F185:I185"/>
    <mergeCell ref="F186:I186"/>
    <mergeCell ref="F187:I187"/>
    <mergeCell ref="F188:I188"/>
    <mergeCell ref="L188:M188"/>
    <mergeCell ref="N188:Q188"/>
    <mergeCell ref="F189:I189"/>
    <mergeCell ref="F190:I190"/>
    <mergeCell ref="F191:I191"/>
    <mergeCell ref="F192:I192"/>
    <mergeCell ref="F193:I193"/>
    <mergeCell ref="F194:I194"/>
    <mergeCell ref="L194:M194"/>
    <mergeCell ref="N194:Q194"/>
    <mergeCell ref="F195:I195"/>
    <mergeCell ref="F196:I196"/>
    <mergeCell ref="F197:I197"/>
    <mergeCell ref="F198:I198"/>
    <mergeCell ref="F199:I199"/>
    <mergeCell ref="F200:I200"/>
    <mergeCell ref="F201:I201"/>
    <mergeCell ref="F202:I202"/>
    <mergeCell ref="F203:I203"/>
    <mergeCell ref="F204:I204"/>
    <mergeCell ref="F206:I206"/>
    <mergeCell ref="L206:M206"/>
    <mergeCell ref="N206:Q206"/>
    <mergeCell ref="F207:I207"/>
    <mergeCell ref="F208:I208"/>
    <mergeCell ref="F209:I209"/>
    <mergeCell ref="F210:I210"/>
    <mergeCell ref="F211:I211"/>
    <mergeCell ref="F213:I213"/>
    <mergeCell ref="L213:M213"/>
    <mergeCell ref="N213:Q213"/>
    <mergeCell ref="F214:I214"/>
    <mergeCell ref="F215:I215"/>
    <mergeCell ref="F216:I216"/>
    <mergeCell ref="F217:I217"/>
    <mergeCell ref="F218:I218"/>
    <mergeCell ref="F219:I219"/>
    <mergeCell ref="L219:M219"/>
    <mergeCell ref="N219:Q219"/>
    <mergeCell ref="F220:I220"/>
    <mergeCell ref="F221:I221"/>
    <mergeCell ref="F222:I222"/>
    <mergeCell ref="F223:I223"/>
    <mergeCell ref="F224:I224"/>
    <mergeCell ref="F225:I225"/>
    <mergeCell ref="L225:M225"/>
    <mergeCell ref="N225:Q225"/>
    <mergeCell ref="F226:I226"/>
    <mergeCell ref="F227:I227"/>
    <mergeCell ref="F228:I228"/>
    <mergeCell ref="F229:I229"/>
    <mergeCell ref="F230:I230"/>
    <mergeCell ref="F232:I232"/>
    <mergeCell ref="L232:M232"/>
    <mergeCell ref="N232:Q232"/>
    <mergeCell ref="F233:I233"/>
    <mergeCell ref="F234:I234"/>
    <mergeCell ref="F235:I235"/>
    <mergeCell ref="F236:I236"/>
    <mergeCell ref="F237:I237"/>
    <mergeCell ref="L237:M237"/>
    <mergeCell ref="N237:Q237"/>
    <mergeCell ref="F238:I238"/>
    <mergeCell ref="F239:I239"/>
    <mergeCell ref="F240:I240"/>
    <mergeCell ref="F241:I241"/>
    <mergeCell ref="F242:I242"/>
    <mergeCell ref="F243:I243"/>
    <mergeCell ref="F244:I244"/>
    <mergeCell ref="L244:M244"/>
    <mergeCell ref="N244:Q244"/>
    <mergeCell ref="F245:I245"/>
    <mergeCell ref="F246:I246"/>
    <mergeCell ref="F247:I247"/>
    <mergeCell ref="F248:I248"/>
    <mergeCell ref="F249:I249"/>
    <mergeCell ref="F251:I251"/>
    <mergeCell ref="L251:M251"/>
    <mergeCell ref="N251:Q251"/>
    <mergeCell ref="F252:I252"/>
    <mergeCell ref="F253:I253"/>
    <mergeCell ref="F254:I254"/>
    <mergeCell ref="F255:I255"/>
    <mergeCell ref="F256:I256"/>
    <mergeCell ref="F257:I257"/>
    <mergeCell ref="L257:M257"/>
    <mergeCell ref="N257:Q257"/>
    <mergeCell ref="F258:I258"/>
    <mergeCell ref="F259:I259"/>
    <mergeCell ref="F260:I260"/>
    <mergeCell ref="F261:I261"/>
    <mergeCell ref="F262:I262"/>
    <mergeCell ref="F263:I263"/>
    <mergeCell ref="L263:M263"/>
    <mergeCell ref="N263:Q263"/>
    <mergeCell ref="F264:I264"/>
    <mergeCell ref="F265:I265"/>
    <mergeCell ref="F266:I266"/>
    <mergeCell ref="F267:I267"/>
    <mergeCell ref="F268:I268"/>
    <mergeCell ref="F269:I269"/>
    <mergeCell ref="F270:I270"/>
    <mergeCell ref="F271:I271"/>
    <mergeCell ref="F272:I272"/>
    <mergeCell ref="F273:I273"/>
    <mergeCell ref="L273:M273"/>
    <mergeCell ref="N273:Q273"/>
    <mergeCell ref="F274:I274"/>
    <mergeCell ref="F275:I275"/>
    <mergeCell ref="F276:I276"/>
    <mergeCell ref="F277:I277"/>
    <mergeCell ref="F278:I278"/>
    <mergeCell ref="F279:I279"/>
    <mergeCell ref="L279:M279"/>
    <mergeCell ref="N279:Q279"/>
    <mergeCell ref="F280:I280"/>
    <mergeCell ref="F281:I281"/>
    <mergeCell ref="F282:I282"/>
    <mergeCell ref="F283:I283"/>
    <mergeCell ref="F284:I284"/>
    <mergeCell ref="L284:M284"/>
    <mergeCell ref="N284:Q284"/>
    <mergeCell ref="F285:I285"/>
    <mergeCell ref="F286:I286"/>
    <mergeCell ref="F287:I287"/>
    <mergeCell ref="F288:I288"/>
    <mergeCell ref="F290:I290"/>
    <mergeCell ref="L290:M290"/>
    <mergeCell ref="N290:Q290"/>
    <mergeCell ref="F291:I291"/>
    <mergeCell ref="F292:I292"/>
    <mergeCell ref="F293:I293"/>
    <mergeCell ref="F294:I294"/>
    <mergeCell ref="F295:I295"/>
    <mergeCell ref="F297:I297"/>
    <mergeCell ref="L297:M297"/>
    <mergeCell ref="N297:Q297"/>
    <mergeCell ref="F298:I298"/>
    <mergeCell ref="F299:I299"/>
    <mergeCell ref="F300:I300"/>
    <mergeCell ref="F301:I301"/>
    <mergeCell ref="F302:I302"/>
    <mergeCell ref="F304:I304"/>
    <mergeCell ref="L304:M304"/>
    <mergeCell ref="N304:Q304"/>
    <mergeCell ref="F305:I305"/>
    <mergeCell ref="F306:I306"/>
    <mergeCell ref="F307:I307"/>
    <mergeCell ref="F308:I308"/>
    <mergeCell ref="F309:I309"/>
    <mergeCell ref="F311:I311"/>
    <mergeCell ref="L311:M311"/>
    <mergeCell ref="N311:Q311"/>
    <mergeCell ref="F312:I312"/>
    <mergeCell ref="F313:I313"/>
    <mergeCell ref="F315:I315"/>
    <mergeCell ref="L315:M315"/>
    <mergeCell ref="N315:Q315"/>
    <mergeCell ref="F316:I316"/>
    <mergeCell ref="F317:I317"/>
    <mergeCell ref="F318:I318"/>
    <mergeCell ref="L318:M318"/>
    <mergeCell ref="N318:Q318"/>
    <mergeCell ref="F319:I319"/>
    <mergeCell ref="F320:I320"/>
    <mergeCell ref="F322:I322"/>
    <mergeCell ref="L322:M322"/>
    <mergeCell ref="N322:Q322"/>
    <mergeCell ref="F323:I323"/>
    <mergeCell ref="F324:I324"/>
    <mergeCell ref="F326:I326"/>
    <mergeCell ref="L326:M326"/>
    <mergeCell ref="N326:Q326"/>
    <mergeCell ref="F327:I327"/>
    <mergeCell ref="F328:I328"/>
    <mergeCell ref="F329:I329"/>
    <mergeCell ref="F330:I330"/>
    <mergeCell ref="F331:I331"/>
    <mergeCell ref="L331:M331"/>
    <mergeCell ref="N331:Q331"/>
    <mergeCell ref="F334:I334"/>
    <mergeCell ref="L334:M334"/>
    <mergeCell ref="N334:Q334"/>
    <mergeCell ref="N333:Q333"/>
    <mergeCell ref="F348:I348"/>
    <mergeCell ref="F349:I349"/>
    <mergeCell ref="F335:I335"/>
    <mergeCell ref="F336:I336"/>
    <mergeCell ref="F337:I337"/>
    <mergeCell ref="F338:I338"/>
    <mergeCell ref="F339:I339"/>
    <mergeCell ref="F341:I341"/>
    <mergeCell ref="L341:M341"/>
    <mergeCell ref="F342:I342"/>
    <mergeCell ref="N340:Q340"/>
    <mergeCell ref="F343:I343"/>
    <mergeCell ref="F344:I344"/>
    <mergeCell ref="F345:I345"/>
    <mergeCell ref="F346:I346"/>
    <mergeCell ref="F347:I347"/>
    <mergeCell ref="L347:M347"/>
    <mergeCell ref="N347:Q347"/>
    <mergeCell ref="N341:Q341"/>
    <mergeCell ref="H1:K1"/>
    <mergeCell ref="S2:AC2"/>
    <mergeCell ref="F350:I350"/>
    <mergeCell ref="F351:I351"/>
    <mergeCell ref="F352:I352"/>
    <mergeCell ref="N129:Q129"/>
    <mergeCell ref="N130:Q130"/>
    <mergeCell ref="N131:Q131"/>
    <mergeCell ref="N138:Q138"/>
    <mergeCell ref="N175:Q175"/>
    <mergeCell ref="N180:Q180"/>
    <mergeCell ref="N181:Q181"/>
    <mergeCell ref="N205:Q205"/>
    <mergeCell ref="N212:Q212"/>
    <mergeCell ref="N231:Q231"/>
    <mergeCell ref="N250:Q250"/>
    <mergeCell ref="N289:Q289"/>
    <mergeCell ref="N296:Q296"/>
    <mergeCell ref="N303:Q303"/>
    <mergeCell ref="N310:Q310"/>
    <mergeCell ref="N314:Q314"/>
    <mergeCell ref="N321:Q321"/>
    <mergeCell ref="N325:Q325"/>
    <mergeCell ref="N332:Q332"/>
  </mergeCells>
  <hyperlinks>
    <hyperlink ref="F1:G1" location="C2" display="1) Krycí list rozpočtu"/>
    <hyperlink ref="H1:K1" location="C86" display="2) Rekapitulace rozpočtu"/>
    <hyperlink ref="L1" location="C128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11"/>
  <sheetViews>
    <sheetView showGridLines="0" zoomScale="85" zoomScaleNormal="85" workbookViewId="0">
      <pane ySplit="1" topLeftCell="A86" activePane="bottomLeft" state="frozen"/>
      <selection pane="bottomLeft" activeCell="S312" sqref="S31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97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782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42596.400000000009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N102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42596.4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ROUND((SUM(BE102:BE103)+SUM(BE121:BE310)), 2)</f>
        <v>42596.4</v>
      </c>
      <c r="I32" s="505"/>
      <c r="J32" s="505"/>
      <c r="K32" s="36"/>
      <c r="L32" s="36"/>
      <c r="M32" s="519">
        <f>ROUND(ROUND((SUM(BE102:BE103)+SUM(BE121:BE310)), 2)*F32, 2)</f>
        <v>8945.24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ROUND((SUM(BF102:BF103)+SUM(BF121:BF310)), 2)</f>
        <v>0</v>
      </c>
      <c r="I33" s="505"/>
      <c r="J33" s="505"/>
      <c r="K33" s="36"/>
      <c r="L33" s="36"/>
      <c r="M33" s="519">
        <f>ROUND(ROUND((SUM(BF102:BF103)+SUM(BF121:BF310)),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ROUND((SUM(BG102:BG103)+SUM(BG121:BG310)),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ROUND((SUM(BH102:BH103)+SUM(BH121:BH310)),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ROUND((SUM(BI102:BI103)+SUM(BI121:BI310)),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7"/>
    </row>
    <row r="38" spans="2:18" s="1" customFormat="1" ht="25.35" customHeight="1" x14ac:dyDescent="0.3">
      <c r="B38" s="308"/>
      <c r="C38" s="319"/>
      <c r="D38" s="320" t="s">
        <v>50</v>
      </c>
      <c r="E38" s="321"/>
      <c r="F38" s="321"/>
      <c r="G38" s="322" t="s">
        <v>51</v>
      </c>
      <c r="H38" s="323" t="s">
        <v>52</v>
      </c>
      <c r="I38" s="321"/>
      <c r="J38" s="321"/>
      <c r="K38" s="321"/>
      <c r="L38" s="572">
        <f>SUM(M30:M36)</f>
        <v>51541.64</v>
      </c>
      <c r="M38" s="572"/>
      <c r="N38" s="572"/>
      <c r="O38" s="572"/>
      <c r="P38" s="573"/>
      <c r="Q38" s="319"/>
      <c r="R38" s="37"/>
    </row>
    <row r="39" spans="2:18" s="1" customFormat="1" ht="14.45" customHeight="1" x14ac:dyDescent="0.3">
      <c r="B39" s="308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7"/>
    </row>
    <row r="40" spans="2:18" s="1" customFormat="1" ht="14.45" customHeight="1" x14ac:dyDescent="0.3">
      <c r="B40" s="308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7"/>
    </row>
    <row r="41" spans="2:18" x14ac:dyDescent="0.3">
      <c r="B41" s="304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26"/>
    </row>
    <row r="42" spans="2:18" x14ac:dyDescent="0.3">
      <c r="B42" s="304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26"/>
    </row>
    <row r="43" spans="2:18" x14ac:dyDescent="0.3">
      <c r="B43" s="304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26"/>
    </row>
    <row r="44" spans="2:18" x14ac:dyDescent="0.3">
      <c r="B44" s="304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26"/>
    </row>
    <row r="45" spans="2:18" x14ac:dyDescent="0.3">
      <c r="B45" s="304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26"/>
    </row>
    <row r="46" spans="2:18" x14ac:dyDescent="0.3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26"/>
    </row>
    <row r="47" spans="2:18" x14ac:dyDescent="0.3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26"/>
    </row>
    <row r="48" spans="2:18" x14ac:dyDescent="0.3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26"/>
    </row>
    <row r="49" spans="2:18" x14ac:dyDescent="0.3">
      <c r="B49" s="304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26"/>
    </row>
    <row r="50" spans="2:18" s="1" customFormat="1" ht="15" x14ac:dyDescent="0.3">
      <c r="B50" s="308"/>
      <c r="C50" s="309"/>
      <c r="D50" s="324" t="s">
        <v>53</v>
      </c>
      <c r="E50" s="312"/>
      <c r="F50" s="312"/>
      <c r="G50" s="312"/>
      <c r="H50" s="325"/>
      <c r="I50" s="309"/>
      <c r="J50" s="324" t="s">
        <v>54</v>
      </c>
      <c r="K50" s="312"/>
      <c r="L50" s="312"/>
      <c r="M50" s="312"/>
      <c r="N50" s="312"/>
      <c r="O50" s="312"/>
      <c r="P50" s="325"/>
      <c r="Q50" s="309"/>
      <c r="R50" s="37"/>
    </row>
    <row r="51" spans="2:18" x14ac:dyDescent="0.3">
      <c r="B51" s="304"/>
      <c r="C51" s="305"/>
      <c r="D51" s="326"/>
      <c r="E51" s="305"/>
      <c r="F51" s="305"/>
      <c r="G51" s="305"/>
      <c r="H51" s="327"/>
      <c r="I51" s="305"/>
      <c r="J51" s="326"/>
      <c r="K51" s="305"/>
      <c r="L51" s="305"/>
      <c r="M51" s="305"/>
      <c r="N51" s="305"/>
      <c r="O51" s="305"/>
      <c r="P51" s="327"/>
      <c r="Q51" s="305"/>
      <c r="R51" s="26"/>
    </row>
    <row r="52" spans="2:18" x14ac:dyDescent="0.3">
      <c r="B52" s="304"/>
      <c r="C52" s="305"/>
      <c r="D52" s="326"/>
      <c r="E52" s="305"/>
      <c r="F52" s="305"/>
      <c r="G52" s="305"/>
      <c r="H52" s="327"/>
      <c r="I52" s="305"/>
      <c r="J52" s="326"/>
      <c r="K52" s="305"/>
      <c r="L52" s="305"/>
      <c r="M52" s="305"/>
      <c r="N52" s="305"/>
      <c r="O52" s="305"/>
      <c r="P52" s="327"/>
      <c r="Q52" s="305"/>
      <c r="R52" s="26"/>
    </row>
    <row r="53" spans="2:18" x14ac:dyDescent="0.3">
      <c r="B53" s="304"/>
      <c r="C53" s="305"/>
      <c r="D53" s="326"/>
      <c r="E53" s="305"/>
      <c r="F53" s="305"/>
      <c r="G53" s="305"/>
      <c r="H53" s="327"/>
      <c r="I53" s="305"/>
      <c r="J53" s="326"/>
      <c r="K53" s="305"/>
      <c r="L53" s="305"/>
      <c r="M53" s="305"/>
      <c r="N53" s="305"/>
      <c r="O53" s="305"/>
      <c r="P53" s="327"/>
      <c r="Q53" s="305"/>
      <c r="R53" s="26"/>
    </row>
    <row r="54" spans="2:18" x14ac:dyDescent="0.3">
      <c r="B54" s="304"/>
      <c r="C54" s="305"/>
      <c r="D54" s="326"/>
      <c r="E54" s="305"/>
      <c r="F54" s="305"/>
      <c r="G54" s="305"/>
      <c r="H54" s="327"/>
      <c r="I54" s="305"/>
      <c r="J54" s="326"/>
      <c r="K54" s="305"/>
      <c r="L54" s="305"/>
      <c r="M54" s="305"/>
      <c r="N54" s="305"/>
      <c r="O54" s="305"/>
      <c r="P54" s="327"/>
      <c r="Q54" s="305"/>
      <c r="R54" s="26"/>
    </row>
    <row r="55" spans="2:18" x14ac:dyDescent="0.3">
      <c r="B55" s="304"/>
      <c r="C55" s="305"/>
      <c r="D55" s="326"/>
      <c r="E55" s="305"/>
      <c r="F55" s="305"/>
      <c r="G55" s="305"/>
      <c r="H55" s="327"/>
      <c r="I55" s="305"/>
      <c r="J55" s="326"/>
      <c r="K55" s="305"/>
      <c r="L55" s="305"/>
      <c r="M55" s="305"/>
      <c r="N55" s="305"/>
      <c r="O55" s="305"/>
      <c r="P55" s="327"/>
      <c r="Q55" s="305"/>
      <c r="R55" s="26"/>
    </row>
    <row r="56" spans="2:18" x14ac:dyDescent="0.3">
      <c r="B56" s="304"/>
      <c r="C56" s="305"/>
      <c r="D56" s="326"/>
      <c r="E56" s="305"/>
      <c r="F56" s="305"/>
      <c r="G56" s="305"/>
      <c r="H56" s="327"/>
      <c r="I56" s="305"/>
      <c r="J56" s="326"/>
      <c r="K56" s="305"/>
      <c r="L56" s="305"/>
      <c r="M56" s="305"/>
      <c r="N56" s="305"/>
      <c r="O56" s="305"/>
      <c r="P56" s="327"/>
      <c r="Q56" s="305"/>
      <c r="R56" s="26"/>
    </row>
    <row r="57" spans="2:18" x14ac:dyDescent="0.3">
      <c r="B57" s="304"/>
      <c r="C57" s="305"/>
      <c r="D57" s="326"/>
      <c r="E57" s="305"/>
      <c r="F57" s="305"/>
      <c r="G57" s="305"/>
      <c r="H57" s="327"/>
      <c r="I57" s="305"/>
      <c r="J57" s="326"/>
      <c r="K57" s="305"/>
      <c r="L57" s="305"/>
      <c r="M57" s="305"/>
      <c r="N57" s="305"/>
      <c r="O57" s="305"/>
      <c r="P57" s="327"/>
      <c r="Q57" s="305"/>
      <c r="R57" s="26"/>
    </row>
    <row r="58" spans="2:18" x14ac:dyDescent="0.3">
      <c r="B58" s="304"/>
      <c r="C58" s="305"/>
      <c r="D58" s="326"/>
      <c r="E58" s="305"/>
      <c r="F58" s="305"/>
      <c r="G58" s="305"/>
      <c r="H58" s="327"/>
      <c r="I58" s="305"/>
      <c r="J58" s="326"/>
      <c r="K58" s="305"/>
      <c r="L58" s="305"/>
      <c r="M58" s="305"/>
      <c r="N58" s="305"/>
      <c r="O58" s="305"/>
      <c r="P58" s="327"/>
      <c r="Q58" s="305"/>
      <c r="R58" s="26"/>
    </row>
    <row r="59" spans="2:18" s="1" customFormat="1" ht="15" x14ac:dyDescent="0.3">
      <c r="B59" s="308"/>
      <c r="C59" s="309"/>
      <c r="D59" s="328" t="s">
        <v>55</v>
      </c>
      <c r="E59" s="329"/>
      <c r="F59" s="329"/>
      <c r="G59" s="330" t="s">
        <v>56</v>
      </c>
      <c r="H59" s="331"/>
      <c r="I59" s="309"/>
      <c r="J59" s="328" t="s">
        <v>55</v>
      </c>
      <c r="K59" s="329"/>
      <c r="L59" s="329"/>
      <c r="M59" s="329"/>
      <c r="N59" s="330" t="s">
        <v>56</v>
      </c>
      <c r="O59" s="329"/>
      <c r="P59" s="331"/>
      <c r="Q59" s="309"/>
      <c r="R59" s="37"/>
    </row>
    <row r="60" spans="2:18" x14ac:dyDescent="0.3">
      <c r="B60" s="304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26"/>
    </row>
    <row r="61" spans="2:18" s="1" customFormat="1" ht="15" x14ac:dyDescent="0.3">
      <c r="B61" s="308"/>
      <c r="C61" s="309"/>
      <c r="D61" s="324" t="s">
        <v>57</v>
      </c>
      <c r="E61" s="312"/>
      <c r="F61" s="312"/>
      <c r="G61" s="312"/>
      <c r="H61" s="325"/>
      <c r="I61" s="309"/>
      <c r="J61" s="324" t="s">
        <v>58</v>
      </c>
      <c r="K61" s="312"/>
      <c r="L61" s="312"/>
      <c r="M61" s="312"/>
      <c r="N61" s="312"/>
      <c r="O61" s="312"/>
      <c r="P61" s="325"/>
      <c r="Q61" s="309"/>
      <c r="R61" s="37"/>
    </row>
    <row r="62" spans="2:18" x14ac:dyDescent="0.3">
      <c r="B62" s="304"/>
      <c r="C62" s="305"/>
      <c r="D62" s="326"/>
      <c r="E62" s="305"/>
      <c r="F62" s="305"/>
      <c r="G62" s="305"/>
      <c r="H62" s="327"/>
      <c r="I62" s="305"/>
      <c r="J62" s="326"/>
      <c r="K62" s="305"/>
      <c r="L62" s="305"/>
      <c r="M62" s="305"/>
      <c r="N62" s="305"/>
      <c r="O62" s="305"/>
      <c r="P62" s="327"/>
      <c r="Q62" s="305"/>
      <c r="R62" s="26"/>
    </row>
    <row r="63" spans="2:18" x14ac:dyDescent="0.3">
      <c r="B63" s="304"/>
      <c r="C63" s="305"/>
      <c r="D63" s="326"/>
      <c r="E63" s="305"/>
      <c r="F63" s="305"/>
      <c r="G63" s="305"/>
      <c r="H63" s="327"/>
      <c r="I63" s="305"/>
      <c r="J63" s="326"/>
      <c r="K63" s="305"/>
      <c r="L63" s="305"/>
      <c r="M63" s="305"/>
      <c r="N63" s="305"/>
      <c r="O63" s="305"/>
      <c r="P63" s="327"/>
      <c r="Q63" s="305"/>
      <c r="R63" s="26"/>
    </row>
    <row r="64" spans="2:18" x14ac:dyDescent="0.3">
      <c r="B64" s="304"/>
      <c r="C64" s="305"/>
      <c r="D64" s="326"/>
      <c r="E64" s="305"/>
      <c r="F64" s="305"/>
      <c r="G64" s="305"/>
      <c r="H64" s="327"/>
      <c r="I64" s="305"/>
      <c r="J64" s="326"/>
      <c r="K64" s="305"/>
      <c r="L64" s="305"/>
      <c r="M64" s="305"/>
      <c r="N64" s="305"/>
      <c r="O64" s="305"/>
      <c r="P64" s="327"/>
      <c r="Q64" s="305"/>
      <c r="R64" s="26"/>
    </row>
    <row r="65" spans="2:18" x14ac:dyDescent="0.3">
      <c r="B65" s="304"/>
      <c r="C65" s="305"/>
      <c r="D65" s="326"/>
      <c r="E65" s="305"/>
      <c r="F65" s="305"/>
      <c r="G65" s="305"/>
      <c r="H65" s="327"/>
      <c r="I65" s="305"/>
      <c r="J65" s="326"/>
      <c r="K65" s="305"/>
      <c r="L65" s="305"/>
      <c r="M65" s="305"/>
      <c r="N65" s="305"/>
      <c r="O65" s="305"/>
      <c r="P65" s="327"/>
      <c r="Q65" s="305"/>
      <c r="R65" s="26"/>
    </row>
    <row r="66" spans="2:18" x14ac:dyDescent="0.3">
      <c r="B66" s="304"/>
      <c r="C66" s="305"/>
      <c r="D66" s="326"/>
      <c r="E66" s="305"/>
      <c r="F66" s="305"/>
      <c r="G66" s="305"/>
      <c r="H66" s="327"/>
      <c r="I66" s="305"/>
      <c r="J66" s="326"/>
      <c r="K66" s="305"/>
      <c r="L66" s="305"/>
      <c r="M66" s="305"/>
      <c r="N66" s="305"/>
      <c r="O66" s="305"/>
      <c r="P66" s="327"/>
      <c r="Q66" s="305"/>
      <c r="R66" s="26"/>
    </row>
    <row r="67" spans="2:18" x14ac:dyDescent="0.3">
      <c r="B67" s="304"/>
      <c r="C67" s="305"/>
      <c r="D67" s="326"/>
      <c r="E67" s="305"/>
      <c r="F67" s="305"/>
      <c r="G67" s="305"/>
      <c r="H67" s="327"/>
      <c r="I67" s="305"/>
      <c r="J67" s="326"/>
      <c r="K67" s="305"/>
      <c r="L67" s="305"/>
      <c r="M67" s="305"/>
      <c r="N67" s="305"/>
      <c r="O67" s="305"/>
      <c r="P67" s="327"/>
      <c r="Q67" s="305"/>
      <c r="R67" s="26"/>
    </row>
    <row r="68" spans="2:18" x14ac:dyDescent="0.3">
      <c r="B68" s="304"/>
      <c r="C68" s="305"/>
      <c r="D68" s="326"/>
      <c r="E68" s="305"/>
      <c r="F68" s="305"/>
      <c r="G68" s="305"/>
      <c r="H68" s="327"/>
      <c r="I68" s="305"/>
      <c r="J68" s="326"/>
      <c r="K68" s="305"/>
      <c r="L68" s="305"/>
      <c r="M68" s="305"/>
      <c r="N68" s="305"/>
      <c r="O68" s="305"/>
      <c r="P68" s="327"/>
      <c r="Q68" s="305"/>
      <c r="R68" s="26"/>
    </row>
    <row r="69" spans="2:18" x14ac:dyDescent="0.3">
      <c r="B69" s="304"/>
      <c r="C69" s="305"/>
      <c r="D69" s="326"/>
      <c r="E69" s="305"/>
      <c r="F69" s="305"/>
      <c r="G69" s="305"/>
      <c r="H69" s="327"/>
      <c r="I69" s="305"/>
      <c r="J69" s="326"/>
      <c r="K69" s="305"/>
      <c r="L69" s="305"/>
      <c r="M69" s="305"/>
      <c r="N69" s="305"/>
      <c r="O69" s="305"/>
      <c r="P69" s="327"/>
      <c r="Q69" s="305"/>
      <c r="R69" s="26"/>
    </row>
    <row r="70" spans="2:18" s="1" customFormat="1" ht="15" x14ac:dyDescent="0.3">
      <c r="B70" s="308"/>
      <c r="C70" s="309"/>
      <c r="D70" s="328" t="s">
        <v>55</v>
      </c>
      <c r="E70" s="329"/>
      <c r="F70" s="329"/>
      <c r="G70" s="330" t="s">
        <v>56</v>
      </c>
      <c r="H70" s="331"/>
      <c r="I70" s="309"/>
      <c r="J70" s="328" t="s">
        <v>55</v>
      </c>
      <c r="K70" s="329"/>
      <c r="L70" s="329"/>
      <c r="M70" s="329"/>
      <c r="N70" s="330" t="s">
        <v>56</v>
      </c>
      <c r="O70" s="329"/>
      <c r="P70" s="331"/>
      <c r="Q70" s="309"/>
      <c r="R70" s="37"/>
    </row>
    <row r="71" spans="2:18" s="1" customFormat="1" ht="14.45" customHeight="1" x14ac:dyDescent="0.3">
      <c r="B71" s="332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61"/>
    </row>
    <row r="72" spans="2:18" x14ac:dyDescent="0.3"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</row>
    <row r="73" spans="2:18" x14ac:dyDescent="0.3"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</row>
    <row r="74" spans="2:18" x14ac:dyDescent="0.3"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</row>
    <row r="75" spans="2:18" s="1" customFormat="1" ht="6.95" customHeight="1" x14ac:dyDescent="0.3"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64"/>
    </row>
    <row r="76" spans="2:18" s="1" customFormat="1" ht="36.950000000000003" customHeight="1" x14ac:dyDescent="0.3">
      <c r="B76" s="308"/>
      <c r="C76" s="564" t="s">
        <v>138</v>
      </c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37"/>
    </row>
    <row r="77" spans="2:18" s="1" customFormat="1" ht="6.95" customHeight="1" x14ac:dyDescent="0.3">
      <c r="B77" s="308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7"/>
    </row>
    <row r="78" spans="2:18" s="1" customFormat="1" ht="30" customHeight="1" x14ac:dyDescent="0.3">
      <c r="B78" s="308"/>
      <c r="C78" s="306" t="s">
        <v>17</v>
      </c>
      <c r="D78" s="309"/>
      <c r="E78" s="309"/>
      <c r="F78" s="565" t="str">
        <f>F6</f>
        <v>Kasárna Opavská 29, Hlučín</v>
      </c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309"/>
      <c r="R78" s="37"/>
    </row>
    <row r="79" spans="2:18" s="1" customFormat="1" ht="36.950000000000003" customHeight="1" x14ac:dyDescent="0.3">
      <c r="B79" s="308"/>
      <c r="C79" s="336" t="s">
        <v>133</v>
      </c>
      <c r="D79" s="309"/>
      <c r="E79" s="309"/>
      <c r="F79" s="551" t="str">
        <f>F7</f>
        <v>SO 04 - Objekt č. 41 - Stávající centrální kotelna - stavební úpravy</v>
      </c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309"/>
      <c r="R79" s="37"/>
    </row>
    <row r="80" spans="2:18" s="1" customFormat="1" ht="6.95" customHeight="1" x14ac:dyDescent="0.3">
      <c r="B80" s="308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7"/>
    </row>
    <row r="81" spans="2:47" s="1" customFormat="1" ht="18" customHeight="1" x14ac:dyDescent="0.3">
      <c r="B81" s="308"/>
      <c r="C81" s="306" t="s">
        <v>21</v>
      </c>
      <c r="D81" s="309"/>
      <c r="E81" s="309"/>
      <c r="F81" s="311" t="str">
        <f>F9</f>
        <v>Hlučín</v>
      </c>
      <c r="G81" s="309"/>
      <c r="H81" s="309"/>
      <c r="I81" s="309"/>
      <c r="J81" s="309"/>
      <c r="K81" s="306" t="s">
        <v>23</v>
      </c>
      <c r="L81" s="309"/>
      <c r="M81" s="553" t="str">
        <f>IF(O9="","",O9)</f>
        <v>29.5.2017</v>
      </c>
      <c r="N81" s="553"/>
      <c r="O81" s="553"/>
      <c r="P81" s="553"/>
      <c r="Q81" s="309"/>
      <c r="R81" s="37"/>
    </row>
    <row r="82" spans="2:47" s="1" customFormat="1" ht="6.95" customHeight="1" x14ac:dyDescent="0.3">
      <c r="B82" s="308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7"/>
    </row>
    <row r="83" spans="2:47" s="1" customFormat="1" ht="15" x14ac:dyDescent="0.3">
      <c r="B83" s="308"/>
      <c r="C83" s="306" t="s">
        <v>25</v>
      </c>
      <c r="D83" s="309"/>
      <c r="E83" s="309"/>
      <c r="F83" s="311" t="str">
        <f>E12</f>
        <v>AS-PO, Podbabská 1589/1, 160 00 Praha 6</v>
      </c>
      <c r="G83" s="309"/>
      <c r="H83" s="309"/>
      <c r="I83" s="309"/>
      <c r="J83" s="309"/>
      <c r="K83" s="306" t="s">
        <v>33</v>
      </c>
      <c r="L83" s="309"/>
      <c r="M83" s="554" t="str">
        <f>E18</f>
        <v>SAFETY PRO s.r.o., Přerovská 434/60, 77900 Olomouc</v>
      </c>
      <c r="N83" s="554"/>
      <c r="O83" s="554"/>
      <c r="P83" s="554"/>
      <c r="Q83" s="554"/>
      <c r="R83" s="37"/>
    </row>
    <row r="84" spans="2:47" s="1" customFormat="1" ht="14.45" customHeight="1" x14ac:dyDescent="0.3">
      <c r="B84" s="308"/>
      <c r="C84" s="306" t="s">
        <v>31</v>
      </c>
      <c r="D84" s="309"/>
      <c r="E84" s="309"/>
      <c r="F84" s="311" t="str">
        <f>IF(E15="","",E15)</f>
        <v xml:space="preserve"> </v>
      </c>
      <c r="G84" s="309"/>
      <c r="H84" s="309"/>
      <c r="I84" s="309"/>
      <c r="J84" s="309"/>
      <c r="K84" s="306" t="s">
        <v>38</v>
      </c>
      <c r="L84" s="309"/>
      <c r="M84" s="554" t="str">
        <f>E21</f>
        <v>SAFETY PRO s.r.o., Přerovská 434/60, 77900 Olomouc</v>
      </c>
      <c r="N84" s="554"/>
      <c r="O84" s="554"/>
      <c r="P84" s="554"/>
      <c r="Q84" s="554"/>
      <c r="R84" s="37"/>
    </row>
    <row r="85" spans="2:47" s="1" customFormat="1" ht="10.35" customHeight="1" x14ac:dyDescent="0.3">
      <c r="B85" s="308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7"/>
    </row>
    <row r="86" spans="2:47" s="1" customFormat="1" ht="29.25" customHeight="1" x14ac:dyDescent="0.3">
      <c r="B86" s="308"/>
      <c r="C86" s="568" t="s">
        <v>139</v>
      </c>
      <c r="D86" s="569"/>
      <c r="E86" s="569"/>
      <c r="F86" s="569"/>
      <c r="G86" s="569"/>
      <c r="H86" s="319"/>
      <c r="I86" s="319"/>
      <c r="J86" s="319"/>
      <c r="K86" s="319"/>
      <c r="L86" s="319"/>
      <c r="M86" s="319"/>
      <c r="N86" s="568" t="s">
        <v>140</v>
      </c>
      <c r="O86" s="569"/>
      <c r="P86" s="569"/>
      <c r="Q86" s="569"/>
      <c r="R86" s="37"/>
    </row>
    <row r="87" spans="2:47" s="1" customFormat="1" ht="10.35" customHeight="1" x14ac:dyDescent="0.3">
      <c r="B87" s="308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7"/>
    </row>
    <row r="88" spans="2:47" s="1" customFormat="1" ht="29.25" customHeight="1" x14ac:dyDescent="0.3">
      <c r="B88" s="308"/>
      <c r="C88" s="337" t="s">
        <v>141</v>
      </c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570">
        <f>N121</f>
        <v>42596.400000000009</v>
      </c>
      <c r="O88" s="561"/>
      <c r="P88" s="561"/>
      <c r="Q88" s="561"/>
      <c r="R88" s="37"/>
      <c r="AU88" s="21" t="s">
        <v>142</v>
      </c>
    </row>
    <row r="89" spans="2:47" s="6" customFormat="1" ht="24.95" customHeight="1" x14ac:dyDescent="0.3">
      <c r="B89" s="339"/>
      <c r="C89" s="340"/>
      <c r="D89" s="341" t="s">
        <v>143</v>
      </c>
      <c r="E89" s="340"/>
      <c r="F89" s="340"/>
      <c r="G89" s="340"/>
      <c r="H89" s="340"/>
      <c r="I89" s="340"/>
      <c r="J89" s="340"/>
      <c r="K89" s="340"/>
      <c r="L89" s="340"/>
      <c r="M89" s="340"/>
      <c r="N89" s="530">
        <f>N122</f>
        <v>15285.439999999999</v>
      </c>
      <c r="O89" s="560"/>
      <c r="P89" s="560"/>
      <c r="Q89" s="560"/>
      <c r="R89" s="116"/>
    </row>
    <row r="90" spans="2:47" s="7" customFormat="1" ht="19.899999999999999" customHeight="1" x14ac:dyDescent="0.3">
      <c r="B90" s="343"/>
      <c r="C90" s="344"/>
      <c r="D90" s="345" t="s">
        <v>357</v>
      </c>
      <c r="E90" s="344"/>
      <c r="F90" s="344"/>
      <c r="G90" s="344"/>
      <c r="H90" s="344"/>
      <c r="I90" s="344"/>
      <c r="J90" s="344"/>
      <c r="K90" s="344"/>
      <c r="L90" s="344"/>
      <c r="M90" s="344"/>
      <c r="N90" s="558">
        <f>N123</f>
        <v>5195.8099999999995</v>
      </c>
      <c r="O90" s="559"/>
      <c r="P90" s="559"/>
      <c r="Q90" s="559"/>
      <c r="R90" s="120"/>
    </row>
    <row r="91" spans="2:47" s="7" customFormat="1" ht="19.899999999999999" customHeight="1" x14ac:dyDescent="0.3">
      <c r="B91" s="343"/>
      <c r="C91" s="344"/>
      <c r="D91" s="345" t="s">
        <v>358</v>
      </c>
      <c r="E91" s="344"/>
      <c r="F91" s="344"/>
      <c r="G91" s="344"/>
      <c r="H91" s="344"/>
      <c r="I91" s="344"/>
      <c r="J91" s="344"/>
      <c r="K91" s="344"/>
      <c r="L91" s="344"/>
      <c r="M91" s="344"/>
      <c r="N91" s="558">
        <f>N147</f>
        <v>9707</v>
      </c>
      <c r="O91" s="559"/>
      <c r="P91" s="559"/>
      <c r="Q91" s="559"/>
      <c r="R91" s="120"/>
    </row>
    <row r="92" spans="2:47" s="7" customFormat="1" ht="19.899999999999999" customHeight="1" x14ac:dyDescent="0.3">
      <c r="B92" s="343"/>
      <c r="C92" s="344"/>
      <c r="D92" s="345" t="s">
        <v>146</v>
      </c>
      <c r="E92" s="344"/>
      <c r="F92" s="344"/>
      <c r="G92" s="344"/>
      <c r="H92" s="344"/>
      <c r="I92" s="344"/>
      <c r="J92" s="344"/>
      <c r="K92" s="344"/>
      <c r="L92" s="344"/>
      <c r="M92" s="344"/>
      <c r="N92" s="558">
        <f>N189</f>
        <v>382.63</v>
      </c>
      <c r="O92" s="559"/>
      <c r="P92" s="559"/>
      <c r="Q92" s="559"/>
      <c r="R92" s="120"/>
    </row>
    <row r="93" spans="2:47" s="6" customFormat="1" ht="24.95" customHeight="1" x14ac:dyDescent="0.3">
      <c r="B93" s="339"/>
      <c r="C93" s="340"/>
      <c r="D93" s="341" t="s">
        <v>147</v>
      </c>
      <c r="E93" s="340"/>
      <c r="F93" s="340"/>
      <c r="G93" s="340"/>
      <c r="H93" s="340"/>
      <c r="I93" s="340"/>
      <c r="J93" s="340"/>
      <c r="K93" s="340"/>
      <c r="L93" s="340"/>
      <c r="M93" s="340"/>
      <c r="N93" s="530">
        <f>N191</f>
        <v>23529.960000000006</v>
      </c>
      <c r="O93" s="560"/>
      <c r="P93" s="560"/>
      <c r="Q93" s="560"/>
      <c r="R93" s="116"/>
    </row>
    <row r="94" spans="2:47" s="7" customFormat="1" ht="19.899999999999999" customHeight="1" x14ac:dyDescent="0.3">
      <c r="B94" s="343"/>
      <c r="C94" s="344"/>
      <c r="D94" s="345" t="s">
        <v>151</v>
      </c>
      <c r="E94" s="344"/>
      <c r="F94" s="344"/>
      <c r="G94" s="344"/>
      <c r="H94" s="344"/>
      <c r="I94" s="344"/>
      <c r="J94" s="344"/>
      <c r="K94" s="344"/>
      <c r="L94" s="344"/>
      <c r="M94" s="344"/>
      <c r="N94" s="558">
        <f>N192</f>
        <v>732.94999999999993</v>
      </c>
      <c r="O94" s="559"/>
      <c r="P94" s="559"/>
      <c r="Q94" s="559"/>
      <c r="R94" s="120"/>
    </row>
    <row r="95" spans="2:47" s="7" customFormat="1" ht="19.899999999999999" customHeight="1" x14ac:dyDescent="0.3">
      <c r="B95" s="343"/>
      <c r="C95" s="344"/>
      <c r="D95" s="345" t="s">
        <v>152</v>
      </c>
      <c r="E95" s="344"/>
      <c r="F95" s="344"/>
      <c r="G95" s="344"/>
      <c r="H95" s="344"/>
      <c r="I95" s="344"/>
      <c r="J95" s="344"/>
      <c r="K95" s="344"/>
      <c r="L95" s="344"/>
      <c r="M95" s="344"/>
      <c r="N95" s="558">
        <f>N199</f>
        <v>16588.080000000002</v>
      </c>
      <c r="O95" s="559"/>
      <c r="P95" s="559"/>
      <c r="Q95" s="559"/>
      <c r="R95" s="120"/>
    </row>
    <row r="96" spans="2:47" s="7" customFormat="1" ht="19.899999999999999" customHeight="1" x14ac:dyDescent="0.3">
      <c r="B96" s="343"/>
      <c r="C96" s="344"/>
      <c r="D96" s="345" t="s">
        <v>783</v>
      </c>
      <c r="E96" s="344"/>
      <c r="F96" s="344"/>
      <c r="G96" s="344"/>
      <c r="H96" s="344"/>
      <c r="I96" s="344"/>
      <c r="J96" s="344"/>
      <c r="K96" s="344"/>
      <c r="L96" s="344"/>
      <c r="M96" s="344"/>
      <c r="N96" s="558">
        <f>N248</f>
        <v>1784.04</v>
      </c>
      <c r="O96" s="559"/>
      <c r="P96" s="559"/>
      <c r="Q96" s="559"/>
      <c r="R96" s="120"/>
    </row>
    <row r="97" spans="2:21" s="7" customFormat="1" ht="19.899999999999999" customHeight="1" x14ac:dyDescent="0.3">
      <c r="B97" s="343"/>
      <c r="C97" s="344"/>
      <c r="D97" s="345" t="s">
        <v>362</v>
      </c>
      <c r="E97" s="344"/>
      <c r="F97" s="344"/>
      <c r="G97" s="344"/>
      <c r="H97" s="344"/>
      <c r="I97" s="344"/>
      <c r="J97" s="344"/>
      <c r="K97" s="344"/>
      <c r="L97" s="344"/>
      <c r="M97" s="344"/>
      <c r="N97" s="558">
        <f>N256</f>
        <v>1274.47</v>
      </c>
      <c r="O97" s="559"/>
      <c r="P97" s="559"/>
      <c r="Q97" s="559"/>
      <c r="R97" s="120"/>
    </row>
    <row r="98" spans="2:21" s="7" customFormat="1" ht="19.899999999999999" customHeight="1" x14ac:dyDescent="0.3">
      <c r="B98" s="343"/>
      <c r="C98" s="344"/>
      <c r="D98" s="345" t="s">
        <v>363</v>
      </c>
      <c r="E98" s="344"/>
      <c r="F98" s="344"/>
      <c r="G98" s="344"/>
      <c r="H98" s="344"/>
      <c r="I98" s="344"/>
      <c r="J98" s="344"/>
      <c r="K98" s="344"/>
      <c r="L98" s="344"/>
      <c r="M98" s="344"/>
      <c r="N98" s="558">
        <f>N275</f>
        <v>3150.42</v>
      </c>
      <c r="O98" s="559"/>
      <c r="P98" s="559"/>
      <c r="Q98" s="559"/>
      <c r="R98" s="120"/>
    </row>
    <row r="99" spans="2:21" s="6" customFormat="1" ht="24.95" customHeight="1" x14ac:dyDescent="0.3">
      <c r="B99" s="339"/>
      <c r="C99" s="340"/>
      <c r="D99" s="341" t="s">
        <v>154</v>
      </c>
      <c r="E99" s="340"/>
      <c r="F99" s="340"/>
      <c r="G99" s="340"/>
      <c r="H99" s="340"/>
      <c r="I99" s="340"/>
      <c r="J99" s="340"/>
      <c r="K99" s="340"/>
      <c r="L99" s="340"/>
      <c r="M99" s="340"/>
      <c r="N99" s="530">
        <f>N306</f>
        <v>3781</v>
      </c>
      <c r="O99" s="560"/>
      <c r="P99" s="560"/>
      <c r="Q99" s="560"/>
      <c r="R99" s="116"/>
    </row>
    <row r="100" spans="2:21" s="7" customFormat="1" ht="19.899999999999999" customHeight="1" x14ac:dyDescent="0.3">
      <c r="B100" s="343"/>
      <c r="C100" s="344"/>
      <c r="D100" s="345" t="s">
        <v>364</v>
      </c>
      <c r="E100" s="344"/>
      <c r="F100" s="344"/>
      <c r="G100" s="344"/>
      <c r="H100" s="344"/>
      <c r="I100" s="344"/>
      <c r="J100" s="344"/>
      <c r="K100" s="344"/>
      <c r="L100" s="344"/>
      <c r="M100" s="344"/>
      <c r="N100" s="558">
        <f>N307</f>
        <v>3781</v>
      </c>
      <c r="O100" s="559"/>
      <c r="P100" s="559"/>
      <c r="Q100" s="559"/>
      <c r="R100" s="120"/>
    </row>
    <row r="101" spans="2:21" s="1" customFormat="1" ht="21.75" customHeight="1" x14ac:dyDescent="0.3">
      <c r="B101" s="308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7"/>
    </row>
    <row r="102" spans="2:21" s="1" customFormat="1" ht="29.25" customHeight="1" x14ac:dyDescent="0.3">
      <c r="B102" s="308"/>
      <c r="C102" s="337" t="s">
        <v>157</v>
      </c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  <c r="N102" s="561">
        <v>0</v>
      </c>
      <c r="O102" s="562"/>
      <c r="P102" s="562"/>
      <c r="Q102" s="562"/>
      <c r="R102" s="37"/>
      <c r="T102" s="121"/>
      <c r="U102" s="122" t="s">
        <v>43</v>
      </c>
    </row>
    <row r="103" spans="2:21" s="1" customFormat="1" ht="18" customHeight="1" x14ac:dyDescent="0.3">
      <c r="B103" s="308"/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/>
      <c r="P103" s="309"/>
      <c r="Q103" s="309"/>
      <c r="R103" s="37"/>
    </row>
    <row r="104" spans="2:21" s="1" customFormat="1" ht="29.25" customHeight="1" x14ac:dyDescent="0.3">
      <c r="B104" s="308"/>
      <c r="C104" s="346" t="s">
        <v>125</v>
      </c>
      <c r="D104" s="319"/>
      <c r="E104" s="319"/>
      <c r="F104" s="319"/>
      <c r="G104" s="319"/>
      <c r="H104" s="319"/>
      <c r="I104" s="319"/>
      <c r="J104" s="319"/>
      <c r="K104" s="319"/>
      <c r="L104" s="563">
        <f>ROUND(SUM(N88+N102),2)</f>
        <v>42596.4</v>
      </c>
      <c r="M104" s="563"/>
      <c r="N104" s="563"/>
      <c r="O104" s="563"/>
      <c r="P104" s="563"/>
      <c r="Q104" s="563"/>
      <c r="R104" s="37"/>
    </row>
    <row r="105" spans="2:21" s="1" customFormat="1" ht="6.95" customHeight="1" x14ac:dyDescent="0.3">
      <c r="B105" s="332"/>
      <c r="C105" s="333"/>
      <c r="D105" s="333"/>
      <c r="E105" s="333"/>
      <c r="F105" s="333"/>
      <c r="G105" s="333"/>
      <c r="H105" s="333"/>
      <c r="I105" s="333"/>
      <c r="J105" s="333"/>
      <c r="K105" s="333"/>
      <c r="L105" s="333"/>
      <c r="M105" s="333"/>
      <c r="N105" s="333"/>
      <c r="O105" s="333"/>
      <c r="P105" s="333"/>
      <c r="Q105" s="333"/>
      <c r="R105" s="61"/>
    </row>
    <row r="106" spans="2:21" x14ac:dyDescent="0.3">
      <c r="B106" s="301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</row>
    <row r="107" spans="2:21" x14ac:dyDescent="0.3"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</row>
    <row r="108" spans="2:21" x14ac:dyDescent="0.3"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</row>
    <row r="109" spans="2:21" s="1" customFormat="1" ht="6.95" customHeight="1" x14ac:dyDescent="0.3">
      <c r="B109" s="334"/>
      <c r="C109" s="335"/>
      <c r="D109" s="335"/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64"/>
    </row>
    <row r="110" spans="2:21" s="1" customFormat="1" ht="36.950000000000003" customHeight="1" x14ac:dyDescent="0.3">
      <c r="B110" s="308"/>
      <c r="C110" s="564" t="s">
        <v>158</v>
      </c>
      <c r="D110" s="552"/>
      <c r="E110" s="552"/>
      <c r="F110" s="552"/>
      <c r="G110" s="552"/>
      <c r="H110" s="552"/>
      <c r="I110" s="552"/>
      <c r="J110" s="552"/>
      <c r="K110" s="552"/>
      <c r="L110" s="552"/>
      <c r="M110" s="552"/>
      <c r="N110" s="552"/>
      <c r="O110" s="552"/>
      <c r="P110" s="552"/>
      <c r="Q110" s="552"/>
      <c r="R110" s="37"/>
    </row>
    <row r="111" spans="2:21" s="1" customFormat="1" ht="6.95" customHeight="1" x14ac:dyDescent="0.3">
      <c r="B111" s="308"/>
      <c r="C111" s="309"/>
      <c r="D111" s="309"/>
      <c r="E111" s="309"/>
      <c r="F111" s="309"/>
      <c r="G111" s="309"/>
      <c r="H111" s="309"/>
      <c r="I111" s="309"/>
      <c r="J111" s="309"/>
      <c r="K111" s="309"/>
      <c r="L111" s="309"/>
      <c r="M111" s="309"/>
      <c r="N111" s="309"/>
      <c r="O111" s="309"/>
      <c r="P111" s="309"/>
      <c r="Q111" s="309"/>
      <c r="R111" s="37"/>
    </row>
    <row r="112" spans="2:21" s="1" customFormat="1" ht="30" customHeight="1" x14ac:dyDescent="0.3">
      <c r="B112" s="308"/>
      <c r="C112" s="306" t="s">
        <v>17</v>
      </c>
      <c r="D112" s="309"/>
      <c r="E112" s="309"/>
      <c r="F112" s="565" t="str">
        <f>F6</f>
        <v>Kasárna Opavská 29, Hlučín</v>
      </c>
      <c r="G112" s="566"/>
      <c r="H112" s="566"/>
      <c r="I112" s="566"/>
      <c r="J112" s="566"/>
      <c r="K112" s="566"/>
      <c r="L112" s="566"/>
      <c r="M112" s="566"/>
      <c r="N112" s="566"/>
      <c r="O112" s="566"/>
      <c r="P112" s="566"/>
      <c r="Q112" s="309"/>
      <c r="R112" s="37"/>
    </row>
    <row r="113" spans="2:65" s="1" customFormat="1" ht="36.950000000000003" customHeight="1" x14ac:dyDescent="0.3">
      <c r="B113" s="308"/>
      <c r="C113" s="336" t="s">
        <v>133</v>
      </c>
      <c r="D113" s="309"/>
      <c r="E113" s="309"/>
      <c r="F113" s="551" t="str">
        <f>F7</f>
        <v>SO 04 - Objekt č. 41 - Stávající centrální kotelna - stavební úpravy</v>
      </c>
      <c r="G113" s="552"/>
      <c r="H113" s="552"/>
      <c r="I113" s="552"/>
      <c r="J113" s="552"/>
      <c r="K113" s="552"/>
      <c r="L113" s="552"/>
      <c r="M113" s="552"/>
      <c r="N113" s="552"/>
      <c r="O113" s="552"/>
      <c r="P113" s="552"/>
      <c r="Q113" s="309"/>
      <c r="R113" s="37"/>
    </row>
    <row r="114" spans="2:65" s="1" customFormat="1" ht="6.95" customHeight="1" x14ac:dyDescent="0.3">
      <c r="B114" s="308"/>
      <c r="C114" s="309"/>
      <c r="D114" s="309"/>
      <c r="E114" s="309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7"/>
    </row>
    <row r="115" spans="2:65" s="1" customFormat="1" ht="18" customHeight="1" x14ac:dyDescent="0.3">
      <c r="B115" s="308"/>
      <c r="C115" s="306" t="s">
        <v>21</v>
      </c>
      <c r="D115" s="309"/>
      <c r="E115" s="309"/>
      <c r="F115" s="311" t="str">
        <f>F9</f>
        <v>Hlučín</v>
      </c>
      <c r="G115" s="309"/>
      <c r="H115" s="309"/>
      <c r="I115" s="309"/>
      <c r="J115" s="309"/>
      <c r="K115" s="306" t="s">
        <v>23</v>
      </c>
      <c r="L115" s="309"/>
      <c r="M115" s="553" t="str">
        <f>IF(O9="","",O9)</f>
        <v>29.5.2017</v>
      </c>
      <c r="N115" s="553"/>
      <c r="O115" s="553"/>
      <c r="P115" s="553"/>
      <c r="Q115" s="309"/>
      <c r="R115" s="37"/>
    </row>
    <row r="116" spans="2:65" s="1" customFormat="1" ht="6.95" customHeight="1" x14ac:dyDescent="0.3">
      <c r="B116" s="308"/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7"/>
    </row>
    <row r="117" spans="2:65" s="1" customFormat="1" ht="15" x14ac:dyDescent="0.3">
      <c r="B117" s="308"/>
      <c r="C117" s="306" t="s">
        <v>25</v>
      </c>
      <c r="D117" s="309"/>
      <c r="E117" s="309"/>
      <c r="F117" s="311" t="str">
        <f>E12</f>
        <v>AS-PO, Podbabská 1589/1, 160 00 Praha 6</v>
      </c>
      <c r="G117" s="309"/>
      <c r="H117" s="309"/>
      <c r="I117" s="309"/>
      <c r="J117" s="309"/>
      <c r="K117" s="306" t="s">
        <v>33</v>
      </c>
      <c r="L117" s="309"/>
      <c r="M117" s="554" t="str">
        <f>E18</f>
        <v>SAFETY PRO s.r.o., Přerovská 434/60, 77900 Olomouc</v>
      </c>
      <c r="N117" s="554"/>
      <c r="O117" s="554"/>
      <c r="P117" s="554"/>
      <c r="Q117" s="554"/>
      <c r="R117" s="37"/>
    </row>
    <row r="118" spans="2:65" s="1" customFormat="1" ht="14.45" customHeight="1" x14ac:dyDescent="0.3">
      <c r="B118" s="308"/>
      <c r="C118" s="306" t="s">
        <v>31</v>
      </c>
      <c r="D118" s="309"/>
      <c r="E118" s="309"/>
      <c r="F118" s="311" t="str">
        <f>IF(E15="","",E15)</f>
        <v xml:space="preserve"> </v>
      </c>
      <c r="G118" s="309"/>
      <c r="H118" s="309"/>
      <c r="I118" s="309"/>
      <c r="J118" s="309"/>
      <c r="K118" s="306" t="s">
        <v>38</v>
      </c>
      <c r="L118" s="309"/>
      <c r="M118" s="554" t="str">
        <f>E21</f>
        <v>SAFETY PRO s.r.o., Přerovská 434/60, 77900 Olomouc</v>
      </c>
      <c r="N118" s="554"/>
      <c r="O118" s="554"/>
      <c r="P118" s="554"/>
      <c r="Q118" s="554"/>
      <c r="R118" s="37"/>
    </row>
    <row r="119" spans="2:65" s="1" customFormat="1" ht="10.35" customHeight="1" x14ac:dyDescent="0.3">
      <c r="B119" s="308"/>
      <c r="C119" s="309"/>
      <c r="D119" s="309"/>
      <c r="E119" s="309"/>
      <c r="F119" s="309"/>
      <c r="G119" s="309"/>
      <c r="H119" s="309"/>
      <c r="I119" s="309"/>
      <c r="J119" s="309"/>
      <c r="K119" s="309"/>
      <c r="L119" s="309"/>
      <c r="M119" s="309"/>
      <c r="N119" s="309"/>
      <c r="O119" s="309"/>
      <c r="P119" s="309"/>
      <c r="Q119" s="309"/>
      <c r="R119" s="37"/>
    </row>
    <row r="120" spans="2:65" s="8" customFormat="1" ht="29.25" customHeight="1" x14ac:dyDescent="0.3">
      <c r="B120" s="348"/>
      <c r="C120" s="349" t="s">
        <v>159</v>
      </c>
      <c r="D120" s="350" t="s">
        <v>160</v>
      </c>
      <c r="E120" s="350" t="s">
        <v>61</v>
      </c>
      <c r="F120" s="555" t="s">
        <v>161</v>
      </c>
      <c r="G120" s="555"/>
      <c r="H120" s="555"/>
      <c r="I120" s="555"/>
      <c r="J120" s="350" t="s">
        <v>162</v>
      </c>
      <c r="K120" s="350" t="s">
        <v>163</v>
      </c>
      <c r="L120" s="556" t="s">
        <v>164</v>
      </c>
      <c r="M120" s="556"/>
      <c r="N120" s="555" t="s">
        <v>140</v>
      </c>
      <c r="O120" s="555"/>
      <c r="P120" s="555"/>
      <c r="Q120" s="557"/>
      <c r="R120" s="126"/>
      <c r="T120" s="76" t="s">
        <v>165</v>
      </c>
      <c r="U120" s="77" t="s">
        <v>43</v>
      </c>
      <c r="V120" s="77" t="s">
        <v>166</v>
      </c>
      <c r="W120" s="77" t="s">
        <v>167</v>
      </c>
      <c r="X120" s="77" t="s">
        <v>168</v>
      </c>
      <c r="Y120" s="77" t="s">
        <v>169</v>
      </c>
      <c r="Z120" s="77" t="s">
        <v>170</v>
      </c>
      <c r="AA120" s="78" t="s">
        <v>171</v>
      </c>
    </row>
    <row r="121" spans="2:65" s="1" customFormat="1" ht="29.25" customHeight="1" x14ac:dyDescent="0.35">
      <c r="B121" s="308"/>
      <c r="C121" s="351" t="s">
        <v>136</v>
      </c>
      <c r="D121" s="309"/>
      <c r="E121" s="309"/>
      <c r="F121" s="309"/>
      <c r="G121" s="309"/>
      <c r="H121" s="309"/>
      <c r="I121" s="309"/>
      <c r="J121" s="309"/>
      <c r="K121" s="309"/>
      <c r="L121" s="309"/>
      <c r="M121" s="309"/>
      <c r="N121" s="527">
        <f>BK121</f>
        <v>42596.400000000009</v>
      </c>
      <c r="O121" s="528"/>
      <c r="P121" s="528"/>
      <c r="Q121" s="528"/>
      <c r="R121" s="37"/>
      <c r="T121" s="79"/>
      <c r="U121" s="51"/>
      <c r="V121" s="51"/>
      <c r="W121" s="127">
        <f>W122+W191+W306</f>
        <v>45.519080000000002</v>
      </c>
      <c r="X121" s="51"/>
      <c r="Y121" s="127">
        <f>Y122+Y191+Y306</f>
        <v>1.49272586</v>
      </c>
      <c r="Z121" s="51"/>
      <c r="AA121" s="128">
        <f>AA122+AA191+AA306</f>
        <v>0</v>
      </c>
      <c r="AT121" s="21" t="s">
        <v>78</v>
      </c>
      <c r="AU121" s="21" t="s">
        <v>142</v>
      </c>
      <c r="BK121" s="129">
        <f>BK122+BK191+BK306</f>
        <v>42596.400000000009</v>
      </c>
    </row>
    <row r="122" spans="2:65" s="9" customFormat="1" ht="37.35" customHeight="1" x14ac:dyDescent="0.35">
      <c r="B122" s="353"/>
      <c r="C122" s="354"/>
      <c r="D122" s="355" t="s">
        <v>143</v>
      </c>
      <c r="E122" s="355"/>
      <c r="F122" s="355"/>
      <c r="G122" s="355"/>
      <c r="H122" s="355"/>
      <c r="I122" s="355"/>
      <c r="J122" s="355"/>
      <c r="K122" s="355"/>
      <c r="L122" s="355"/>
      <c r="M122" s="355"/>
      <c r="N122" s="529">
        <f>BK122</f>
        <v>15285.439999999999</v>
      </c>
      <c r="O122" s="530"/>
      <c r="P122" s="530"/>
      <c r="Q122" s="530"/>
      <c r="R122" s="133"/>
      <c r="T122" s="134"/>
      <c r="U122" s="131"/>
      <c r="V122" s="131"/>
      <c r="W122" s="135">
        <f>W123+W147+W189</f>
        <v>18.058388000000001</v>
      </c>
      <c r="X122" s="131"/>
      <c r="Y122" s="135">
        <f>Y123+Y147+Y189</f>
        <v>1.2839468599999999</v>
      </c>
      <c r="Z122" s="131"/>
      <c r="AA122" s="136">
        <f>AA123+AA147+AA189</f>
        <v>0</v>
      </c>
      <c r="AR122" s="137" t="s">
        <v>87</v>
      </c>
      <c r="AT122" s="138" t="s">
        <v>78</v>
      </c>
      <c r="AU122" s="138" t="s">
        <v>79</v>
      </c>
      <c r="AY122" s="137" t="s">
        <v>172</v>
      </c>
      <c r="BK122" s="139">
        <f>BK123+BK147+BK189</f>
        <v>15285.439999999999</v>
      </c>
    </row>
    <row r="123" spans="2:65" s="9" customFormat="1" ht="19.899999999999999" customHeight="1" x14ac:dyDescent="0.3">
      <c r="B123" s="353"/>
      <c r="C123" s="354"/>
      <c r="D123" s="356" t="s">
        <v>357</v>
      </c>
      <c r="E123" s="356"/>
      <c r="F123" s="356"/>
      <c r="G123" s="356"/>
      <c r="H123" s="356"/>
      <c r="I123" s="356"/>
      <c r="J123" s="356"/>
      <c r="K123" s="356"/>
      <c r="L123" s="356"/>
      <c r="M123" s="356"/>
      <c r="N123" s="531">
        <f>BK123</f>
        <v>5195.8099999999995</v>
      </c>
      <c r="O123" s="532"/>
      <c r="P123" s="532"/>
      <c r="Q123" s="532"/>
      <c r="R123" s="133"/>
      <c r="T123" s="134"/>
      <c r="U123" s="131"/>
      <c r="V123" s="131"/>
      <c r="W123" s="135">
        <f>SUM(W124:W146)</f>
        <v>3.5341000000000005</v>
      </c>
      <c r="X123" s="131"/>
      <c r="Y123" s="135">
        <f>SUM(Y124:Y146)</f>
        <v>0.35016685999999997</v>
      </c>
      <c r="Z123" s="131"/>
      <c r="AA123" s="136">
        <f>SUM(AA124:AA146)</f>
        <v>0</v>
      </c>
      <c r="AR123" s="137" t="s">
        <v>87</v>
      </c>
      <c r="AT123" s="138" t="s">
        <v>78</v>
      </c>
      <c r="AU123" s="138" t="s">
        <v>87</v>
      </c>
      <c r="AY123" s="137" t="s">
        <v>172</v>
      </c>
      <c r="BK123" s="139">
        <f>SUM(BK124:BK146)</f>
        <v>5195.8099999999995</v>
      </c>
    </row>
    <row r="124" spans="2:65" s="1" customFormat="1" ht="31.5" customHeight="1" x14ac:dyDescent="0.3">
      <c r="B124" s="308"/>
      <c r="C124" s="357" t="s">
        <v>87</v>
      </c>
      <c r="D124" s="357" t="s">
        <v>173</v>
      </c>
      <c r="E124" s="358" t="s">
        <v>784</v>
      </c>
      <c r="F124" s="541" t="s">
        <v>785</v>
      </c>
      <c r="G124" s="541"/>
      <c r="H124" s="541"/>
      <c r="I124" s="541"/>
      <c r="J124" s="359" t="s">
        <v>189</v>
      </c>
      <c r="K124" s="300">
        <v>3</v>
      </c>
      <c r="L124" s="497">
        <v>234</v>
      </c>
      <c r="M124" s="497"/>
      <c r="N124" s="498">
        <f>ROUND(L124*K124,2)</f>
        <v>702</v>
      </c>
      <c r="O124" s="498"/>
      <c r="P124" s="498"/>
      <c r="Q124" s="498"/>
      <c r="R124" s="145"/>
      <c r="T124" s="146" t="s">
        <v>5</v>
      </c>
      <c r="U124" s="44" t="s">
        <v>44</v>
      </c>
      <c r="V124" s="147">
        <v>0.54600000000000004</v>
      </c>
      <c r="W124" s="147">
        <f>V124*K124</f>
        <v>1.6380000000000001</v>
      </c>
      <c r="X124" s="147">
        <v>2.5239999999999999E-2</v>
      </c>
      <c r="Y124" s="147">
        <f>X124*K124</f>
        <v>7.5719999999999996E-2</v>
      </c>
      <c r="Z124" s="147">
        <v>0</v>
      </c>
      <c r="AA124" s="148">
        <f>Z124*K124</f>
        <v>0</v>
      </c>
      <c r="AR124" s="21" t="s">
        <v>177</v>
      </c>
      <c r="AT124" s="21" t="s">
        <v>173</v>
      </c>
      <c r="AU124" s="21" t="s">
        <v>131</v>
      </c>
      <c r="AY124" s="21" t="s">
        <v>172</v>
      </c>
      <c r="BE124" s="149">
        <f>IF(U124="základní",N124,0)</f>
        <v>702</v>
      </c>
      <c r="BF124" s="149">
        <f>IF(U124="snížená",N124,0)</f>
        <v>0</v>
      </c>
      <c r="BG124" s="149">
        <f>IF(U124="zákl. přenesená",N124,0)</f>
        <v>0</v>
      </c>
      <c r="BH124" s="149">
        <f>IF(U124="sníž. přenesená",N124,0)</f>
        <v>0</v>
      </c>
      <c r="BI124" s="149">
        <f>IF(U124="nulová",N124,0)</f>
        <v>0</v>
      </c>
      <c r="BJ124" s="21" t="s">
        <v>87</v>
      </c>
      <c r="BK124" s="149">
        <f>ROUND(L124*K124,2)</f>
        <v>702</v>
      </c>
      <c r="BL124" s="21" t="s">
        <v>177</v>
      </c>
      <c r="BM124" s="21" t="s">
        <v>786</v>
      </c>
    </row>
    <row r="125" spans="2:65" s="10" customFormat="1" ht="22.5" customHeight="1" x14ac:dyDescent="0.3">
      <c r="B125" s="361"/>
      <c r="C125" s="362"/>
      <c r="D125" s="362"/>
      <c r="E125" s="363" t="s">
        <v>5</v>
      </c>
      <c r="F125" s="542" t="s">
        <v>654</v>
      </c>
      <c r="G125" s="543"/>
      <c r="H125" s="543"/>
      <c r="I125" s="543"/>
      <c r="J125" s="362"/>
      <c r="K125" s="364" t="s">
        <v>5</v>
      </c>
      <c r="L125" s="362"/>
      <c r="M125" s="362"/>
      <c r="N125" s="362"/>
      <c r="O125" s="362"/>
      <c r="P125" s="362"/>
      <c r="Q125" s="362"/>
      <c r="R125" s="155"/>
      <c r="T125" s="156"/>
      <c r="U125" s="152"/>
      <c r="V125" s="152"/>
      <c r="W125" s="152"/>
      <c r="X125" s="152"/>
      <c r="Y125" s="152"/>
      <c r="Z125" s="152"/>
      <c r="AA125" s="157"/>
      <c r="AT125" s="158" t="s">
        <v>182</v>
      </c>
      <c r="AU125" s="158" t="s">
        <v>131</v>
      </c>
      <c r="AV125" s="10" t="s">
        <v>87</v>
      </c>
      <c r="AW125" s="10" t="s">
        <v>37</v>
      </c>
      <c r="AX125" s="10" t="s">
        <v>79</v>
      </c>
      <c r="AY125" s="158" t="s">
        <v>172</v>
      </c>
    </row>
    <row r="126" spans="2:65" s="10" customFormat="1" ht="22.5" customHeight="1" x14ac:dyDescent="0.3">
      <c r="B126" s="361"/>
      <c r="C126" s="362"/>
      <c r="D126" s="362"/>
      <c r="E126" s="363" t="s">
        <v>5</v>
      </c>
      <c r="F126" s="539" t="s">
        <v>655</v>
      </c>
      <c r="G126" s="540"/>
      <c r="H126" s="540"/>
      <c r="I126" s="540"/>
      <c r="J126" s="362"/>
      <c r="K126" s="364" t="s">
        <v>5</v>
      </c>
      <c r="L126" s="362"/>
      <c r="M126" s="362"/>
      <c r="N126" s="362"/>
      <c r="O126" s="362"/>
      <c r="P126" s="362"/>
      <c r="Q126" s="362"/>
      <c r="R126" s="155"/>
      <c r="T126" s="156"/>
      <c r="U126" s="152"/>
      <c r="V126" s="152"/>
      <c r="W126" s="152"/>
      <c r="X126" s="152"/>
      <c r="Y126" s="152"/>
      <c r="Z126" s="152"/>
      <c r="AA126" s="157"/>
      <c r="AT126" s="158" t="s">
        <v>182</v>
      </c>
      <c r="AU126" s="158" t="s">
        <v>131</v>
      </c>
      <c r="AV126" s="10" t="s">
        <v>87</v>
      </c>
      <c r="AW126" s="10" t="s">
        <v>37</v>
      </c>
      <c r="AX126" s="10" t="s">
        <v>79</v>
      </c>
      <c r="AY126" s="158" t="s">
        <v>172</v>
      </c>
    </row>
    <row r="127" spans="2:65" s="10" customFormat="1" ht="22.5" customHeight="1" x14ac:dyDescent="0.3">
      <c r="B127" s="361"/>
      <c r="C127" s="362"/>
      <c r="D127" s="362"/>
      <c r="E127" s="363" t="s">
        <v>5</v>
      </c>
      <c r="F127" s="539" t="s">
        <v>220</v>
      </c>
      <c r="G127" s="540"/>
      <c r="H127" s="540"/>
      <c r="I127" s="540"/>
      <c r="J127" s="362"/>
      <c r="K127" s="364" t="s">
        <v>5</v>
      </c>
      <c r="L127" s="362"/>
      <c r="M127" s="362"/>
      <c r="N127" s="362"/>
      <c r="O127" s="362"/>
      <c r="P127" s="362"/>
      <c r="Q127" s="362"/>
      <c r="R127" s="155"/>
      <c r="T127" s="156"/>
      <c r="U127" s="152"/>
      <c r="V127" s="152"/>
      <c r="W127" s="152"/>
      <c r="X127" s="152"/>
      <c r="Y127" s="152"/>
      <c r="Z127" s="152"/>
      <c r="AA127" s="157"/>
      <c r="AT127" s="158" t="s">
        <v>182</v>
      </c>
      <c r="AU127" s="158" t="s">
        <v>131</v>
      </c>
      <c r="AV127" s="10" t="s">
        <v>87</v>
      </c>
      <c r="AW127" s="10" t="s">
        <v>37</v>
      </c>
      <c r="AX127" s="10" t="s">
        <v>79</v>
      </c>
      <c r="AY127" s="158" t="s">
        <v>172</v>
      </c>
    </row>
    <row r="128" spans="2:65" s="11" customFormat="1" ht="22.5" customHeight="1" x14ac:dyDescent="0.3">
      <c r="B128" s="366"/>
      <c r="C128" s="367"/>
      <c r="D128" s="367"/>
      <c r="E128" s="368" t="s">
        <v>5</v>
      </c>
      <c r="F128" s="537" t="s">
        <v>191</v>
      </c>
      <c r="G128" s="538"/>
      <c r="H128" s="538"/>
      <c r="I128" s="538"/>
      <c r="J128" s="367"/>
      <c r="K128" s="369">
        <v>3</v>
      </c>
      <c r="L128" s="367"/>
      <c r="M128" s="367"/>
      <c r="N128" s="367"/>
      <c r="O128" s="367"/>
      <c r="P128" s="367"/>
      <c r="Q128" s="367"/>
      <c r="R128" s="163"/>
      <c r="T128" s="164"/>
      <c r="U128" s="160"/>
      <c r="V128" s="160"/>
      <c r="W128" s="160"/>
      <c r="X128" s="160"/>
      <c r="Y128" s="160"/>
      <c r="Z128" s="160"/>
      <c r="AA128" s="165"/>
      <c r="AT128" s="166" t="s">
        <v>182</v>
      </c>
      <c r="AU128" s="166" t="s">
        <v>131</v>
      </c>
      <c r="AV128" s="11" t="s">
        <v>131</v>
      </c>
      <c r="AW128" s="11" t="s">
        <v>37</v>
      </c>
      <c r="AX128" s="11" t="s">
        <v>79</v>
      </c>
      <c r="AY128" s="166" t="s">
        <v>172</v>
      </c>
    </row>
    <row r="129" spans="2:65" s="12" customFormat="1" ht="22.5" customHeight="1" x14ac:dyDescent="0.3">
      <c r="B129" s="371"/>
      <c r="C129" s="372"/>
      <c r="D129" s="372"/>
      <c r="E129" s="373" t="s">
        <v>5</v>
      </c>
      <c r="F129" s="525" t="s">
        <v>186</v>
      </c>
      <c r="G129" s="526"/>
      <c r="H129" s="526"/>
      <c r="I129" s="526"/>
      <c r="J129" s="372"/>
      <c r="K129" s="374">
        <v>3</v>
      </c>
      <c r="L129" s="372"/>
      <c r="M129" s="372"/>
      <c r="N129" s="372"/>
      <c r="O129" s="372"/>
      <c r="P129" s="372"/>
      <c r="Q129" s="372"/>
      <c r="R129" s="171"/>
      <c r="T129" s="172"/>
      <c r="U129" s="168"/>
      <c r="V129" s="168"/>
      <c r="W129" s="168"/>
      <c r="X129" s="168"/>
      <c r="Y129" s="168"/>
      <c r="Z129" s="168"/>
      <c r="AA129" s="173"/>
      <c r="AT129" s="174" t="s">
        <v>182</v>
      </c>
      <c r="AU129" s="174" t="s">
        <v>131</v>
      </c>
      <c r="AV129" s="12" t="s">
        <v>177</v>
      </c>
      <c r="AW129" s="12" t="s">
        <v>37</v>
      </c>
      <c r="AX129" s="12" t="s">
        <v>87</v>
      </c>
      <c r="AY129" s="174" t="s">
        <v>172</v>
      </c>
    </row>
    <row r="130" spans="2:65" s="1" customFormat="1" ht="44.25" customHeight="1" x14ac:dyDescent="0.3">
      <c r="B130" s="308"/>
      <c r="C130" s="357" t="s">
        <v>131</v>
      </c>
      <c r="D130" s="357" t="s">
        <v>173</v>
      </c>
      <c r="E130" s="358" t="s">
        <v>787</v>
      </c>
      <c r="F130" s="541" t="s">
        <v>788</v>
      </c>
      <c r="G130" s="541"/>
      <c r="H130" s="541"/>
      <c r="I130" s="541"/>
      <c r="J130" s="359" t="s">
        <v>189</v>
      </c>
      <c r="K130" s="300">
        <v>1</v>
      </c>
      <c r="L130" s="497">
        <v>2309</v>
      </c>
      <c r="M130" s="497"/>
      <c r="N130" s="498">
        <f>ROUND(L130*K130,2)</f>
        <v>2309</v>
      </c>
      <c r="O130" s="498"/>
      <c r="P130" s="498"/>
      <c r="Q130" s="498"/>
      <c r="R130" s="145"/>
      <c r="T130" s="146" t="s">
        <v>5</v>
      </c>
      <c r="U130" s="44" t="s">
        <v>44</v>
      </c>
      <c r="V130" s="147">
        <v>0.19600000000000001</v>
      </c>
      <c r="W130" s="147">
        <f>V130*K130</f>
        <v>0.19600000000000001</v>
      </c>
      <c r="X130" s="147">
        <v>2.6839999999999999E-2</v>
      </c>
      <c r="Y130" s="147">
        <f>X130*K130</f>
        <v>2.6839999999999999E-2</v>
      </c>
      <c r="Z130" s="147">
        <v>0</v>
      </c>
      <c r="AA130" s="148">
        <f>Z130*K130</f>
        <v>0</v>
      </c>
      <c r="AR130" s="21" t="s">
        <v>177</v>
      </c>
      <c r="AT130" s="21" t="s">
        <v>173</v>
      </c>
      <c r="AU130" s="21" t="s">
        <v>131</v>
      </c>
      <c r="AY130" s="21" t="s">
        <v>172</v>
      </c>
      <c r="BE130" s="149">
        <f>IF(U130="základní",N130,0)</f>
        <v>2309</v>
      </c>
      <c r="BF130" s="149">
        <f>IF(U130="snížená",N130,0)</f>
        <v>0</v>
      </c>
      <c r="BG130" s="149">
        <f>IF(U130="zákl. přenesená",N130,0)</f>
        <v>0</v>
      </c>
      <c r="BH130" s="149">
        <f>IF(U130="sníž. přenesená",N130,0)</f>
        <v>0</v>
      </c>
      <c r="BI130" s="149">
        <f>IF(U130="nulová",N130,0)</f>
        <v>0</v>
      </c>
      <c r="BJ130" s="21" t="s">
        <v>87</v>
      </c>
      <c r="BK130" s="149">
        <f>ROUND(L130*K130,2)</f>
        <v>2309</v>
      </c>
      <c r="BL130" s="21" t="s">
        <v>177</v>
      </c>
      <c r="BM130" s="21" t="s">
        <v>789</v>
      </c>
    </row>
    <row r="131" spans="2:65" s="10" customFormat="1" ht="22.5" customHeight="1" x14ac:dyDescent="0.3">
      <c r="B131" s="361"/>
      <c r="C131" s="362"/>
      <c r="D131" s="362"/>
      <c r="E131" s="363" t="s">
        <v>5</v>
      </c>
      <c r="F131" s="542" t="s">
        <v>790</v>
      </c>
      <c r="G131" s="543"/>
      <c r="H131" s="543"/>
      <c r="I131" s="543"/>
      <c r="J131" s="362"/>
      <c r="K131" s="364" t="s">
        <v>5</v>
      </c>
      <c r="L131" s="362"/>
      <c r="M131" s="362"/>
      <c r="N131" s="362"/>
      <c r="O131" s="362"/>
      <c r="P131" s="362"/>
      <c r="Q131" s="362"/>
      <c r="R131" s="155"/>
      <c r="T131" s="156"/>
      <c r="U131" s="152"/>
      <c r="V131" s="152"/>
      <c r="W131" s="152"/>
      <c r="X131" s="152"/>
      <c r="Y131" s="152"/>
      <c r="Z131" s="152"/>
      <c r="AA131" s="157"/>
      <c r="AT131" s="158" t="s">
        <v>182</v>
      </c>
      <c r="AU131" s="158" t="s">
        <v>131</v>
      </c>
      <c r="AV131" s="10" t="s">
        <v>87</v>
      </c>
      <c r="AW131" s="10" t="s">
        <v>37</v>
      </c>
      <c r="AX131" s="10" t="s">
        <v>79</v>
      </c>
      <c r="AY131" s="158" t="s">
        <v>172</v>
      </c>
    </row>
    <row r="132" spans="2:65" s="10" customFormat="1" ht="22.5" customHeight="1" x14ac:dyDescent="0.3">
      <c r="B132" s="361"/>
      <c r="C132" s="362"/>
      <c r="D132" s="362"/>
      <c r="E132" s="363" t="s">
        <v>5</v>
      </c>
      <c r="F132" s="539" t="s">
        <v>791</v>
      </c>
      <c r="G132" s="540"/>
      <c r="H132" s="540"/>
      <c r="I132" s="540"/>
      <c r="J132" s="362"/>
      <c r="K132" s="364" t="s">
        <v>5</v>
      </c>
      <c r="L132" s="362"/>
      <c r="M132" s="362"/>
      <c r="N132" s="362"/>
      <c r="O132" s="362"/>
      <c r="P132" s="362"/>
      <c r="Q132" s="362"/>
      <c r="R132" s="155"/>
      <c r="T132" s="156"/>
      <c r="U132" s="152"/>
      <c r="V132" s="152"/>
      <c r="W132" s="152"/>
      <c r="X132" s="152"/>
      <c r="Y132" s="152"/>
      <c r="Z132" s="152"/>
      <c r="AA132" s="157"/>
      <c r="AT132" s="158" t="s">
        <v>182</v>
      </c>
      <c r="AU132" s="158" t="s">
        <v>131</v>
      </c>
      <c r="AV132" s="10" t="s">
        <v>87</v>
      </c>
      <c r="AW132" s="10" t="s">
        <v>37</v>
      </c>
      <c r="AX132" s="10" t="s">
        <v>79</v>
      </c>
      <c r="AY132" s="158" t="s">
        <v>172</v>
      </c>
    </row>
    <row r="133" spans="2:65" s="11" customFormat="1" ht="22.5" customHeight="1" x14ac:dyDescent="0.3">
      <c r="B133" s="366"/>
      <c r="C133" s="367"/>
      <c r="D133" s="367"/>
      <c r="E133" s="368" t="s">
        <v>5</v>
      </c>
      <c r="F133" s="537" t="s">
        <v>87</v>
      </c>
      <c r="G133" s="538"/>
      <c r="H133" s="538"/>
      <c r="I133" s="538"/>
      <c r="J133" s="367"/>
      <c r="K133" s="369">
        <v>1</v>
      </c>
      <c r="L133" s="367"/>
      <c r="M133" s="367"/>
      <c r="N133" s="367"/>
      <c r="O133" s="367"/>
      <c r="P133" s="367"/>
      <c r="Q133" s="367"/>
      <c r="R133" s="163"/>
      <c r="T133" s="164"/>
      <c r="U133" s="160"/>
      <c r="V133" s="160"/>
      <c r="W133" s="160"/>
      <c r="X133" s="160"/>
      <c r="Y133" s="160"/>
      <c r="Z133" s="160"/>
      <c r="AA133" s="165"/>
      <c r="AT133" s="166" t="s">
        <v>182</v>
      </c>
      <c r="AU133" s="166" t="s">
        <v>131</v>
      </c>
      <c r="AV133" s="11" t="s">
        <v>131</v>
      </c>
      <c r="AW133" s="11" t="s">
        <v>37</v>
      </c>
      <c r="AX133" s="11" t="s">
        <v>79</v>
      </c>
      <c r="AY133" s="166" t="s">
        <v>172</v>
      </c>
    </row>
    <row r="134" spans="2:65" s="12" customFormat="1" ht="22.5" customHeight="1" x14ac:dyDescent="0.3">
      <c r="B134" s="371"/>
      <c r="C134" s="372"/>
      <c r="D134" s="372"/>
      <c r="E134" s="373" t="s">
        <v>5</v>
      </c>
      <c r="F134" s="525" t="s">
        <v>186</v>
      </c>
      <c r="G134" s="526"/>
      <c r="H134" s="526"/>
      <c r="I134" s="526"/>
      <c r="J134" s="372"/>
      <c r="K134" s="374">
        <v>1</v>
      </c>
      <c r="L134" s="372"/>
      <c r="M134" s="372"/>
      <c r="N134" s="372"/>
      <c r="O134" s="372"/>
      <c r="P134" s="372"/>
      <c r="Q134" s="372"/>
      <c r="R134" s="171"/>
      <c r="T134" s="172"/>
      <c r="U134" s="168"/>
      <c r="V134" s="168"/>
      <c r="W134" s="168"/>
      <c r="X134" s="168"/>
      <c r="Y134" s="168"/>
      <c r="Z134" s="168"/>
      <c r="AA134" s="173"/>
      <c r="AT134" s="174" t="s">
        <v>182</v>
      </c>
      <c r="AU134" s="174" t="s">
        <v>131</v>
      </c>
      <c r="AV134" s="12" t="s">
        <v>177</v>
      </c>
      <c r="AW134" s="12" t="s">
        <v>37</v>
      </c>
      <c r="AX134" s="12" t="s">
        <v>87</v>
      </c>
      <c r="AY134" s="174" t="s">
        <v>172</v>
      </c>
    </row>
    <row r="135" spans="2:65" s="1" customFormat="1" ht="44.25" customHeight="1" x14ac:dyDescent="0.3">
      <c r="B135" s="308"/>
      <c r="C135" s="357" t="s">
        <v>191</v>
      </c>
      <c r="D135" s="357" t="s">
        <v>173</v>
      </c>
      <c r="E135" s="358" t="s">
        <v>792</v>
      </c>
      <c r="F135" s="541" t="s">
        <v>793</v>
      </c>
      <c r="G135" s="541"/>
      <c r="H135" s="541"/>
      <c r="I135" s="541"/>
      <c r="J135" s="359" t="s">
        <v>206</v>
      </c>
      <c r="K135" s="300">
        <v>1.788</v>
      </c>
      <c r="L135" s="497">
        <v>595</v>
      </c>
      <c r="M135" s="497"/>
      <c r="N135" s="498">
        <f>ROUND(L135*K135,2)</f>
        <v>1063.8599999999999</v>
      </c>
      <c r="O135" s="498"/>
      <c r="P135" s="498"/>
      <c r="Q135" s="498"/>
      <c r="R135" s="145"/>
      <c r="T135" s="146" t="s">
        <v>5</v>
      </c>
      <c r="U135" s="44" t="s">
        <v>44</v>
      </c>
      <c r="V135" s="147">
        <v>0.52500000000000002</v>
      </c>
      <c r="W135" s="147">
        <f>V135*K135</f>
        <v>0.93870000000000009</v>
      </c>
      <c r="X135" s="147">
        <v>6.9819999999999993E-2</v>
      </c>
      <c r="Y135" s="147">
        <f>X135*K135</f>
        <v>0.12483815999999999</v>
      </c>
      <c r="Z135" s="147">
        <v>0</v>
      </c>
      <c r="AA135" s="148">
        <f>Z135*K135</f>
        <v>0</v>
      </c>
      <c r="AR135" s="21" t="s">
        <v>177</v>
      </c>
      <c r="AT135" s="21" t="s">
        <v>173</v>
      </c>
      <c r="AU135" s="21" t="s">
        <v>131</v>
      </c>
      <c r="AY135" s="21" t="s">
        <v>172</v>
      </c>
      <c r="BE135" s="149">
        <f>IF(U135="základní",N135,0)</f>
        <v>1063.8599999999999</v>
      </c>
      <c r="BF135" s="149">
        <f>IF(U135="snížená",N135,0)</f>
        <v>0</v>
      </c>
      <c r="BG135" s="149">
        <f>IF(U135="zákl. přenesená",N135,0)</f>
        <v>0</v>
      </c>
      <c r="BH135" s="149">
        <f>IF(U135="sníž. přenesená",N135,0)</f>
        <v>0</v>
      </c>
      <c r="BI135" s="149">
        <f>IF(U135="nulová",N135,0)</f>
        <v>0</v>
      </c>
      <c r="BJ135" s="21" t="s">
        <v>87</v>
      </c>
      <c r="BK135" s="149">
        <f>ROUND(L135*K135,2)</f>
        <v>1063.8599999999999</v>
      </c>
      <c r="BL135" s="21" t="s">
        <v>177</v>
      </c>
      <c r="BM135" s="21" t="s">
        <v>794</v>
      </c>
    </row>
    <row r="136" spans="2:65" s="10" customFormat="1" ht="22.5" customHeight="1" x14ac:dyDescent="0.3">
      <c r="B136" s="361"/>
      <c r="C136" s="362"/>
      <c r="D136" s="362"/>
      <c r="E136" s="363" t="s">
        <v>5</v>
      </c>
      <c r="F136" s="542" t="s">
        <v>790</v>
      </c>
      <c r="G136" s="543"/>
      <c r="H136" s="543"/>
      <c r="I136" s="543"/>
      <c r="J136" s="362"/>
      <c r="K136" s="364" t="s">
        <v>5</v>
      </c>
      <c r="L136" s="362"/>
      <c r="M136" s="362"/>
      <c r="N136" s="362"/>
      <c r="O136" s="362"/>
      <c r="P136" s="362"/>
      <c r="Q136" s="362"/>
      <c r="R136" s="155"/>
      <c r="T136" s="156"/>
      <c r="U136" s="152"/>
      <c r="V136" s="152"/>
      <c r="W136" s="152"/>
      <c r="X136" s="152"/>
      <c r="Y136" s="152"/>
      <c r="Z136" s="152"/>
      <c r="AA136" s="157"/>
      <c r="AT136" s="158" t="s">
        <v>182</v>
      </c>
      <c r="AU136" s="158" t="s">
        <v>131</v>
      </c>
      <c r="AV136" s="10" t="s">
        <v>87</v>
      </c>
      <c r="AW136" s="10" t="s">
        <v>37</v>
      </c>
      <c r="AX136" s="10" t="s">
        <v>79</v>
      </c>
      <c r="AY136" s="158" t="s">
        <v>172</v>
      </c>
    </row>
    <row r="137" spans="2:65" s="10" customFormat="1" ht="22.5" customHeight="1" x14ac:dyDescent="0.3">
      <c r="B137" s="361"/>
      <c r="C137" s="362"/>
      <c r="D137" s="362"/>
      <c r="E137" s="363" t="s">
        <v>5</v>
      </c>
      <c r="F137" s="539" t="s">
        <v>791</v>
      </c>
      <c r="G137" s="540"/>
      <c r="H137" s="540"/>
      <c r="I137" s="540"/>
      <c r="J137" s="362"/>
      <c r="K137" s="364" t="s">
        <v>5</v>
      </c>
      <c r="L137" s="362"/>
      <c r="M137" s="362"/>
      <c r="N137" s="362"/>
      <c r="O137" s="362"/>
      <c r="P137" s="362"/>
      <c r="Q137" s="362"/>
      <c r="R137" s="155"/>
      <c r="T137" s="156"/>
      <c r="U137" s="152"/>
      <c r="V137" s="152"/>
      <c r="W137" s="152"/>
      <c r="X137" s="152"/>
      <c r="Y137" s="152"/>
      <c r="Z137" s="152"/>
      <c r="AA137" s="157"/>
      <c r="AT137" s="158" t="s">
        <v>182</v>
      </c>
      <c r="AU137" s="158" t="s">
        <v>131</v>
      </c>
      <c r="AV137" s="10" t="s">
        <v>87</v>
      </c>
      <c r="AW137" s="10" t="s">
        <v>37</v>
      </c>
      <c r="AX137" s="10" t="s">
        <v>79</v>
      </c>
      <c r="AY137" s="158" t="s">
        <v>172</v>
      </c>
    </row>
    <row r="138" spans="2:65" s="11" customFormat="1" ht="22.5" customHeight="1" x14ac:dyDescent="0.3">
      <c r="B138" s="366"/>
      <c r="C138" s="367"/>
      <c r="D138" s="367"/>
      <c r="E138" s="368" t="s">
        <v>5</v>
      </c>
      <c r="F138" s="537" t="s">
        <v>795</v>
      </c>
      <c r="G138" s="538"/>
      <c r="H138" s="538"/>
      <c r="I138" s="538"/>
      <c r="J138" s="367"/>
      <c r="K138" s="369">
        <v>3.5880000000000001</v>
      </c>
      <c r="L138" s="367"/>
      <c r="M138" s="367"/>
      <c r="N138" s="367"/>
      <c r="O138" s="367"/>
      <c r="P138" s="367"/>
      <c r="Q138" s="367"/>
      <c r="R138" s="163"/>
      <c r="T138" s="164"/>
      <c r="U138" s="160"/>
      <c r="V138" s="160"/>
      <c r="W138" s="160"/>
      <c r="X138" s="160"/>
      <c r="Y138" s="160"/>
      <c r="Z138" s="160"/>
      <c r="AA138" s="165"/>
      <c r="AT138" s="166" t="s">
        <v>182</v>
      </c>
      <c r="AU138" s="166" t="s">
        <v>131</v>
      </c>
      <c r="AV138" s="11" t="s">
        <v>131</v>
      </c>
      <c r="AW138" s="11" t="s">
        <v>37</v>
      </c>
      <c r="AX138" s="11" t="s">
        <v>79</v>
      </c>
      <c r="AY138" s="166" t="s">
        <v>172</v>
      </c>
    </row>
    <row r="139" spans="2:65" s="11" customFormat="1" ht="22.5" customHeight="1" x14ac:dyDescent="0.3">
      <c r="B139" s="366"/>
      <c r="C139" s="367"/>
      <c r="D139" s="367"/>
      <c r="E139" s="368" t="s">
        <v>5</v>
      </c>
      <c r="F139" s="537" t="s">
        <v>423</v>
      </c>
      <c r="G139" s="538"/>
      <c r="H139" s="538"/>
      <c r="I139" s="538"/>
      <c r="J139" s="367"/>
      <c r="K139" s="369">
        <v>-1.8</v>
      </c>
      <c r="L139" s="367"/>
      <c r="M139" s="367"/>
      <c r="N139" s="367"/>
      <c r="O139" s="367"/>
      <c r="P139" s="367"/>
      <c r="Q139" s="367"/>
      <c r="R139" s="163"/>
      <c r="T139" s="164"/>
      <c r="U139" s="160"/>
      <c r="V139" s="160"/>
      <c r="W139" s="160"/>
      <c r="X139" s="160"/>
      <c r="Y139" s="160"/>
      <c r="Z139" s="160"/>
      <c r="AA139" s="165"/>
      <c r="AT139" s="166" t="s">
        <v>182</v>
      </c>
      <c r="AU139" s="166" t="s">
        <v>131</v>
      </c>
      <c r="AV139" s="11" t="s">
        <v>131</v>
      </c>
      <c r="AW139" s="11" t="s">
        <v>37</v>
      </c>
      <c r="AX139" s="11" t="s">
        <v>79</v>
      </c>
      <c r="AY139" s="166" t="s">
        <v>172</v>
      </c>
    </row>
    <row r="140" spans="2:65" s="12" customFormat="1" ht="22.5" customHeight="1" x14ac:dyDescent="0.3">
      <c r="B140" s="371"/>
      <c r="C140" s="372"/>
      <c r="D140" s="372"/>
      <c r="E140" s="373" t="s">
        <v>5</v>
      </c>
      <c r="F140" s="525" t="s">
        <v>186</v>
      </c>
      <c r="G140" s="526"/>
      <c r="H140" s="526"/>
      <c r="I140" s="526"/>
      <c r="J140" s="372"/>
      <c r="K140" s="374">
        <v>1.788</v>
      </c>
      <c r="L140" s="372"/>
      <c r="M140" s="372"/>
      <c r="N140" s="372"/>
      <c r="O140" s="372"/>
      <c r="P140" s="372"/>
      <c r="Q140" s="372"/>
      <c r="R140" s="171"/>
      <c r="T140" s="172"/>
      <c r="U140" s="168"/>
      <c r="V140" s="168"/>
      <c r="W140" s="168"/>
      <c r="X140" s="168"/>
      <c r="Y140" s="168"/>
      <c r="Z140" s="168"/>
      <c r="AA140" s="173"/>
      <c r="AT140" s="174" t="s">
        <v>182</v>
      </c>
      <c r="AU140" s="174" t="s">
        <v>131</v>
      </c>
      <c r="AV140" s="12" t="s">
        <v>177</v>
      </c>
      <c r="AW140" s="12" t="s">
        <v>37</v>
      </c>
      <c r="AX140" s="12" t="s">
        <v>87</v>
      </c>
      <c r="AY140" s="174" t="s">
        <v>172</v>
      </c>
    </row>
    <row r="141" spans="2:65" s="1" customFormat="1" ht="44.25" customHeight="1" x14ac:dyDescent="0.3">
      <c r="B141" s="308"/>
      <c r="C141" s="357" t="s">
        <v>177</v>
      </c>
      <c r="D141" s="357" t="s">
        <v>173</v>
      </c>
      <c r="E141" s="358" t="s">
        <v>796</v>
      </c>
      <c r="F141" s="541" t="s">
        <v>797</v>
      </c>
      <c r="G141" s="541"/>
      <c r="H141" s="541"/>
      <c r="I141" s="541"/>
      <c r="J141" s="359" t="s">
        <v>206</v>
      </c>
      <c r="K141" s="300">
        <v>1.41</v>
      </c>
      <c r="L141" s="497">
        <v>795</v>
      </c>
      <c r="M141" s="497"/>
      <c r="N141" s="498">
        <f>ROUND(L141*K141,2)</f>
        <v>1120.95</v>
      </c>
      <c r="O141" s="498"/>
      <c r="P141" s="498"/>
      <c r="Q141" s="498"/>
      <c r="R141" s="145"/>
      <c r="T141" s="146" t="s">
        <v>5</v>
      </c>
      <c r="U141" s="44" t="s">
        <v>44</v>
      </c>
      <c r="V141" s="147">
        <v>0.54</v>
      </c>
      <c r="W141" s="147">
        <f>V141*K141</f>
        <v>0.76139999999999997</v>
      </c>
      <c r="X141" s="147">
        <v>8.7069999999999995E-2</v>
      </c>
      <c r="Y141" s="147">
        <f>X141*K141</f>
        <v>0.12276869999999998</v>
      </c>
      <c r="Z141" s="147">
        <v>0</v>
      </c>
      <c r="AA141" s="148">
        <f>Z141*K141</f>
        <v>0</v>
      </c>
      <c r="AR141" s="21" t="s">
        <v>177</v>
      </c>
      <c r="AT141" s="21" t="s">
        <v>173</v>
      </c>
      <c r="AU141" s="21" t="s">
        <v>131</v>
      </c>
      <c r="AY141" s="21" t="s">
        <v>172</v>
      </c>
      <c r="BE141" s="149">
        <f>IF(U141="základní",N141,0)</f>
        <v>1120.95</v>
      </c>
      <c r="BF141" s="149">
        <f>IF(U141="snížená",N141,0)</f>
        <v>0</v>
      </c>
      <c r="BG141" s="149">
        <f>IF(U141="zákl. přenesená",N141,0)</f>
        <v>0</v>
      </c>
      <c r="BH141" s="149">
        <f>IF(U141="sníž. přenesená",N141,0)</f>
        <v>0</v>
      </c>
      <c r="BI141" s="149">
        <f>IF(U141="nulová",N141,0)</f>
        <v>0</v>
      </c>
      <c r="BJ141" s="21" t="s">
        <v>87</v>
      </c>
      <c r="BK141" s="149">
        <f>ROUND(L141*K141,2)</f>
        <v>1120.95</v>
      </c>
      <c r="BL141" s="21" t="s">
        <v>177</v>
      </c>
      <c r="BM141" s="21" t="s">
        <v>798</v>
      </c>
    </row>
    <row r="142" spans="2:65" s="10" customFormat="1" ht="22.5" customHeight="1" x14ac:dyDescent="0.3">
      <c r="B142" s="361"/>
      <c r="C142" s="362"/>
      <c r="D142" s="362"/>
      <c r="E142" s="363" t="s">
        <v>5</v>
      </c>
      <c r="F142" s="542" t="s">
        <v>654</v>
      </c>
      <c r="G142" s="543"/>
      <c r="H142" s="543"/>
      <c r="I142" s="543"/>
      <c r="J142" s="362"/>
      <c r="K142" s="364" t="s">
        <v>5</v>
      </c>
      <c r="L142" s="362"/>
      <c r="M142" s="362"/>
      <c r="N142" s="362"/>
      <c r="O142" s="362"/>
      <c r="P142" s="362"/>
      <c r="Q142" s="362"/>
      <c r="R142" s="155"/>
      <c r="T142" s="156"/>
      <c r="U142" s="152"/>
      <c r="V142" s="152"/>
      <c r="W142" s="152"/>
      <c r="X142" s="152"/>
      <c r="Y142" s="152"/>
      <c r="Z142" s="152"/>
      <c r="AA142" s="157"/>
      <c r="AT142" s="158" t="s">
        <v>182</v>
      </c>
      <c r="AU142" s="158" t="s">
        <v>131</v>
      </c>
      <c r="AV142" s="10" t="s">
        <v>87</v>
      </c>
      <c r="AW142" s="10" t="s">
        <v>37</v>
      </c>
      <c r="AX142" s="10" t="s">
        <v>79</v>
      </c>
      <c r="AY142" s="158" t="s">
        <v>172</v>
      </c>
    </row>
    <row r="143" spans="2:65" s="10" customFormat="1" ht="22.5" customHeight="1" x14ac:dyDescent="0.3">
      <c r="B143" s="361"/>
      <c r="C143" s="362"/>
      <c r="D143" s="362"/>
      <c r="E143" s="363" t="s">
        <v>5</v>
      </c>
      <c r="F143" s="539" t="s">
        <v>655</v>
      </c>
      <c r="G143" s="540"/>
      <c r="H143" s="540"/>
      <c r="I143" s="540"/>
      <c r="J143" s="362"/>
      <c r="K143" s="364" t="s">
        <v>5</v>
      </c>
      <c r="L143" s="362"/>
      <c r="M143" s="362"/>
      <c r="N143" s="362"/>
      <c r="O143" s="362"/>
      <c r="P143" s="362"/>
      <c r="Q143" s="362"/>
      <c r="R143" s="155"/>
      <c r="T143" s="156"/>
      <c r="U143" s="152"/>
      <c r="V143" s="152"/>
      <c r="W143" s="152"/>
      <c r="X143" s="152"/>
      <c r="Y143" s="152"/>
      <c r="Z143" s="152"/>
      <c r="AA143" s="157"/>
      <c r="AT143" s="158" t="s">
        <v>182</v>
      </c>
      <c r="AU143" s="158" t="s">
        <v>131</v>
      </c>
      <c r="AV143" s="10" t="s">
        <v>87</v>
      </c>
      <c r="AW143" s="10" t="s">
        <v>37</v>
      </c>
      <c r="AX143" s="10" t="s">
        <v>79</v>
      </c>
      <c r="AY143" s="158" t="s">
        <v>172</v>
      </c>
    </row>
    <row r="144" spans="2:65" s="10" customFormat="1" ht="22.5" customHeight="1" x14ac:dyDescent="0.3">
      <c r="B144" s="361"/>
      <c r="C144" s="362"/>
      <c r="D144" s="362"/>
      <c r="E144" s="363" t="s">
        <v>5</v>
      </c>
      <c r="F144" s="539" t="s">
        <v>667</v>
      </c>
      <c r="G144" s="540"/>
      <c r="H144" s="540"/>
      <c r="I144" s="540"/>
      <c r="J144" s="362"/>
      <c r="K144" s="364" t="s">
        <v>5</v>
      </c>
      <c r="L144" s="362"/>
      <c r="M144" s="362"/>
      <c r="N144" s="362"/>
      <c r="O144" s="362"/>
      <c r="P144" s="362"/>
      <c r="Q144" s="362"/>
      <c r="R144" s="155"/>
      <c r="T144" s="156"/>
      <c r="U144" s="152"/>
      <c r="V144" s="152"/>
      <c r="W144" s="152"/>
      <c r="X144" s="152"/>
      <c r="Y144" s="152"/>
      <c r="Z144" s="152"/>
      <c r="AA144" s="157"/>
      <c r="AT144" s="158" t="s">
        <v>182</v>
      </c>
      <c r="AU144" s="158" t="s">
        <v>131</v>
      </c>
      <c r="AV144" s="10" t="s">
        <v>87</v>
      </c>
      <c r="AW144" s="10" t="s">
        <v>37</v>
      </c>
      <c r="AX144" s="10" t="s">
        <v>79</v>
      </c>
      <c r="AY144" s="158" t="s">
        <v>172</v>
      </c>
    </row>
    <row r="145" spans="2:65" s="11" customFormat="1" ht="22.5" customHeight="1" x14ac:dyDescent="0.3">
      <c r="B145" s="366"/>
      <c r="C145" s="367"/>
      <c r="D145" s="367"/>
      <c r="E145" s="368" t="s">
        <v>5</v>
      </c>
      <c r="F145" s="537" t="s">
        <v>668</v>
      </c>
      <c r="G145" s="538"/>
      <c r="H145" s="538"/>
      <c r="I145" s="538"/>
      <c r="J145" s="367"/>
      <c r="K145" s="369">
        <v>1.41</v>
      </c>
      <c r="L145" s="367"/>
      <c r="M145" s="367"/>
      <c r="N145" s="367"/>
      <c r="O145" s="367"/>
      <c r="P145" s="367"/>
      <c r="Q145" s="367"/>
      <c r="R145" s="163"/>
      <c r="T145" s="164"/>
      <c r="U145" s="160"/>
      <c r="V145" s="160"/>
      <c r="W145" s="160"/>
      <c r="X145" s="160"/>
      <c r="Y145" s="160"/>
      <c r="Z145" s="160"/>
      <c r="AA145" s="165"/>
      <c r="AT145" s="166" t="s">
        <v>182</v>
      </c>
      <c r="AU145" s="166" t="s">
        <v>131</v>
      </c>
      <c r="AV145" s="11" t="s">
        <v>131</v>
      </c>
      <c r="AW145" s="11" t="s">
        <v>37</v>
      </c>
      <c r="AX145" s="11" t="s">
        <v>79</v>
      </c>
      <c r="AY145" s="166" t="s">
        <v>172</v>
      </c>
    </row>
    <row r="146" spans="2:65" s="12" customFormat="1" ht="22.5" customHeight="1" x14ac:dyDescent="0.3">
      <c r="B146" s="371"/>
      <c r="C146" s="372"/>
      <c r="D146" s="372"/>
      <c r="E146" s="373" t="s">
        <v>5</v>
      </c>
      <c r="F146" s="525" t="s">
        <v>186</v>
      </c>
      <c r="G146" s="526"/>
      <c r="H146" s="526"/>
      <c r="I146" s="526"/>
      <c r="J146" s="372"/>
      <c r="K146" s="374">
        <v>1.41</v>
      </c>
      <c r="L146" s="372"/>
      <c r="M146" s="372"/>
      <c r="N146" s="372"/>
      <c r="O146" s="372"/>
      <c r="P146" s="372"/>
      <c r="Q146" s="372"/>
      <c r="R146" s="171"/>
      <c r="T146" s="172"/>
      <c r="U146" s="168"/>
      <c r="V146" s="168"/>
      <c r="W146" s="168"/>
      <c r="X146" s="168"/>
      <c r="Y146" s="168"/>
      <c r="Z146" s="168"/>
      <c r="AA146" s="173"/>
      <c r="AT146" s="174" t="s">
        <v>182</v>
      </c>
      <c r="AU146" s="174" t="s">
        <v>131</v>
      </c>
      <c r="AV146" s="12" t="s">
        <v>177</v>
      </c>
      <c r="AW146" s="12" t="s">
        <v>37</v>
      </c>
      <c r="AX146" s="12" t="s">
        <v>87</v>
      </c>
      <c r="AY146" s="174" t="s">
        <v>172</v>
      </c>
    </row>
    <row r="147" spans="2:65" s="9" customFormat="1" ht="29.85" customHeight="1" x14ac:dyDescent="0.3">
      <c r="B147" s="353"/>
      <c r="C147" s="354"/>
      <c r="D147" s="356" t="s">
        <v>358</v>
      </c>
      <c r="E147" s="356"/>
      <c r="F147" s="356"/>
      <c r="G147" s="356"/>
      <c r="H147" s="356"/>
      <c r="I147" s="356"/>
      <c r="J147" s="356"/>
      <c r="K147" s="356"/>
      <c r="L147" s="356"/>
      <c r="M147" s="356"/>
      <c r="N147" s="531">
        <f>BK147</f>
        <v>9707</v>
      </c>
      <c r="O147" s="532"/>
      <c r="P147" s="532"/>
      <c r="Q147" s="532"/>
      <c r="R147" s="133"/>
      <c r="T147" s="134"/>
      <c r="U147" s="131"/>
      <c r="V147" s="131"/>
      <c r="W147" s="135">
        <f>SUM(W148:W188)</f>
        <v>14.098000000000001</v>
      </c>
      <c r="X147" s="131"/>
      <c r="Y147" s="135">
        <f>SUM(Y148:Y188)</f>
        <v>0.93377999999999994</v>
      </c>
      <c r="Z147" s="131"/>
      <c r="AA147" s="136">
        <f>SUM(AA148:AA188)</f>
        <v>0</v>
      </c>
      <c r="AR147" s="137" t="s">
        <v>87</v>
      </c>
      <c r="AT147" s="138" t="s">
        <v>78</v>
      </c>
      <c r="AU147" s="138" t="s">
        <v>87</v>
      </c>
      <c r="AY147" s="137" t="s">
        <v>172</v>
      </c>
      <c r="BK147" s="139">
        <f>SUM(BK148:BK188)</f>
        <v>9707</v>
      </c>
    </row>
    <row r="148" spans="2:65" s="1" customFormat="1" ht="31.5" customHeight="1" x14ac:dyDescent="0.3">
      <c r="B148" s="308"/>
      <c r="C148" s="357" t="s">
        <v>203</v>
      </c>
      <c r="D148" s="357" t="s">
        <v>173</v>
      </c>
      <c r="E148" s="358" t="s">
        <v>424</v>
      </c>
      <c r="F148" s="541" t="s">
        <v>425</v>
      </c>
      <c r="G148" s="541"/>
      <c r="H148" s="541"/>
      <c r="I148" s="541"/>
      <c r="J148" s="359" t="s">
        <v>189</v>
      </c>
      <c r="K148" s="300">
        <v>3</v>
      </c>
      <c r="L148" s="497">
        <v>866</v>
      </c>
      <c r="M148" s="497"/>
      <c r="N148" s="498">
        <f>ROUND(L148*K148,2)</f>
        <v>2598</v>
      </c>
      <c r="O148" s="498"/>
      <c r="P148" s="498"/>
      <c r="Q148" s="498"/>
      <c r="R148" s="145"/>
      <c r="T148" s="146" t="s">
        <v>5</v>
      </c>
      <c r="U148" s="44" t="s">
        <v>44</v>
      </c>
      <c r="V148" s="147">
        <v>0.188</v>
      </c>
      <c r="W148" s="147">
        <f>V148*K148</f>
        <v>0.56400000000000006</v>
      </c>
      <c r="X148" s="147">
        <v>3.5000000000000001E-3</v>
      </c>
      <c r="Y148" s="147">
        <f>X148*K148</f>
        <v>1.0500000000000001E-2</v>
      </c>
      <c r="Z148" s="147">
        <v>0</v>
      </c>
      <c r="AA148" s="148">
        <f>Z148*K148</f>
        <v>0</v>
      </c>
      <c r="AR148" s="21" t="s">
        <v>177</v>
      </c>
      <c r="AT148" s="21" t="s">
        <v>173</v>
      </c>
      <c r="AU148" s="21" t="s">
        <v>131</v>
      </c>
      <c r="AY148" s="21" t="s">
        <v>172</v>
      </c>
      <c r="BE148" s="149">
        <f>IF(U148="základní",N148,0)</f>
        <v>2598</v>
      </c>
      <c r="BF148" s="149">
        <f>IF(U148="snížená",N148,0)</f>
        <v>0</v>
      </c>
      <c r="BG148" s="149">
        <f>IF(U148="zákl. přenesená",N148,0)</f>
        <v>0</v>
      </c>
      <c r="BH148" s="149">
        <f>IF(U148="sníž. přenesená",N148,0)</f>
        <v>0</v>
      </c>
      <c r="BI148" s="149">
        <f>IF(U148="nulová",N148,0)</f>
        <v>0</v>
      </c>
      <c r="BJ148" s="21" t="s">
        <v>87</v>
      </c>
      <c r="BK148" s="149">
        <f>ROUND(L148*K148,2)</f>
        <v>2598</v>
      </c>
      <c r="BL148" s="21" t="s">
        <v>177</v>
      </c>
      <c r="BM148" s="21" t="s">
        <v>799</v>
      </c>
    </row>
    <row r="149" spans="2:65" s="10" customFormat="1" ht="22.5" customHeight="1" x14ac:dyDescent="0.3">
      <c r="B149" s="361"/>
      <c r="C149" s="362"/>
      <c r="D149" s="362"/>
      <c r="E149" s="363" t="s">
        <v>5</v>
      </c>
      <c r="F149" s="542" t="s">
        <v>654</v>
      </c>
      <c r="G149" s="543"/>
      <c r="H149" s="543"/>
      <c r="I149" s="543"/>
      <c r="J149" s="362"/>
      <c r="K149" s="364" t="s">
        <v>5</v>
      </c>
      <c r="L149" s="362"/>
      <c r="M149" s="362"/>
      <c r="N149" s="362"/>
      <c r="O149" s="362"/>
      <c r="P149" s="362"/>
      <c r="Q149" s="362"/>
      <c r="R149" s="155"/>
      <c r="T149" s="156"/>
      <c r="U149" s="152"/>
      <c r="V149" s="152"/>
      <c r="W149" s="152"/>
      <c r="X149" s="152"/>
      <c r="Y149" s="152"/>
      <c r="Z149" s="152"/>
      <c r="AA149" s="157"/>
      <c r="AT149" s="158" t="s">
        <v>182</v>
      </c>
      <c r="AU149" s="158" t="s">
        <v>131</v>
      </c>
      <c r="AV149" s="10" t="s">
        <v>87</v>
      </c>
      <c r="AW149" s="10" t="s">
        <v>37</v>
      </c>
      <c r="AX149" s="10" t="s">
        <v>79</v>
      </c>
      <c r="AY149" s="158" t="s">
        <v>172</v>
      </c>
    </row>
    <row r="150" spans="2:65" s="10" customFormat="1" ht="22.5" customHeight="1" x14ac:dyDescent="0.3">
      <c r="B150" s="361"/>
      <c r="C150" s="362"/>
      <c r="D150" s="362"/>
      <c r="E150" s="363" t="s">
        <v>5</v>
      </c>
      <c r="F150" s="539" t="s">
        <v>655</v>
      </c>
      <c r="G150" s="540"/>
      <c r="H150" s="540"/>
      <c r="I150" s="540"/>
      <c r="J150" s="362"/>
      <c r="K150" s="364" t="s">
        <v>5</v>
      </c>
      <c r="L150" s="362"/>
      <c r="M150" s="362"/>
      <c r="N150" s="362"/>
      <c r="O150" s="362"/>
      <c r="P150" s="362"/>
      <c r="Q150" s="362"/>
      <c r="R150" s="155"/>
      <c r="T150" s="156"/>
      <c r="U150" s="152"/>
      <c r="V150" s="152"/>
      <c r="W150" s="152"/>
      <c r="X150" s="152"/>
      <c r="Y150" s="152"/>
      <c r="Z150" s="152"/>
      <c r="AA150" s="157"/>
      <c r="AT150" s="158" t="s">
        <v>182</v>
      </c>
      <c r="AU150" s="158" t="s">
        <v>131</v>
      </c>
      <c r="AV150" s="10" t="s">
        <v>87</v>
      </c>
      <c r="AW150" s="10" t="s">
        <v>37</v>
      </c>
      <c r="AX150" s="10" t="s">
        <v>79</v>
      </c>
      <c r="AY150" s="158" t="s">
        <v>172</v>
      </c>
    </row>
    <row r="151" spans="2:65" s="10" customFormat="1" ht="22.5" customHeight="1" x14ac:dyDescent="0.3">
      <c r="B151" s="361"/>
      <c r="C151" s="362"/>
      <c r="D151" s="362"/>
      <c r="E151" s="363" t="s">
        <v>5</v>
      </c>
      <c r="F151" s="539" t="s">
        <v>220</v>
      </c>
      <c r="G151" s="540"/>
      <c r="H151" s="540"/>
      <c r="I151" s="540"/>
      <c r="J151" s="362"/>
      <c r="K151" s="364" t="s">
        <v>5</v>
      </c>
      <c r="L151" s="362"/>
      <c r="M151" s="362"/>
      <c r="N151" s="362"/>
      <c r="O151" s="362"/>
      <c r="P151" s="362"/>
      <c r="Q151" s="362"/>
      <c r="R151" s="155"/>
      <c r="T151" s="156"/>
      <c r="U151" s="152"/>
      <c r="V151" s="152"/>
      <c r="W151" s="152"/>
      <c r="X151" s="152"/>
      <c r="Y151" s="152"/>
      <c r="Z151" s="152"/>
      <c r="AA151" s="157"/>
      <c r="AT151" s="158" t="s">
        <v>182</v>
      </c>
      <c r="AU151" s="158" t="s">
        <v>131</v>
      </c>
      <c r="AV151" s="10" t="s">
        <v>87</v>
      </c>
      <c r="AW151" s="10" t="s">
        <v>37</v>
      </c>
      <c r="AX151" s="10" t="s">
        <v>79</v>
      </c>
      <c r="AY151" s="158" t="s">
        <v>172</v>
      </c>
    </row>
    <row r="152" spans="2:65" s="11" customFormat="1" ht="22.5" customHeight="1" x14ac:dyDescent="0.3">
      <c r="B152" s="366"/>
      <c r="C152" s="367"/>
      <c r="D152" s="367"/>
      <c r="E152" s="368" t="s">
        <v>5</v>
      </c>
      <c r="F152" s="537" t="s">
        <v>191</v>
      </c>
      <c r="G152" s="538"/>
      <c r="H152" s="538"/>
      <c r="I152" s="538"/>
      <c r="J152" s="367"/>
      <c r="K152" s="369">
        <v>3</v>
      </c>
      <c r="L152" s="367"/>
      <c r="M152" s="367"/>
      <c r="N152" s="367"/>
      <c r="O152" s="367"/>
      <c r="P152" s="367"/>
      <c r="Q152" s="367"/>
      <c r="R152" s="163"/>
      <c r="T152" s="164"/>
      <c r="U152" s="160"/>
      <c r="V152" s="160"/>
      <c r="W152" s="160"/>
      <c r="X152" s="160"/>
      <c r="Y152" s="160"/>
      <c r="Z152" s="160"/>
      <c r="AA152" s="165"/>
      <c r="AT152" s="166" t="s">
        <v>182</v>
      </c>
      <c r="AU152" s="166" t="s">
        <v>131</v>
      </c>
      <c r="AV152" s="11" t="s">
        <v>131</v>
      </c>
      <c r="AW152" s="11" t="s">
        <v>37</v>
      </c>
      <c r="AX152" s="11" t="s">
        <v>79</v>
      </c>
      <c r="AY152" s="166" t="s">
        <v>172</v>
      </c>
    </row>
    <row r="153" spans="2:65" s="12" customFormat="1" ht="22.5" customHeight="1" x14ac:dyDescent="0.3">
      <c r="B153" s="371"/>
      <c r="C153" s="372"/>
      <c r="D153" s="372"/>
      <c r="E153" s="373" t="s">
        <v>5</v>
      </c>
      <c r="F153" s="525" t="s">
        <v>186</v>
      </c>
      <c r="G153" s="526"/>
      <c r="H153" s="526"/>
      <c r="I153" s="526"/>
      <c r="J153" s="372"/>
      <c r="K153" s="374">
        <v>3</v>
      </c>
      <c r="L153" s="372"/>
      <c r="M153" s="372"/>
      <c r="N153" s="372"/>
      <c r="O153" s="372"/>
      <c r="P153" s="372"/>
      <c r="Q153" s="372"/>
      <c r="R153" s="171"/>
      <c r="T153" s="172"/>
      <c r="U153" s="168"/>
      <c r="V153" s="168"/>
      <c r="W153" s="168"/>
      <c r="X153" s="168"/>
      <c r="Y153" s="168"/>
      <c r="Z153" s="168"/>
      <c r="AA153" s="173"/>
      <c r="AT153" s="174" t="s">
        <v>182</v>
      </c>
      <c r="AU153" s="174" t="s">
        <v>131</v>
      </c>
      <c r="AV153" s="12" t="s">
        <v>177</v>
      </c>
      <c r="AW153" s="12" t="s">
        <v>37</v>
      </c>
      <c r="AX153" s="12" t="s">
        <v>87</v>
      </c>
      <c r="AY153" s="174" t="s">
        <v>172</v>
      </c>
    </row>
    <row r="154" spans="2:65" s="1" customFormat="1" ht="31.5" customHeight="1" x14ac:dyDescent="0.3">
      <c r="B154" s="308"/>
      <c r="C154" s="357" t="s">
        <v>210</v>
      </c>
      <c r="D154" s="357" t="s">
        <v>173</v>
      </c>
      <c r="E154" s="358" t="s">
        <v>800</v>
      </c>
      <c r="F154" s="541" t="s">
        <v>801</v>
      </c>
      <c r="G154" s="541"/>
      <c r="H154" s="541"/>
      <c r="I154" s="541"/>
      <c r="J154" s="359" t="s">
        <v>189</v>
      </c>
      <c r="K154" s="300">
        <v>3</v>
      </c>
      <c r="L154" s="497">
        <v>107</v>
      </c>
      <c r="M154" s="497"/>
      <c r="N154" s="498">
        <f>ROUND(L154*K154,2)</f>
        <v>321</v>
      </c>
      <c r="O154" s="498"/>
      <c r="P154" s="498"/>
      <c r="Q154" s="498"/>
      <c r="R154" s="145"/>
      <c r="T154" s="146" t="s">
        <v>5</v>
      </c>
      <c r="U154" s="44" t="s">
        <v>44</v>
      </c>
      <c r="V154" s="147">
        <v>1.9079999999999999</v>
      </c>
      <c r="W154" s="147">
        <f>V154*K154</f>
        <v>5.7240000000000002</v>
      </c>
      <c r="X154" s="147">
        <v>0.14699999999999999</v>
      </c>
      <c r="Y154" s="147">
        <f>X154*K154</f>
        <v>0.44099999999999995</v>
      </c>
      <c r="Z154" s="147">
        <v>0</v>
      </c>
      <c r="AA154" s="148">
        <f>Z154*K154</f>
        <v>0</v>
      </c>
      <c r="AR154" s="21" t="s">
        <v>177</v>
      </c>
      <c r="AT154" s="21" t="s">
        <v>173</v>
      </c>
      <c r="AU154" s="21" t="s">
        <v>131</v>
      </c>
      <c r="AY154" s="21" t="s">
        <v>172</v>
      </c>
      <c r="BE154" s="149">
        <f>IF(U154="základní",N154,0)</f>
        <v>321</v>
      </c>
      <c r="BF154" s="149">
        <f>IF(U154="snížená",N154,0)</f>
        <v>0</v>
      </c>
      <c r="BG154" s="149">
        <f>IF(U154="zákl. přenesená",N154,0)</f>
        <v>0</v>
      </c>
      <c r="BH154" s="149">
        <f>IF(U154="sníž. přenesená",N154,0)</f>
        <v>0</v>
      </c>
      <c r="BI154" s="149">
        <f>IF(U154="nulová",N154,0)</f>
        <v>0</v>
      </c>
      <c r="BJ154" s="21" t="s">
        <v>87</v>
      </c>
      <c r="BK154" s="149">
        <f>ROUND(L154*K154,2)</f>
        <v>321</v>
      </c>
      <c r="BL154" s="21" t="s">
        <v>177</v>
      </c>
      <c r="BM154" s="21" t="s">
        <v>802</v>
      </c>
    </row>
    <row r="155" spans="2:65" s="10" customFormat="1" ht="22.5" customHeight="1" x14ac:dyDescent="0.3">
      <c r="B155" s="361"/>
      <c r="C155" s="362"/>
      <c r="D155" s="362"/>
      <c r="E155" s="363" t="s">
        <v>5</v>
      </c>
      <c r="F155" s="542" t="s">
        <v>803</v>
      </c>
      <c r="G155" s="543"/>
      <c r="H155" s="543"/>
      <c r="I155" s="543"/>
      <c r="J155" s="362"/>
      <c r="K155" s="364" t="s">
        <v>5</v>
      </c>
      <c r="L155" s="362"/>
      <c r="M155" s="362"/>
      <c r="N155" s="362"/>
      <c r="O155" s="362"/>
      <c r="P155" s="362"/>
      <c r="Q155" s="362"/>
      <c r="R155" s="155"/>
      <c r="T155" s="156"/>
      <c r="U155" s="152"/>
      <c r="V155" s="152"/>
      <c r="W155" s="152"/>
      <c r="X155" s="152"/>
      <c r="Y155" s="152"/>
      <c r="Z155" s="152"/>
      <c r="AA155" s="157"/>
      <c r="AT155" s="158" t="s">
        <v>182</v>
      </c>
      <c r="AU155" s="158" t="s">
        <v>131</v>
      </c>
      <c r="AV155" s="10" t="s">
        <v>87</v>
      </c>
      <c r="AW155" s="10" t="s">
        <v>37</v>
      </c>
      <c r="AX155" s="10" t="s">
        <v>79</v>
      </c>
      <c r="AY155" s="158" t="s">
        <v>172</v>
      </c>
    </row>
    <row r="156" spans="2:65" s="10" customFormat="1" ht="22.5" customHeight="1" x14ac:dyDescent="0.3">
      <c r="B156" s="361"/>
      <c r="C156" s="362"/>
      <c r="D156" s="362"/>
      <c r="E156" s="363" t="s">
        <v>5</v>
      </c>
      <c r="F156" s="539" t="s">
        <v>804</v>
      </c>
      <c r="G156" s="540"/>
      <c r="H156" s="540"/>
      <c r="I156" s="540"/>
      <c r="J156" s="362"/>
      <c r="K156" s="364" t="s">
        <v>5</v>
      </c>
      <c r="L156" s="362"/>
      <c r="M156" s="362"/>
      <c r="N156" s="362"/>
      <c r="O156" s="362"/>
      <c r="P156" s="362"/>
      <c r="Q156" s="362"/>
      <c r="R156" s="155"/>
      <c r="T156" s="156"/>
      <c r="U156" s="152"/>
      <c r="V156" s="152"/>
      <c r="W156" s="152"/>
      <c r="X156" s="152"/>
      <c r="Y156" s="152"/>
      <c r="Z156" s="152"/>
      <c r="AA156" s="157"/>
      <c r="AT156" s="158" t="s">
        <v>182</v>
      </c>
      <c r="AU156" s="158" t="s">
        <v>131</v>
      </c>
      <c r="AV156" s="10" t="s">
        <v>87</v>
      </c>
      <c r="AW156" s="10" t="s">
        <v>37</v>
      </c>
      <c r="AX156" s="10" t="s">
        <v>79</v>
      </c>
      <c r="AY156" s="158" t="s">
        <v>172</v>
      </c>
    </row>
    <row r="157" spans="2:65" s="10" customFormat="1" ht="22.5" customHeight="1" x14ac:dyDescent="0.3">
      <c r="B157" s="361"/>
      <c r="C157" s="362"/>
      <c r="D157" s="362"/>
      <c r="E157" s="363" t="s">
        <v>5</v>
      </c>
      <c r="F157" s="539" t="s">
        <v>667</v>
      </c>
      <c r="G157" s="540"/>
      <c r="H157" s="540"/>
      <c r="I157" s="540"/>
      <c r="J157" s="362"/>
      <c r="K157" s="364" t="s">
        <v>5</v>
      </c>
      <c r="L157" s="362"/>
      <c r="M157" s="362"/>
      <c r="N157" s="362"/>
      <c r="O157" s="362"/>
      <c r="P157" s="362"/>
      <c r="Q157" s="362"/>
      <c r="R157" s="155"/>
      <c r="T157" s="156"/>
      <c r="U157" s="152"/>
      <c r="V157" s="152"/>
      <c r="W157" s="152"/>
      <c r="X157" s="152"/>
      <c r="Y157" s="152"/>
      <c r="Z157" s="152"/>
      <c r="AA157" s="157"/>
      <c r="AT157" s="158" t="s">
        <v>182</v>
      </c>
      <c r="AU157" s="158" t="s">
        <v>131</v>
      </c>
      <c r="AV157" s="10" t="s">
        <v>87</v>
      </c>
      <c r="AW157" s="10" t="s">
        <v>37</v>
      </c>
      <c r="AX157" s="10" t="s">
        <v>79</v>
      </c>
      <c r="AY157" s="158" t="s">
        <v>172</v>
      </c>
    </row>
    <row r="158" spans="2:65" s="11" customFormat="1" ht="22.5" customHeight="1" x14ac:dyDescent="0.3">
      <c r="B158" s="366"/>
      <c r="C158" s="367"/>
      <c r="D158" s="367"/>
      <c r="E158" s="368" t="s">
        <v>5</v>
      </c>
      <c r="F158" s="537" t="s">
        <v>87</v>
      </c>
      <c r="G158" s="538"/>
      <c r="H158" s="538"/>
      <c r="I158" s="538"/>
      <c r="J158" s="367"/>
      <c r="K158" s="369">
        <v>1</v>
      </c>
      <c r="L158" s="367"/>
      <c r="M158" s="367"/>
      <c r="N158" s="367"/>
      <c r="O158" s="367"/>
      <c r="P158" s="367"/>
      <c r="Q158" s="367"/>
      <c r="R158" s="163"/>
      <c r="T158" s="164"/>
      <c r="U158" s="160"/>
      <c r="V158" s="160"/>
      <c r="W158" s="160"/>
      <c r="X158" s="160"/>
      <c r="Y158" s="160"/>
      <c r="Z158" s="160"/>
      <c r="AA158" s="165"/>
      <c r="AT158" s="166" t="s">
        <v>182</v>
      </c>
      <c r="AU158" s="166" t="s">
        <v>131</v>
      </c>
      <c r="AV158" s="11" t="s">
        <v>131</v>
      </c>
      <c r="AW158" s="11" t="s">
        <v>37</v>
      </c>
      <c r="AX158" s="11" t="s">
        <v>79</v>
      </c>
      <c r="AY158" s="166" t="s">
        <v>172</v>
      </c>
    </row>
    <row r="159" spans="2:65" s="10" customFormat="1" ht="22.5" customHeight="1" x14ac:dyDescent="0.3">
      <c r="B159" s="361"/>
      <c r="C159" s="362"/>
      <c r="D159" s="362"/>
      <c r="E159" s="363" t="s">
        <v>5</v>
      </c>
      <c r="F159" s="539" t="s">
        <v>805</v>
      </c>
      <c r="G159" s="540"/>
      <c r="H159" s="540"/>
      <c r="I159" s="540"/>
      <c r="J159" s="362"/>
      <c r="K159" s="364" t="s">
        <v>5</v>
      </c>
      <c r="L159" s="362"/>
      <c r="M159" s="362"/>
      <c r="N159" s="362"/>
      <c r="O159" s="362"/>
      <c r="P159" s="362"/>
      <c r="Q159" s="362"/>
      <c r="R159" s="155"/>
      <c r="T159" s="156"/>
      <c r="U159" s="152"/>
      <c r="V159" s="152"/>
      <c r="W159" s="152"/>
      <c r="X159" s="152"/>
      <c r="Y159" s="152"/>
      <c r="Z159" s="152"/>
      <c r="AA159" s="157"/>
      <c r="AT159" s="158" t="s">
        <v>182</v>
      </c>
      <c r="AU159" s="158" t="s">
        <v>131</v>
      </c>
      <c r="AV159" s="10" t="s">
        <v>87</v>
      </c>
      <c r="AW159" s="10" t="s">
        <v>37</v>
      </c>
      <c r="AX159" s="10" t="s">
        <v>79</v>
      </c>
      <c r="AY159" s="158" t="s">
        <v>172</v>
      </c>
    </row>
    <row r="160" spans="2:65" s="11" customFormat="1" ht="22.5" customHeight="1" x14ac:dyDescent="0.3">
      <c r="B160" s="366"/>
      <c r="C160" s="367"/>
      <c r="D160" s="367"/>
      <c r="E160" s="368" t="s">
        <v>5</v>
      </c>
      <c r="F160" s="537" t="s">
        <v>131</v>
      </c>
      <c r="G160" s="538"/>
      <c r="H160" s="538"/>
      <c r="I160" s="538"/>
      <c r="J160" s="367"/>
      <c r="K160" s="369">
        <v>2</v>
      </c>
      <c r="L160" s="367"/>
      <c r="M160" s="367"/>
      <c r="N160" s="367"/>
      <c r="O160" s="367"/>
      <c r="P160" s="367"/>
      <c r="Q160" s="367"/>
      <c r="R160" s="163"/>
      <c r="T160" s="164"/>
      <c r="U160" s="160"/>
      <c r="V160" s="160"/>
      <c r="W160" s="160"/>
      <c r="X160" s="160"/>
      <c r="Y160" s="160"/>
      <c r="Z160" s="160"/>
      <c r="AA160" s="165"/>
      <c r="AT160" s="166" t="s">
        <v>182</v>
      </c>
      <c r="AU160" s="166" t="s">
        <v>131</v>
      </c>
      <c r="AV160" s="11" t="s">
        <v>131</v>
      </c>
      <c r="AW160" s="11" t="s">
        <v>37</v>
      </c>
      <c r="AX160" s="11" t="s">
        <v>79</v>
      </c>
      <c r="AY160" s="166" t="s">
        <v>172</v>
      </c>
    </row>
    <row r="161" spans="2:65" s="12" customFormat="1" ht="22.5" customHeight="1" x14ac:dyDescent="0.3">
      <c r="B161" s="371"/>
      <c r="C161" s="372"/>
      <c r="D161" s="372"/>
      <c r="E161" s="373" t="s">
        <v>5</v>
      </c>
      <c r="F161" s="525" t="s">
        <v>186</v>
      </c>
      <c r="G161" s="526"/>
      <c r="H161" s="526"/>
      <c r="I161" s="526"/>
      <c r="J161" s="372"/>
      <c r="K161" s="374">
        <v>3</v>
      </c>
      <c r="L161" s="372"/>
      <c r="M161" s="372"/>
      <c r="N161" s="372"/>
      <c r="O161" s="372"/>
      <c r="P161" s="372"/>
      <c r="Q161" s="372"/>
      <c r="R161" s="171"/>
      <c r="T161" s="172"/>
      <c r="U161" s="168"/>
      <c r="V161" s="168"/>
      <c r="W161" s="168"/>
      <c r="X161" s="168"/>
      <c r="Y161" s="168"/>
      <c r="Z161" s="168"/>
      <c r="AA161" s="173"/>
      <c r="AT161" s="174" t="s">
        <v>182</v>
      </c>
      <c r="AU161" s="174" t="s">
        <v>131</v>
      </c>
      <c r="AV161" s="12" t="s">
        <v>177</v>
      </c>
      <c r="AW161" s="12" t="s">
        <v>37</v>
      </c>
      <c r="AX161" s="12" t="s">
        <v>87</v>
      </c>
      <c r="AY161" s="174" t="s">
        <v>172</v>
      </c>
    </row>
    <row r="162" spans="2:65" s="1" customFormat="1" ht="31.5" customHeight="1" x14ac:dyDescent="0.3">
      <c r="B162" s="308"/>
      <c r="C162" s="357" t="s">
        <v>215</v>
      </c>
      <c r="D162" s="357" t="s">
        <v>173</v>
      </c>
      <c r="E162" s="358" t="s">
        <v>429</v>
      </c>
      <c r="F162" s="541" t="s">
        <v>430</v>
      </c>
      <c r="G162" s="541"/>
      <c r="H162" s="541"/>
      <c r="I162" s="541"/>
      <c r="J162" s="359" t="s">
        <v>189</v>
      </c>
      <c r="K162" s="300">
        <v>3</v>
      </c>
      <c r="L162" s="497">
        <v>500</v>
      </c>
      <c r="M162" s="497"/>
      <c r="N162" s="498">
        <f>ROUND(L162*K162,2)</f>
        <v>1500</v>
      </c>
      <c r="O162" s="498"/>
      <c r="P162" s="498"/>
      <c r="Q162" s="498"/>
      <c r="R162" s="145"/>
      <c r="T162" s="146" t="s">
        <v>5</v>
      </c>
      <c r="U162" s="44" t="s">
        <v>44</v>
      </c>
      <c r="V162" s="147">
        <v>0.21299999999999999</v>
      </c>
      <c r="W162" s="147">
        <f>V162*K162</f>
        <v>0.63900000000000001</v>
      </c>
      <c r="X162" s="147">
        <v>3.5000000000000001E-3</v>
      </c>
      <c r="Y162" s="147">
        <f>X162*K162</f>
        <v>1.0500000000000001E-2</v>
      </c>
      <c r="Z162" s="147">
        <v>0</v>
      </c>
      <c r="AA162" s="148">
        <f>Z162*K162</f>
        <v>0</v>
      </c>
      <c r="AR162" s="21" t="s">
        <v>177</v>
      </c>
      <c r="AT162" s="21" t="s">
        <v>173</v>
      </c>
      <c r="AU162" s="21" t="s">
        <v>131</v>
      </c>
      <c r="AY162" s="21" t="s">
        <v>172</v>
      </c>
      <c r="BE162" s="149">
        <f>IF(U162="základní",N162,0)</f>
        <v>1500</v>
      </c>
      <c r="BF162" s="149">
        <f>IF(U162="snížená",N162,0)</f>
        <v>0</v>
      </c>
      <c r="BG162" s="149">
        <f>IF(U162="zákl. přenesená",N162,0)</f>
        <v>0</v>
      </c>
      <c r="BH162" s="149">
        <f>IF(U162="sníž. přenesená",N162,0)</f>
        <v>0</v>
      </c>
      <c r="BI162" s="149">
        <f>IF(U162="nulová",N162,0)</f>
        <v>0</v>
      </c>
      <c r="BJ162" s="21" t="s">
        <v>87</v>
      </c>
      <c r="BK162" s="149">
        <f>ROUND(L162*K162,2)</f>
        <v>1500</v>
      </c>
      <c r="BL162" s="21" t="s">
        <v>177</v>
      </c>
      <c r="BM162" s="21" t="s">
        <v>806</v>
      </c>
    </row>
    <row r="163" spans="2:65" s="10" customFormat="1" ht="22.5" customHeight="1" x14ac:dyDescent="0.3">
      <c r="B163" s="361"/>
      <c r="C163" s="362"/>
      <c r="D163" s="362"/>
      <c r="E163" s="363" t="s">
        <v>5</v>
      </c>
      <c r="F163" s="542" t="s">
        <v>654</v>
      </c>
      <c r="G163" s="543"/>
      <c r="H163" s="543"/>
      <c r="I163" s="543"/>
      <c r="J163" s="362"/>
      <c r="K163" s="364" t="s">
        <v>5</v>
      </c>
      <c r="L163" s="362"/>
      <c r="M163" s="362"/>
      <c r="N163" s="362"/>
      <c r="O163" s="362"/>
      <c r="P163" s="362"/>
      <c r="Q163" s="362"/>
      <c r="R163" s="155"/>
      <c r="T163" s="156"/>
      <c r="U163" s="152"/>
      <c r="V163" s="152"/>
      <c r="W163" s="152"/>
      <c r="X163" s="152"/>
      <c r="Y163" s="152"/>
      <c r="Z163" s="152"/>
      <c r="AA163" s="157"/>
      <c r="AT163" s="158" t="s">
        <v>182</v>
      </c>
      <c r="AU163" s="158" t="s">
        <v>131</v>
      </c>
      <c r="AV163" s="10" t="s">
        <v>87</v>
      </c>
      <c r="AW163" s="10" t="s">
        <v>37</v>
      </c>
      <c r="AX163" s="10" t="s">
        <v>79</v>
      </c>
      <c r="AY163" s="158" t="s">
        <v>172</v>
      </c>
    </row>
    <row r="164" spans="2:65" s="10" customFormat="1" ht="22.5" customHeight="1" x14ac:dyDescent="0.3">
      <c r="B164" s="361"/>
      <c r="C164" s="362"/>
      <c r="D164" s="362"/>
      <c r="E164" s="363" t="s">
        <v>5</v>
      </c>
      <c r="F164" s="539" t="s">
        <v>655</v>
      </c>
      <c r="G164" s="540"/>
      <c r="H164" s="540"/>
      <c r="I164" s="540"/>
      <c r="J164" s="362"/>
      <c r="K164" s="364" t="s">
        <v>5</v>
      </c>
      <c r="L164" s="362"/>
      <c r="M164" s="362"/>
      <c r="N164" s="362"/>
      <c r="O164" s="362"/>
      <c r="P164" s="362"/>
      <c r="Q164" s="362"/>
      <c r="R164" s="155"/>
      <c r="T164" s="156"/>
      <c r="U164" s="152"/>
      <c r="V164" s="152"/>
      <c r="W164" s="152"/>
      <c r="X164" s="152"/>
      <c r="Y164" s="152"/>
      <c r="Z164" s="152"/>
      <c r="AA164" s="157"/>
      <c r="AT164" s="158" t="s">
        <v>182</v>
      </c>
      <c r="AU164" s="158" t="s">
        <v>131</v>
      </c>
      <c r="AV164" s="10" t="s">
        <v>87</v>
      </c>
      <c r="AW164" s="10" t="s">
        <v>37</v>
      </c>
      <c r="AX164" s="10" t="s">
        <v>79</v>
      </c>
      <c r="AY164" s="158" t="s">
        <v>172</v>
      </c>
    </row>
    <row r="165" spans="2:65" s="10" customFormat="1" ht="22.5" customHeight="1" x14ac:dyDescent="0.3">
      <c r="B165" s="361"/>
      <c r="C165" s="362"/>
      <c r="D165" s="362"/>
      <c r="E165" s="363" t="s">
        <v>5</v>
      </c>
      <c r="F165" s="539" t="s">
        <v>220</v>
      </c>
      <c r="G165" s="540"/>
      <c r="H165" s="540"/>
      <c r="I165" s="540"/>
      <c r="J165" s="362"/>
      <c r="K165" s="364" t="s">
        <v>5</v>
      </c>
      <c r="L165" s="362"/>
      <c r="M165" s="362"/>
      <c r="N165" s="362"/>
      <c r="O165" s="362"/>
      <c r="P165" s="362"/>
      <c r="Q165" s="362"/>
      <c r="R165" s="155"/>
      <c r="T165" s="156"/>
      <c r="U165" s="152"/>
      <c r="V165" s="152"/>
      <c r="W165" s="152"/>
      <c r="X165" s="152"/>
      <c r="Y165" s="152"/>
      <c r="Z165" s="152"/>
      <c r="AA165" s="157"/>
      <c r="AT165" s="158" t="s">
        <v>182</v>
      </c>
      <c r="AU165" s="158" t="s">
        <v>131</v>
      </c>
      <c r="AV165" s="10" t="s">
        <v>87</v>
      </c>
      <c r="AW165" s="10" t="s">
        <v>37</v>
      </c>
      <c r="AX165" s="10" t="s">
        <v>79</v>
      </c>
      <c r="AY165" s="158" t="s">
        <v>172</v>
      </c>
    </row>
    <row r="166" spans="2:65" s="11" customFormat="1" ht="22.5" customHeight="1" x14ac:dyDescent="0.3">
      <c r="B166" s="366"/>
      <c r="C166" s="367"/>
      <c r="D166" s="367"/>
      <c r="E166" s="368" t="s">
        <v>5</v>
      </c>
      <c r="F166" s="537" t="s">
        <v>191</v>
      </c>
      <c r="G166" s="538"/>
      <c r="H166" s="538"/>
      <c r="I166" s="538"/>
      <c r="J166" s="367"/>
      <c r="K166" s="369">
        <v>3</v>
      </c>
      <c r="L166" s="367"/>
      <c r="M166" s="367"/>
      <c r="N166" s="367"/>
      <c r="O166" s="367"/>
      <c r="P166" s="367"/>
      <c r="Q166" s="367"/>
      <c r="R166" s="163"/>
      <c r="T166" s="164"/>
      <c r="U166" s="160"/>
      <c r="V166" s="160"/>
      <c r="W166" s="160"/>
      <c r="X166" s="160"/>
      <c r="Y166" s="160"/>
      <c r="Z166" s="160"/>
      <c r="AA166" s="165"/>
      <c r="AT166" s="166" t="s">
        <v>182</v>
      </c>
      <c r="AU166" s="166" t="s">
        <v>131</v>
      </c>
      <c r="AV166" s="11" t="s">
        <v>131</v>
      </c>
      <c r="AW166" s="11" t="s">
        <v>37</v>
      </c>
      <c r="AX166" s="11" t="s">
        <v>79</v>
      </c>
      <c r="AY166" s="166" t="s">
        <v>172</v>
      </c>
    </row>
    <row r="167" spans="2:65" s="12" customFormat="1" ht="22.5" customHeight="1" x14ac:dyDescent="0.3">
      <c r="B167" s="371"/>
      <c r="C167" s="372"/>
      <c r="D167" s="372"/>
      <c r="E167" s="373" t="s">
        <v>5</v>
      </c>
      <c r="F167" s="525" t="s">
        <v>186</v>
      </c>
      <c r="G167" s="526"/>
      <c r="H167" s="526"/>
      <c r="I167" s="526"/>
      <c r="J167" s="372"/>
      <c r="K167" s="374">
        <v>3</v>
      </c>
      <c r="L167" s="372"/>
      <c r="M167" s="372"/>
      <c r="N167" s="372"/>
      <c r="O167" s="372"/>
      <c r="P167" s="372"/>
      <c r="Q167" s="372"/>
      <c r="R167" s="171"/>
      <c r="T167" s="172"/>
      <c r="U167" s="168"/>
      <c r="V167" s="168"/>
      <c r="W167" s="168"/>
      <c r="X167" s="168"/>
      <c r="Y167" s="168"/>
      <c r="Z167" s="168"/>
      <c r="AA167" s="173"/>
      <c r="AT167" s="174" t="s">
        <v>182</v>
      </c>
      <c r="AU167" s="174" t="s">
        <v>131</v>
      </c>
      <c r="AV167" s="12" t="s">
        <v>177</v>
      </c>
      <c r="AW167" s="12" t="s">
        <v>37</v>
      </c>
      <c r="AX167" s="12" t="s">
        <v>87</v>
      </c>
      <c r="AY167" s="174" t="s">
        <v>172</v>
      </c>
    </row>
    <row r="168" spans="2:65" s="1" customFormat="1" ht="31.5" customHeight="1" x14ac:dyDescent="0.3">
      <c r="B168" s="308"/>
      <c r="C168" s="357" t="s">
        <v>222</v>
      </c>
      <c r="D168" s="357" t="s">
        <v>173</v>
      </c>
      <c r="E168" s="358" t="s">
        <v>807</v>
      </c>
      <c r="F168" s="541" t="s">
        <v>808</v>
      </c>
      <c r="G168" s="541"/>
      <c r="H168" s="541"/>
      <c r="I168" s="541"/>
      <c r="J168" s="359" t="s">
        <v>189</v>
      </c>
      <c r="K168" s="300">
        <v>3</v>
      </c>
      <c r="L168" s="497">
        <v>1084</v>
      </c>
      <c r="M168" s="497"/>
      <c r="N168" s="498">
        <f>ROUND(L168*K168,2)</f>
        <v>3252</v>
      </c>
      <c r="O168" s="498"/>
      <c r="P168" s="498"/>
      <c r="Q168" s="498"/>
      <c r="R168" s="145"/>
      <c r="T168" s="146" t="s">
        <v>5</v>
      </c>
      <c r="U168" s="44" t="s">
        <v>44</v>
      </c>
      <c r="V168" s="147">
        <v>2.1389999999999998</v>
      </c>
      <c r="W168" s="147">
        <f>V168*K168</f>
        <v>6.4169999999999998</v>
      </c>
      <c r="X168" s="147">
        <v>0.14699999999999999</v>
      </c>
      <c r="Y168" s="147">
        <f>X168*K168</f>
        <v>0.44099999999999995</v>
      </c>
      <c r="Z168" s="147">
        <v>0</v>
      </c>
      <c r="AA168" s="148">
        <f>Z168*K168</f>
        <v>0</v>
      </c>
      <c r="AR168" s="21" t="s">
        <v>177</v>
      </c>
      <c r="AT168" s="21" t="s">
        <v>173</v>
      </c>
      <c r="AU168" s="21" t="s">
        <v>131</v>
      </c>
      <c r="AY168" s="21" t="s">
        <v>172</v>
      </c>
      <c r="BE168" s="149">
        <f>IF(U168="základní",N168,0)</f>
        <v>3252</v>
      </c>
      <c r="BF168" s="149">
        <f>IF(U168="snížená",N168,0)</f>
        <v>0</v>
      </c>
      <c r="BG168" s="149">
        <f>IF(U168="zákl. přenesená",N168,0)</f>
        <v>0</v>
      </c>
      <c r="BH168" s="149">
        <f>IF(U168="sníž. přenesená",N168,0)</f>
        <v>0</v>
      </c>
      <c r="BI168" s="149">
        <f>IF(U168="nulová",N168,0)</f>
        <v>0</v>
      </c>
      <c r="BJ168" s="21" t="s">
        <v>87</v>
      </c>
      <c r="BK168" s="149">
        <f>ROUND(L168*K168,2)</f>
        <v>3252</v>
      </c>
      <c r="BL168" s="21" t="s">
        <v>177</v>
      </c>
      <c r="BM168" s="21" t="s">
        <v>809</v>
      </c>
    </row>
    <row r="169" spans="2:65" s="10" customFormat="1" ht="22.5" customHeight="1" x14ac:dyDescent="0.3">
      <c r="B169" s="361"/>
      <c r="C169" s="362"/>
      <c r="D169" s="362"/>
      <c r="E169" s="363" t="s">
        <v>5</v>
      </c>
      <c r="F169" s="542" t="s">
        <v>803</v>
      </c>
      <c r="G169" s="543"/>
      <c r="H169" s="543"/>
      <c r="I169" s="543"/>
      <c r="J169" s="362"/>
      <c r="K169" s="364" t="s">
        <v>5</v>
      </c>
      <c r="L169" s="362"/>
      <c r="M169" s="362"/>
      <c r="N169" s="362"/>
      <c r="O169" s="362"/>
      <c r="P169" s="362"/>
      <c r="Q169" s="362"/>
      <c r="R169" s="155"/>
      <c r="T169" s="156"/>
      <c r="U169" s="152"/>
      <c r="V169" s="152"/>
      <c r="W169" s="152"/>
      <c r="X169" s="152"/>
      <c r="Y169" s="152"/>
      <c r="Z169" s="152"/>
      <c r="AA169" s="157"/>
      <c r="AT169" s="158" t="s">
        <v>182</v>
      </c>
      <c r="AU169" s="158" t="s">
        <v>131</v>
      </c>
      <c r="AV169" s="10" t="s">
        <v>87</v>
      </c>
      <c r="AW169" s="10" t="s">
        <v>37</v>
      </c>
      <c r="AX169" s="10" t="s">
        <v>79</v>
      </c>
      <c r="AY169" s="158" t="s">
        <v>172</v>
      </c>
    </row>
    <row r="170" spans="2:65" s="10" customFormat="1" ht="22.5" customHeight="1" x14ac:dyDescent="0.3">
      <c r="B170" s="361"/>
      <c r="C170" s="362"/>
      <c r="D170" s="362"/>
      <c r="E170" s="363" t="s">
        <v>5</v>
      </c>
      <c r="F170" s="539" t="s">
        <v>804</v>
      </c>
      <c r="G170" s="540"/>
      <c r="H170" s="540"/>
      <c r="I170" s="540"/>
      <c r="J170" s="362"/>
      <c r="K170" s="364" t="s">
        <v>5</v>
      </c>
      <c r="L170" s="362"/>
      <c r="M170" s="362"/>
      <c r="N170" s="362"/>
      <c r="O170" s="362"/>
      <c r="P170" s="362"/>
      <c r="Q170" s="362"/>
      <c r="R170" s="155"/>
      <c r="T170" s="156"/>
      <c r="U170" s="152"/>
      <c r="V170" s="152"/>
      <c r="W170" s="152"/>
      <c r="X170" s="152"/>
      <c r="Y170" s="152"/>
      <c r="Z170" s="152"/>
      <c r="AA170" s="157"/>
      <c r="AT170" s="158" t="s">
        <v>182</v>
      </c>
      <c r="AU170" s="158" t="s">
        <v>131</v>
      </c>
      <c r="AV170" s="10" t="s">
        <v>87</v>
      </c>
      <c r="AW170" s="10" t="s">
        <v>37</v>
      </c>
      <c r="AX170" s="10" t="s">
        <v>79</v>
      </c>
      <c r="AY170" s="158" t="s">
        <v>172</v>
      </c>
    </row>
    <row r="171" spans="2:65" s="10" customFormat="1" ht="22.5" customHeight="1" x14ac:dyDescent="0.3">
      <c r="B171" s="361"/>
      <c r="C171" s="362"/>
      <c r="D171" s="362"/>
      <c r="E171" s="363" t="s">
        <v>5</v>
      </c>
      <c r="F171" s="539" t="s">
        <v>667</v>
      </c>
      <c r="G171" s="540"/>
      <c r="H171" s="540"/>
      <c r="I171" s="540"/>
      <c r="J171" s="362"/>
      <c r="K171" s="364" t="s">
        <v>5</v>
      </c>
      <c r="L171" s="362"/>
      <c r="M171" s="362"/>
      <c r="N171" s="362"/>
      <c r="O171" s="362"/>
      <c r="P171" s="362"/>
      <c r="Q171" s="362"/>
      <c r="R171" s="155"/>
      <c r="T171" s="156"/>
      <c r="U171" s="152"/>
      <c r="V171" s="152"/>
      <c r="W171" s="152"/>
      <c r="X171" s="152"/>
      <c r="Y171" s="152"/>
      <c r="Z171" s="152"/>
      <c r="AA171" s="157"/>
      <c r="AT171" s="158" t="s">
        <v>182</v>
      </c>
      <c r="AU171" s="158" t="s">
        <v>131</v>
      </c>
      <c r="AV171" s="10" t="s">
        <v>87</v>
      </c>
      <c r="AW171" s="10" t="s">
        <v>37</v>
      </c>
      <c r="AX171" s="10" t="s">
        <v>79</v>
      </c>
      <c r="AY171" s="158" t="s">
        <v>172</v>
      </c>
    </row>
    <row r="172" spans="2:65" s="11" customFormat="1" ht="22.5" customHeight="1" x14ac:dyDescent="0.3">
      <c r="B172" s="366"/>
      <c r="C172" s="367"/>
      <c r="D172" s="367"/>
      <c r="E172" s="368" t="s">
        <v>5</v>
      </c>
      <c r="F172" s="537" t="s">
        <v>87</v>
      </c>
      <c r="G172" s="538"/>
      <c r="H172" s="538"/>
      <c r="I172" s="538"/>
      <c r="J172" s="367"/>
      <c r="K172" s="369">
        <v>1</v>
      </c>
      <c r="L172" s="367"/>
      <c r="M172" s="367"/>
      <c r="N172" s="367"/>
      <c r="O172" s="367"/>
      <c r="P172" s="367"/>
      <c r="Q172" s="367"/>
      <c r="R172" s="163"/>
      <c r="T172" s="164"/>
      <c r="U172" s="160"/>
      <c r="V172" s="160"/>
      <c r="W172" s="160"/>
      <c r="X172" s="160"/>
      <c r="Y172" s="160"/>
      <c r="Z172" s="160"/>
      <c r="AA172" s="165"/>
      <c r="AT172" s="166" t="s">
        <v>182</v>
      </c>
      <c r="AU172" s="166" t="s">
        <v>131</v>
      </c>
      <c r="AV172" s="11" t="s">
        <v>131</v>
      </c>
      <c r="AW172" s="11" t="s">
        <v>37</v>
      </c>
      <c r="AX172" s="11" t="s">
        <v>79</v>
      </c>
      <c r="AY172" s="166" t="s">
        <v>172</v>
      </c>
    </row>
    <row r="173" spans="2:65" s="10" customFormat="1" ht="22.5" customHeight="1" x14ac:dyDescent="0.3">
      <c r="B173" s="361"/>
      <c r="C173" s="362"/>
      <c r="D173" s="362"/>
      <c r="E173" s="363" t="s">
        <v>5</v>
      </c>
      <c r="F173" s="539" t="s">
        <v>805</v>
      </c>
      <c r="G173" s="540"/>
      <c r="H173" s="540"/>
      <c r="I173" s="540"/>
      <c r="J173" s="362"/>
      <c r="K173" s="364" t="s">
        <v>5</v>
      </c>
      <c r="L173" s="362"/>
      <c r="M173" s="362"/>
      <c r="N173" s="362"/>
      <c r="O173" s="362"/>
      <c r="P173" s="362"/>
      <c r="Q173" s="362"/>
      <c r="R173" s="155"/>
      <c r="T173" s="156"/>
      <c r="U173" s="152"/>
      <c r="V173" s="152"/>
      <c r="W173" s="152"/>
      <c r="X173" s="152"/>
      <c r="Y173" s="152"/>
      <c r="Z173" s="152"/>
      <c r="AA173" s="157"/>
      <c r="AT173" s="158" t="s">
        <v>182</v>
      </c>
      <c r="AU173" s="158" t="s">
        <v>131</v>
      </c>
      <c r="AV173" s="10" t="s">
        <v>87</v>
      </c>
      <c r="AW173" s="10" t="s">
        <v>37</v>
      </c>
      <c r="AX173" s="10" t="s">
        <v>79</v>
      </c>
      <c r="AY173" s="158" t="s">
        <v>172</v>
      </c>
    </row>
    <row r="174" spans="2:65" s="11" customFormat="1" ht="22.5" customHeight="1" x14ac:dyDescent="0.3">
      <c r="B174" s="366"/>
      <c r="C174" s="367"/>
      <c r="D174" s="367"/>
      <c r="E174" s="368" t="s">
        <v>5</v>
      </c>
      <c r="F174" s="537" t="s">
        <v>131</v>
      </c>
      <c r="G174" s="538"/>
      <c r="H174" s="538"/>
      <c r="I174" s="538"/>
      <c r="J174" s="367"/>
      <c r="K174" s="369">
        <v>2</v>
      </c>
      <c r="L174" s="367"/>
      <c r="M174" s="367"/>
      <c r="N174" s="367"/>
      <c r="O174" s="367"/>
      <c r="P174" s="367"/>
      <c r="Q174" s="367"/>
      <c r="R174" s="163"/>
      <c r="T174" s="164"/>
      <c r="U174" s="160"/>
      <c r="V174" s="160"/>
      <c r="W174" s="160"/>
      <c r="X174" s="160"/>
      <c r="Y174" s="160"/>
      <c r="Z174" s="160"/>
      <c r="AA174" s="165"/>
      <c r="AT174" s="166" t="s">
        <v>182</v>
      </c>
      <c r="AU174" s="166" t="s">
        <v>131</v>
      </c>
      <c r="AV174" s="11" t="s">
        <v>131</v>
      </c>
      <c r="AW174" s="11" t="s">
        <v>37</v>
      </c>
      <c r="AX174" s="11" t="s">
        <v>79</v>
      </c>
      <c r="AY174" s="166" t="s">
        <v>172</v>
      </c>
    </row>
    <row r="175" spans="2:65" s="12" customFormat="1" ht="22.5" customHeight="1" x14ac:dyDescent="0.3">
      <c r="B175" s="371"/>
      <c r="C175" s="372"/>
      <c r="D175" s="372"/>
      <c r="E175" s="373" t="s">
        <v>5</v>
      </c>
      <c r="F175" s="525" t="s">
        <v>186</v>
      </c>
      <c r="G175" s="526"/>
      <c r="H175" s="526"/>
      <c r="I175" s="526"/>
      <c r="J175" s="372"/>
      <c r="K175" s="374">
        <v>3</v>
      </c>
      <c r="L175" s="372"/>
      <c r="M175" s="372"/>
      <c r="N175" s="372"/>
      <c r="O175" s="372"/>
      <c r="P175" s="372"/>
      <c r="Q175" s="372"/>
      <c r="R175" s="171"/>
      <c r="T175" s="172"/>
      <c r="U175" s="168"/>
      <c r="V175" s="168"/>
      <c r="W175" s="168"/>
      <c r="X175" s="168"/>
      <c r="Y175" s="168"/>
      <c r="Z175" s="168"/>
      <c r="AA175" s="173"/>
      <c r="AT175" s="174" t="s">
        <v>182</v>
      </c>
      <c r="AU175" s="174" t="s">
        <v>131</v>
      </c>
      <c r="AV175" s="12" t="s">
        <v>177</v>
      </c>
      <c r="AW175" s="12" t="s">
        <v>37</v>
      </c>
      <c r="AX175" s="12" t="s">
        <v>87</v>
      </c>
      <c r="AY175" s="174" t="s">
        <v>172</v>
      </c>
    </row>
    <row r="176" spans="2:65" s="1" customFormat="1" ht="31.5" customHeight="1" x14ac:dyDescent="0.3">
      <c r="B176" s="308"/>
      <c r="C176" s="357" t="s">
        <v>226</v>
      </c>
      <c r="D176" s="357" t="s">
        <v>173</v>
      </c>
      <c r="E176" s="358" t="s">
        <v>460</v>
      </c>
      <c r="F176" s="541" t="s">
        <v>461</v>
      </c>
      <c r="G176" s="541"/>
      <c r="H176" s="541"/>
      <c r="I176" s="541"/>
      <c r="J176" s="359" t="s">
        <v>189</v>
      </c>
      <c r="K176" s="300">
        <v>1</v>
      </c>
      <c r="L176" s="497">
        <v>634</v>
      </c>
      <c r="M176" s="497"/>
      <c r="N176" s="498">
        <f>ROUND(L176*K176,2)</f>
        <v>634</v>
      </c>
      <c r="O176" s="498"/>
      <c r="P176" s="498"/>
      <c r="Q176" s="498"/>
      <c r="R176" s="145"/>
      <c r="T176" s="146" t="s">
        <v>5</v>
      </c>
      <c r="U176" s="44" t="s">
        <v>44</v>
      </c>
      <c r="V176" s="147">
        <v>0.754</v>
      </c>
      <c r="W176" s="147">
        <f>V176*K176</f>
        <v>0.754</v>
      </c>
      <c r="X176" s="147">
        <v>1.6979999999999999E-2</v>
      </c>
      <c r="Y176" s="147">
        <f>X176*K176</f>
        <v>1.6979999999999999E-2</v>
      </c>
      <c r="Z176" s="147">
        <v>0</v>
      </c>
      <c r="AA176" s="148">
        <f>Z176*K176</f>
        <v>0</v>
      </c>
      <c r="AR176" s="21" t="s">
        <v>177</v>
      </c>
      <c r="AT176" s="21" t="s">
        <v>173</v>
      </c>
      <c r="AU176" s="21" t="s">
        <v>131</v>
      </c>
      <c r="AY176" s="21" t="s">
        <v>172</v>
      </c>
      <c r="BE176" s="149">
        <f>IF(U176="základní",N176,0)</f>
        <v>634</v>
      </c>
      <c r="BF176" s="149">
        <f>IF(U176="snížená",N176,0)</f>
        <v>0</v>
      </c>
      <c r="BG176" s="149">
        <f>IF(U176="zákl. přenesená",N176,0)</f>
        <v>0</v>
      </c>
      <c r="BH176" s="149">
        <f>IF(U176="sníž. přenesená",N176,0)</f>
        <v>0</v>
      </c>
      <c r="BI176" s="149">
        <f>IF(U176="nulová",N176,0)</f>
        <v>0</v>
      </c>
      <c r="BJ176" s="21" t="s">
        <v>87</v>
      </c>
      <c r="BK176" s="149">
        <f>ROUND(L176*K176,2)</f>
        <v>634</v>
      </c>
      <c r="BL176" s="21" t="s">
        <v>177</v>
      </c>
      <c r="BM176" s="21" t="s">
        <v>810</v>
      </c>
    </row>
    <row r="177" spans="2:65" s="1" customFormat="1" ht="22.5" customHeight="1" x14ac:dyDescent="0.3">
      <c r="B177" s="308"/>
      <c r="C177" s="309"/>
      <c r="D177" s="309"/>
      <c r="E177" s="309"/>
      <c r="F177" s="544" t="s">
        <v>811</v>
      </c>
      <c r="G177" s="545"/>
      <c r="H177" s="545"/>
      <c r="I177" s="545"/>
      <c r="J177" s="309"/>
      <c r="K177" s="309"/>
      <c r="L177" s="309"/>
      <c r="M177" s="309"/>
      <c r="N177" s="309"/>
      <c r="O177" s="309"/>
      <c r="P177" s="309"/>
      <c r="Q177" s="309"/>
      <c r="R177" s="37"/>
      <c r="T177" s="150"/>
      <c r="U177" s="36"/>
      <c r="V177" s="36"/>
      <c r="W177" s="36"/>
      <c r="X177" s="36"/>
      <c r="Y177" s="36"/>
      <c r="Z177" s="36"/>
      <c r="AA177" s="74"/>
      <c r="AT177" s="21" t="s">
        <v>180</v>
      </c>
      <c r="AU177" s="21" t="s">
        <v>131</v>
      </c>
    </row>
    <row r="178" spans="2:65" s="10" customFormat="1" ht="22.5" customHeight="1" x14ac:dyDescent="0.3">
      <c r="B178" s="361"/>
      <c r="C178" s="362"/>
      <c r="D178" s="362"/>
      <c r="E178" s="363" t="s">
        <v>5</v>
      </c>
      <c r="F178" s="539" t="s">
        <v>790</v>
      </c>
      <c r="G178" s="540"/>
      <c r="H178" s="540"/>
      <c r="I178" s="540"/>
      <c r="J178" s="362"/>
      <c r="K178" s="364" t="s">
        <v>5</v>
      </c>
      <c r="L178" s="362"/>
      <c r="M178" s="362"/>
      <c r="N178" s="362"/>
      <c r="O178" s="362"/>
      <c r="P178" s="362"/>
      <c r="Q178" s="362"/>
      <c r="R178" s="155"/>
      <c r="T178" s="156"/>
      <c r="U178" s="152"/>
      <c r="V178" s="152"/>
      <c r="W178" s="152"/>
      <c r="X178" s="152"/>
      <c r="Y178" s="152"/>
      <c r="Z178" s="152"/>
      <c r="AA178" s="157"/>
      <c r="AT178" s="158" t="s">
        <v>182</v>
      </c>
      <c r="AU178" s="158" t="s">
        <v>131</v>
      </c>
      <c r="AV178" s="10" t="s">
        <v>87</v>
      </c>
      <c r="AW178" s="10" t="s">
        <v>37</v>
      </c>
      <c r="AX178" s="10" t="s">
        <v>79</v>
      </c>
      <c r="AY178" s="158" t="s">
        <v>172</v>
      </c>
    </row>
    <row r="179" spans="2:65" s="10" customFormat="1" ht="22.5" customHeight="1" x14ac:dyDescent="0.3">
      <c r="B179" s="361"/>
      <c r="C179" s="362"/>
      <c r="D179" s="362"/>
      <c r="E179" s="363" t="s">
        <v>5</v>
      </c>
      <c r="F179" s="539" t="s">
        <v>791</v>
      </c>
      <c r="G179" s="540"/>
      <c r="H179" s="540"/>
      <c r="I179" s="540"/>
      <c r="J179" s="362"/>
      <c r="K179" s="364" t="s">
        <v>5</v>
      </c>
      <c r="L179" s="362"/>
      <c r="M179" s="362"/>
      <c r="N179" s="362"/>
      <c r="O179" s="362"/>
      <c r="P179" s="362"/>
      <c r="Q179" s="362"/>
      <c r="R179" s="155"/>
      <c r="T179" s="156"/>
      <c r="U179" s="152"/>
      <c r="V179" s="152"/>
      <c r="W179" s="152"/>
      <c r="X179" s="152"/>
      <c r="Y179" s="152"/>
      <c r="Z179" s="152"/>
      <c r="AA179" s="157"/>
      <c r="AT179" s="158" t="s">
        <v>182</v>
      </c>
      <c r="AU179" s="158" t="s">
        <v>131</v>
      </c>
      <c r="AV179" s="10" t="s">
        <v>87</v>
      </c>
      <c r="AW179" s="10" t="s">
        <v>37</v>
      </c>
      <c r="AX179" s="10" t="s">
        <v>79</v>
      </c>
      <c r="AY179" s="158" t="s">
        <v>172</v>
      </c>
    </row>
    <row r="180" spans="2:65" s="10" customFormat="1" ht="22.5" customHeight="1" x14ac:dyDescent="0.3">
      <c r="B180" s="361"/>
      <c r="C180" s="362"/>
      <c r="D180" s="362"/>
      <c r="E180" s="363" t="s">
        <v>5</v>
      </c>
      <c r="F180" s="539" t="s">
        <v>464</v>
      </c>
      <c r="G180" s="540"/>
      <c r="H180" s="540"/>
      <c r="I180" s="540"/>
      <c r="J180" s="362"/>
      <c r="K180" s="364" t="s">
        <v>5</v>
      </c>
      <c r="L180" s="362"/>
      <c r="M180" s="362"/>
      <c r="N180" s="362"/>
      <c r="O180" s="362"/>
      <c r="P180" s="362"/>
      <c r="Q180" s="362"/>
      <c r="R180" s="155"/>
      <c r="T180" s="156"/>
      <c r="U180" s="152"/>
      <c r="V180" s="152"/>
      <c r="W180" s="152"/>
      <c r="X180" s="152"/>
      <c r="Y180" s="152"/>
      <c r="Z180" s="152"/>
      <c r="AA180" s="157"/>
      <c r="AT180" s="158" t="s">
        <v>182</v>
      </c>
      <c r="AU180" s="158" t="s">
        <v>131</v>
      </c>
      <c r="AV180" s="10" t="s">
        <v>87</v>
      </c>
      <c r="AW180" s="10" t="s">
        <v>37</v>
      </c>
      <c r="AX180" s="10" t="s">
        <v>79</v>
      </c>
      <c r="AY180" s="158" t="s">
        <v>172</v>
      </c>
    </row>
    <row r="181" spans="2:65" s="11" customFormat="1" ht="22.5" customHeight="1" x14ac:dyDescent="0.3">
      <c r="B181" s="366"/>
      <c r="C181" s="367"/>
      <c r="D181" s="367"/>
      <c r="E181" s="368" t="s">
        <v>5</v>
      </c>
      <c r="F181" s="537" t="s">
        <v>87</v>
      </c>
      <c r="G181" s="538"/>
      <c r="H181" s="538"/>
      <c r="I181" s="538"/>
      <c r="J181" s="367"/>
      <c r="K181" s="369">
        <v>1</v>
      </c>
      <c r="L181" s="367"/>
      <c r="M181" s="367"/>
      <c r="N181" s="367"/>
      <c r="O181" s="367"/>
      <c r="P181" s="367"/>
      <c r="Q181" s="367"/>
      <c r="R181" s="163"/>
      <c r="T181" s="164"/>
      <c r="U181" s="160"/>
      <c r="V181" s="160"/>
      <c r="W181" s="160"/>
      <c r="X181" s="160"/>
      <c r="Y181" s="160"/>
      <c r="Z181" s="160"/>
      <c r="AA181" s="165"/>
      <c r="AT181" s="166" t="s">
        <v>182</v>
      </c>
      <c r="AU181" s="166" t="s">
        <v>131</v>
      </c>
      <c r="AV181" s="11" t="s">
        <v>131</v>
      </c>
      <c r="AW181" s="11" t="s">
        <v>37</v>
      </c>
      <c r="AX181" s="11" t="s">
        <v>79</v>
      </c>
      <c r="AY181" s="166" t="s">
        <v>172</v>
      </c>
    </row>
    <row r="182" spans="2:65" s="12" customFormat="1" ht="22.5" customHeight="1" x14ac:dyDescent="0.3">
      <c r="B182" s="371"/>
      <c r="C182" s="372"/>
      <c r="D182" s="372"/>
      <c r="E182" s="373" t="s">
        <v>5</v>
      </c>
      <c r="F182" s="525" t="s">
        <v>186</v>
      </c>
      <c r="G182" s="526"/>
      <c r="H182" s="526"/>
      <c r="I182" s="526"/>
      <c r="J182" s="372"/>
      <c r="K182" s="374">
        <v>1</v>
      </c>
      <c r="L182" s="372"/>
      <c r="M182" s="372"/>
      <c r="N182" s="372"/>
      <c r="O182" s="372"/>
      <c r="P182" s="372"/>
      <c r="Q182" s="372"/>
      <c r="R182" s="171"/>
      <c r="T182" s="172"/>
      <c r="U182" s="168"/>
      <c r="V182" s="168"/>
      <c r="W182" s="168"/>
      <c r="X182" s="168"/>
      <c r="Y182" s="168"/>
      <c r="Z182" s="168"/>
      <c r="AA182" s="173"/>
      <c r="AT182" s="174" t="s">
        <v>182</v>
      </c>
      <c r="AU182" s="174" t="s">
        <v>131</v>
      </c>
      <c r="AV182" s="12" t="s">
        <v>177</v>
      </c>
      <c r="AW182" s="12" t="s">
        <v>37</v>
      </c>
      <c r="AX182" s="12" t="s">
        <v>87</v>
      </c>
      <c r="AY182" s="174" t="s">
        <v>172</v>
      </c>
    </row>
    <row r="183" spans="2:65" s="1" customFormat="1" ht="22.5" customHeight="1" x14ac:dyDescent="0.3">
      <c r="B183" s="308"/>
      <c r="C183" s="375" t="s">
        <v>237</v>
      </c>
      <c r="D183" s="375" t="s">
        <v>373</v>
      </c>
      <c r="E183" s="376" t="s">
        <v>465</v>
      </c>
      <c r="F183" s="546" t="s">
        <v>812</v>
      </c>
      <c r="G183" s="546"/>
      <c r="H183" s="546"/>
      <c r="I183" s="546"/>
      <c r="J183" s="377" t="s">
        <v>189</v>
      </c>
      <c r="K183" s="378">
        <v>1</v>
      </c>
      <c r="L183" s="547">
        <v>1402</v>
      </c>
      <c r="M183" s="547"/>
      <c r="N183" s="548">
        <f>ROUND(L183*K183,2)</f>
        <v>1402</v>
      </c>
      <c r="O183" s="498"/>
      <c r="P183" s="498"/>
      <c r="Q183" s="498"/>
      <c r="R183" s="145"/>
      <c r="T183" s="146" t="s">
        <v>5</v>
      </c>
      <c r="U183" s="44" t="s">
        <v>44</v>
      </c>
      <c r="V183" s="147">
        <v>0</v>
      </c>
      <c r="W183" s="147">
        <f>V183*K183</f>
        <v>0</v>
      </c>
      <c r="X183" s="147">
        <v>1.38E-2</v>
      </c>
      <c r="Y183" s="147">
        <f>X183*K183</f>
        <v>1.38E-2</v>
      </c>
      <c r="Z183" s="147">
        <v>0</v>
      </c>
      <c r="AA183" s="148">
        <f>Z183*K183</f>
        <v>0</v>
      </c>
      <c r="AR183" s="21" t="s">
        <v>222</v>
      </c>
      <c r="AT183" s="21" t="s">
        <v>373</v>
      </c>
      <c r="AU183" s="21" t="s">
        <v>131</v>
      </c>
      <c r="AY183" s="21" t="s">
        <v>172</v>
      </c>
      <c r="BE183" s="149">
        <f>IF(U183="základní",N183,0)</f>
        <v>1402</v>
      </c>
      <c r="BF183" s="149">
        <f>IF(U183="snížená",N183,0)</f>
        <v>0</v>
      </c>
      <c r="BG183" s="149">
        <f>IF(U183="zákl. přenesená",N183,0)</f>
        <v>0</v>
      </c>
      <c r="BH183" s="149">
        <f>IF(U183="sníž. přenesená",N183,0)</f>
        <v>0</v>
      </c>
      <c r="BI183" s="149">
        <f>IF(U183="nulová",N183,0)</f>
        <v>0</v>
      </c>
      <c r="BJ183" s="21" t="s">
        <v>87</v>
      </c>
      <c r="BK183" s="149">
        <f>ROUND(L183*K183,2)</f>
        <v>1402</v>
      </c>
      <c r="BL183" s="21" t="s">
        <v>177</v>
      </c>
      <c r="BM183" s="21" t="s">
        <v>813</v>
      </c>
    </row>
    <row r="184" spans="2:65" s="1" customFormat="1" ht="22.5" customHeight="1" x14ac:dyDescent="0.3">
      <c r="B184" s="308"/>
      <c r="C184" s="309"/>
      <c r="D184" s="309"/>
      <c r="E184" s="309"/>
      <c r="F184" s="544" t="s">
        <v>468</v>
      </c>
      <c r="G184" s="545"/>
      <c r="H184" s="545"/>
      <c r="I184" s="545"/>
      <c r="J184" s="309"/>
      <c r="K184" s="309"/>
      <c r="L184" s="309"/>
      <c r="M184" s="309"/>
      <c r="N184" s="309"/>
      <c r="O184" s="309"/>
      <c r="P184" s="309"/>
      <c r="Q184" s="309"/>
      <c r="R184" s="37"/>
      <c r="T184" s="150"/>
      <c r="U184" s="36"/>
      <c r="V184" s="36"/>
      <c r="W184" s="36"/>
      <c r="X184" s="36"/>
      <c r="Y184" s="36"/>
      <c r="Z184" s="36"/>
      <c r="AA184" s="74"/>
      <c r="AT184" s="21" t="s">
        <v>180</v>
      </c>
      <c r="AU184" s="21" t="s">
        <v>131</v>
      </c>
    </row>
    <row r="185" spans="2:65" s="10" customFormat="1" ht="22.5" customHeight="1" x14ac:dyDescent="0.3">
      <c r="B185" s="361"/>
      <c r="C185" s="362"/>
      <c r="D185" s="362"/>
      <c r="E185" s="363" t="s">
        <v>5</v>
      </c>
      <c r="F185" s="539" t="s">
        <v>790</v>
      </c>
      <c r="G185" s="540"/>
      <c r="H185" s="540"/>
      <c r="I185" s="540"/>
      <c r="J185" s="362"/>
      <c r="K185" s="364" t="s">
        <v>5</v>
      </c>
      <c r="L185" s="362"/>
      <c r="M185" s="362"/>
      <c r="N185" s="362"/>
      <c r="O185" s="362"/>
      <c r="P185" s="362"/>
      <c r="Q185" s="362"/>
      <c r="R185" s="155"/>
      <c r="T185" s="156"/>
      <c r="U185" s="152"/>
      <c r="V185" s="152"/>
      <c r="W185" s="152"/>
      <c r="X185" s="152"/>
      <c r="Y185" s="152"/>
      <c r="Z185" s="152"/>
      <c r="AA185" s="157"/>
      <c r="AT185" s="158" t="s">
        <v>182</v>
      </c>
      <c r="AU185" s="158" t="s">
        <v>131</v>
      </c>
      <c r="AV185" s="10" t="s">
        <v>87</v>
      </c>
      <c r="AW185" s="10" t="s">
        <v>37</v>
      </c>
      <c r="AX185" s="10" t="s">
        <v>79</v>
      </c>
      <c r="AY185" s="158" t="s">
        <v>172</v>
      </c>
    </row>
    <row r="186" spans="2:65" s="10" customFormat="1" ht="22.5" customHeight="1" x14ac:dyDescent="0.3">
      <c r="B186" s="361"/>
      <c r="C186" s="362"/>
      <c r="D186" s="362"/>
      <c r="E186" s="363" t="s">
        <v>5</v>
      </c>
      <c r="F186" s="539" t="s">
        <v>791</v>
      </c>
      <c r="G186" s="540"/>
      <c r="H186" s="540"/>
      <c r="I186" s="540"/>
      <c r="J186" s="362"/>
      <c r="K186" s="364" t="s">
        <v>5</v>
      </c>
      <c r="L186" s="362"/>
      <c r="M186" s="362"/>
      <c r="N186" s="362"/>
      <c r="O186" s="362"/>
      <c r="P186" s="362"/>
      <c r="Q186" s="362"/>
      <c r="R186" s="155"/>
      <c r="T186" s="156"/>
      <c r="U186" s="152"/>
      <c r="V186" s="152"/>
      <c r="W186" s="152"/>
      <c r="X186" s="152"/>
      <c r="Y186" s="152"/>
      <c r="Z186" s="152"/>
      <c r="AA186" s="157"/>
      <c r="AT186" s="158" t="s">
        <v>182</v>
      </c>
      <c r="AU186" s="158" t="s">
        <v>131</v>
      </c>
      <c r="AV186" s="10" t="s">
        <v>87</v>
      </c>
      <c r="AW186" s="10" t="s">
        <v>37</v>
      </c>
      <c r="AX186" s="10" t="s">
        <v>79</v>
      </c>
      <c r="AY186" s="158" t="s">
        <v>172</v>
      </c>
    </row>
    <row r="187" spans="2:65" s="11" customFormat="1" ht="22.5" customHeight="1" x14ac:dyDescent="0.3">
      <c r="B187" s="366"/>
      <c r="C187" s="367"/>
      <c r="D187" s="367"/>
      <c r="E187" s="368" t="s">
        <v>5</v>
      </c>
      <c r="F187" s="537" t="s">
        <v>87</v>
      </c>
      <c r="G187" s="538"/>
      <c r="H187" s="538"/>
      <c r="I187" s="538"/>
      <c r="J187" s="367"/>
      <c r="K187" s="369">
        <v>1</v>
      </c>
      <c r="L187" s="367"/>
      <c r="M187" s="367"/>
      <c r="N187" s="367"/>
      <c r="O187" s="367"/>
      <c r="P187" s="367"/>
      <c r="Q187" s="367"/>
      <c r="R187" s="163"/>
      <c r="T187" s="164"/>
      <c r="U187" s="160"/>
      <c r="V187" s="160"/>
      <c r="W187" s="160"/>
      <c r="X187" s="160"/>
      <c r="Y187" s="160"/>
      <c r="Z187" s="160"/>
      <c r="AA187" s="165"/>
      <c r="AT187" s="166" t="s">
        <v>182</v>
      </c>
      <c r="AU187" s="166" t="s">
        <v>131</v>
      </c>
      <c r="AV187" s="11" t="s">
        <v>131</v>
      </c>
      <c r="AW187" s="11" t="s">
        <v>37</v>
      </c>
      <c r="AX187" s="11" t="s">
        <v>79</v>
      </c>
      <c r="AY187" s="166" t="s">
        <v>172</v>
      </c>
    </row>
    <row r="188" spans="2:65" s="12" customFormat="1" ht="22.5" customHeight="1" x14ac:dyDescent="0.3">
      <c r="B188" s="371"/>
      <c r="C188" s="372"/>
      <c r="D188" s="372"/>
      <c r="E188" s="373" t="s">
        <v>5</v>
      </c>
      <c r="F188" s="525" t="s">
        <v>186</v>
      </c>
      <c r="G188" s="526"/>
      <c r="H188" s="526"/>
      <c r="I188" s="526"/>
      <c r="J188" s="372"/>
      <c r="K188" s="374">
        <v>1</v>
      </c>
      <c r="L188" s="372"/>
      <c r="M188" s="372"/>
      <c r="N188" s="372"/>
      <c r="O188" s="372"/>
      <c r="P188" s="372"/>
      <c r="Q188" s="372"/>
      <c r="R188" s="171"/>
      <c r="T188" s="172"/>
      <c r="U188" s="168"/>
      <c r="V188" s="168"/>
      <c r="W188" s="168"/>
      <c r="X188" s="168"/>
      <c r="Y188" s="168"/>
      <c r="Z188" s="168"/>
      <c r="AA188" s="173"/>
      <c r="AT188" s="174" t="s">
        <v>182</v>
      </c>
      <c r="AU188" s="174" t="s">
        <v>131</v>
      </c>
      <c r="AV188" s="12" t="s">
        <v>177</v>
      </c>
      <c r="AW188" s="12" t="s">
        <v>37</v>
      </c>
      <c r="AX188" s="12" t="s">
        <v>87</v>
      </c>
      <c r="AY188" s="174" t="s">
        <v>172</v>
      </c>
    </row>
    <row r="189" spans="2:65" s="9" customFormat="1" ht="29.85" customHeight="1" x14ac:dyDescent="0.3">
      <c r="B189" s="353"/>
      <c r="C189" s="354"/>
      <c r="D189" s="356" t="s">
        <v>146</v>
      </c>
      <c r="E189" s="356"/>
      <c r="F189" s="356"/>
      <c r="G189" s="356"/>
      <c r="H189" s="356"/>
      <c r="I189" s="356"/>
      <c r="J189" s="356"/>
      <c r="K189" s="356"/>
      <c r="L189" s="356"/>
      <c r="M189" s="356"/>
      <c r="N189" s="531">
        <f>BK189</f>
        <v>382.63</v>
      </c>
      <c r="O189" s="532"/>
      <c r="P189" s="532"/>
      <c r="Q189" s="532"/>
      <c r="R189" s="133"/>
      <c r="T189" s="134"/>
      <c r="U189" s="131"/>
      <c r="V189" s="131"/>
      <c r="W189" s="135">
        <f>W190</f>
        <v>0.42628800000000006</v>
      </c>
      <c r="X189" s="131"/>
      <c r="Y189" s="135">
        <f>Y190</f>
        <v>0</v>
      </c>
      <c r="Z189" s="131"/>
      <c r="AA189" s="136">
        <f>AA190</f>
        <v>0</v>
      </c>
      <c r="AR189" s="137" t="s">
        <v>87</v>
      </c>
      <c r="AT189" s="138" t="s">
        <v>78</v>
      </c>
      <c r="AU189" s="138" t="s">
        <v>87</v>
      </c>
      <c r="AY189" s="137" t="s">
        <v>172</v>
      </c>
      <c r="BK189" s="139">
        <f>BK190</f>
        <v>382.63</v>
      </c>
    </row>
    <row r="190" spans="2:65" s="1" customFormat="1" ht="31.5" customHeight="1" x14ac:dyDescent="0.3">
      <c r="B190" s="308"/>
      <c r="C190" s="357" t="s">
        <v>243</v>
      </c>
      <c r="D190" s="357" t="s">
        <v>173</v>
      </c>
      <c r="E190" s="358" t="s">
        <v>286</v>
      </c>
      <c r="F190" s="541" t="s">
        <v>287</v>
      </c>
      <c r="G190" s="541"/>
      <c r="H190" s="541"/>
      <c r="I190" s="541"/>
      <c r="J190" s="359" t="s">
        <v>269</v>
      </c>
      <c r="K190" s="300">
        <v>1.284</v>
      </c>
      <c r="L190" s="497">
        <v>298</v>
      </c>
      <c r="M190" s="497"/>
      <c r="N190" s="498">
        <f>ROUND(L190*K190,2)</f>
        <v>382.63</v>
      </c>
      <c r="O190" s="498"/>
      <c r="P190" s="498"/>
      <c r="Q190" s="498"/>
      <c r="R190" s="145"/>
      <c r="T190" s="146" t="s">
        <v>5</v>
      </c>
      <c r="U190" s="44" t="s">
        <v>44</v>
      </c>
      <c r="V190" s="147">
        <v>0.33200000000000002</v>
      </c>
      <c r="W190" s="147">
        <f>V190*K190</f>
        <v>0.42628800000000006</v>
      </c>
      <c r="X190" s="147">
        <v>0</v>
      </c>
      <c r="Y190" s="147">
        <f>X190*K190</f>
        <v>0</v>
      </c>
      <c r="Z190" s="147">
        <v>0</v>
      </c>
      <c r="AA190" s="148">
        <f>Z190*K190</f>
        <v>0</v>
      </c>
      <c r="AR190" s="21" t="s">
        <v>177</v>
      </c>
      <c r="AT190" s="21" t="s">
        <v>173</v>
      </c>
      <c r="AU190" s="21" t="s">
        <v>131</v>
      </c>
      <c r="AY190" s="21" t="s">
        <v>172</v>
      </c>
      <c r="BE190" s="149">
        <f>IF(U190="základní",N190,0)</f>
        <v>382.63</v>
      </c>
      <c r="BF190" s="149">
        <f>IF(U190="snížená",N190,0)</f>
        <v>0</v>
      </c>
      <c r="BG190" s="149">
        <f>IF(U190="zákl. přenesená",N190,0)</f>
        <v>0</v>
      </c>
      <c r="BH190" s="149">
        <f>IF(U190="sníž. přenesená",N190,0)</f>
        <v>0</v>
      </c>
      <c r="BI190" s="149">
        <f>IF(U190="nulová",N190,0)</f>
        <v>0</v>
      </c>
      <c r="BJ190" s="21" t="s">
        <v>87</v>
      </c>
      <c r="BK190" s="149">
        <f>ROUND(L190*K190,2)</f>
        <v>382.63</v>
      </c>
      <c r="BL190" s="21" t="s">
        <v>177</v>
      </c>
      <c r="BM190" s="21" t="s">
        <v>814</v>
      </c>
    </row>
    <row r="191" spans="2:65" s="9" customFormat="1" ht="37.35" customHeight="1" x14ac:dyDescent="0.35">
      <c r="B191" s="353"/>
      <c r="C191" s="354"/>
      <c r="D191" s="355" t="s">
        <v>147</v>
      </c>
      <c r="E191" s="355"/>
      <c r="F191" s="355"/>
      <c r="G191" s="355"/>
      <c r="H191" s="355"/>
      <c r="I191" s="355"/>
      <c r="J191" s="355"/>
      <c r="K191" s="355"/>
      <c r="L191" s="355"/>
      <c r="M191" s="355"/>
      <c r="N191" s="533">
        <f>BK191</f>
        <v>23529.960000000006</v>
      </c>
      <c r="O191" s="534"/>
      <c r="P191" s="534"/>
      <c r="Q191" s="534"/>
      <c r="R191" s="133"/>
      <c r="T191" s="134"/>
      <c r="U191" s="131"/>
      <c r="V191" s="131"/>
      <c r="W191" s="135">
        <f>W192+W199+W248+W256+W275</f>
        <v>19.230692000000001</v>
      </c>
      <c r="X191" s="131"/>
      <c r="Y191" s="135">
        <f>Y192+Y199+Y248+Y256+Y275</f>
        <v>0.20877899999999999</v>
      </c>
      <c r="Z191" s="131"/>
      <c r="AA191" s="136">
        <f>AA192+AA199+AA248+AA256+AA275</f>
        <v>0</v>
      </c>
      <c r="AR191" s="137" t="s">
        <v>131</v>
      </c>
      <c r="AT191" s="138" t="s">
        <v>78</v>
      </c>
      <c r="AU191" s="138" t="s">
        <v>79</v>
      </c>
      <c r="AY191" s="137" t="s">
        <v>172</v>
      </c>
      <c r="BK191" s="139">
        <f>BK192+BK199+BK248+BK256+BK275</f>
        <v>23529.960000000006</v>
      </c>
    </row>
    <row r="192" spans="2:65" s="9" customFormat="1" ht="19.899999999999999" customHeight="1" x14ac:dyDescent="0.3">
      <c r="B192" s="353"/>
      <c r="C192" s="354"/>
      <c r="D192" s="356" t="s">
        <v>151</v>
      </c>
      <c r="E192" s="356"/>
      <c r="F192" s="356"/>
      <c r="G192" s="356"/>
      <c r="H192" s="356"/>
      <c r="I192" s="356"/>
      <c r="J192" s="356"/>
      <c r="K192" s="356"/>
      <c r="L192" s="356"/>
      <c r="M192" s="356"/>
      <c r="N192" s="531">
        <f>BK192</f>
        <v>732.94999999999993</v>
      </c>
      <c r="O192" s="532"/>
      <c r="P192" s="532"/>
      <c r="Q192" s="532"/>
      <c r="R192" s="133"/>
      <c r="T192" s="134"/>
      <c r="U192" s="131"/>
      <c r="V192" s="131"/>
      <c r="W192" s="135">
        <f>SUM(W193:W198)</f>
        <v>0.56818499999999994</v>
      </c>
      <c r="X192" s="131"/>
      <c r="Y192" s="135">
        <f>SUM(Y193:Y198)</f>
        <v>5.0600000000000003E-3</v>
      </c>
      <c r="Z192" s="131"/>
      <c r="AA192" s="136">
        <f>SUM(AA193:AA198)</f>
        <v>0</v>
      </c>
      <c r="AR192" s="137" t="s">
        <v>131</v>
      </c>
      <c r="AT192" s="138" t="s">
        <v>78</v>
      </c>
      <c r="AU192" s="138" t="s">
        <v>87</v>
      </c>
      <c r="AY192" s="137" t="s">
        <v>172</v>
      </c>
      <c r="BK192" s="139">
        <f>SUM(BK193:BK198)</f>
        <v>732.94999999999993</v>
      </c>
    </row>
    <row r="193" spans="2:65" s="1" customFormat="1" ht="31.5" customHeight="1" x14ac:dyDescent="0.3">
      <c r="B193" s="308"/>
      <c r="C193" s="357" t="s">
        <v>251</v>
      </c>
      <c r="D193" s="357" t="s">
        <v>173</v>
      </c>
      <c r="E193" s="358" t="s">
        <v>815</v>
      </c>
      <c r="F193" s="541" t="s">
        <v>816</v>
      </c>
      <c r="G193" s="541"/>
      <c r="H193" s="541"/>
      <c r="I193" s="541"/>
      <c r="J193" s="359" t="s">
        <v>229</v>
      </c>
      <c r="K193" s="300">
        <v>1.5</v>
      </c>
      <c r="L193" s="497">
        <v>442</v>
      </c>
      <c r="M193" s="497"/>
      <c r="N193" s="498">
        <f>ROUND(L193*K193,2)</f>
        <v>663</v>
      </c>
      <c r="O193" s="498"/>
      <c r="P193" s="498"/>
      <c r="Q193" s="498"/>
      <c r="R193" s="145"/>
      <c r="T193" s="146" t="s">
        <v>5</v>
      </c>
      <c r="U193" s="44" t="s">
        <v>44</v>
      </c>
      <c r="V193" s="147">
        <v>0.36299999999999999</v>
      </c>
      <c r="W193" s="147">
        <f>V193*K193</f>
        <v>0.54449999999999998</v>
      </c>
      <c r="X193" s="147">
        <v>4.0000000000000003E-5</v>
      </c>
      <c r="Y193" s="147">
        <f>X193*K193</f>
        <v>6.0000000000000008E-5</v>
      </c>
      <c r="Z193" s="147">
        <v>0</v>
      </c>
      <c r="AA193" s="148">
        <f>Z193*K193</f>
        <v>0</v>
      </c>
      <c r="AR193" s="21" t="s">
        <v>277</v>
      </c>
      <c r="AT193" s="21" t="s">
        <v>173</v>
      </c>
      <c r="AU193" s="21" t="s">
        <v>131</v>
      </c>
      <c r="AY193" s="21" t="s">
        <v>172</v>
      </c>
      <c r="BE193" s="149">
        <f>IF(U193="základní",N193,0)</f>
        <v>663</v>
      </c>
      <c r="BF193" s="149">
        <f>IF(U193="snížená",N193,0)</f>
        <v>0</v>
      </c>
      <c r="BG193" s="149">
        <f>IF(U193="zákl. přenesená",N193,0)</f>
        <v>0</v>
      </c>
      <c r="BH193" s="149">
        <f>IF(U193="sníž. přenesená",N193,0)</f>
        <v>0</v>
      </c>
      <c r="BI193" s="149">
        <f>IF(U193="nulová",N193,0)</f>
        <v>0</v>
      </c>
      <c r="BJ193" s="21" t="s">
        <v>87</v>
      </c>
      <c r="BK193" s="149">
        <f>ROUND(L193*K193,2)</f>
        <v>663</v>
      </c>
      <c r="BL193" s="21" t="s">
        <v>277</v>
      </c>
      <c r="BM193" s="21" t="s">
        <v>817</v>
      </c>
    </row>
    <row r="194" spans="2:65" s="11" customFormat="1" ht="22.5" customHeight="1" x14ac:dyDescent="0.3">
      <c r="B194" s="366"/>
      <c r="C194" s="367"/>
      <c r="D194" s="367"/>
      <c r="E194" s="368" t="s">
        <v>5</v>
      </c>
      <c r="F194" s="523" t="s">
        <v>755</v>
      </c>
      <c r="G194" s="524"/>
      <c r="H194" s="524"/>
      <c r="I194" s="524"/>
      <c r="J194" s="367"/>
      <c r="K194" s="369">
        <v>1.5</v>
      </c>
      <c r="L194" s="367"/>
      <c r="M194" s="367"/>
      <c r="N194" s="367"/>
      <c r="O194" s="367"/>
      <c r="P194" s="367"/>
      <c r="Q194" s="367"/>
      <c r="R194" s="163"/>
      <c r="T194" s="164"/>
      <c r="U194" s="160"/>
      <c r="V194" s="160"/>
      <c r="W194" s="160"/>
      <c r="X194" s="160"/>
      <c r="Y194" s="160"/>
      <c r="Z194" s="160"/>
      <c r="AA194" s="165"/>
      <c r="AT194" s="166" t="s">
        <v>182</v>
      </c>
      <c r="AU194" s="166" t="s">
        <v>131</v>
      </c>
      <c r="AV194" s="11" t="s">
        <v>131</v>
      </c>
      <c r="AW194" s="11" t="s">
        <v>37</v>
      </c>
      <c r="AX194" s="11" t="s">
        <v>79</v>
      </c>
      <c r="AY194" s="166" t="s">
        <v>172</v>
      </c>
    </row>
    <row r="195" spans="2:65" s="12" customFormat="1" ht="22.5" customHeight="1" x14ac:dyDescent="0.3">
      <c r="B195" s="371"/>
      <c r="C195" s="372"/>
      <c r="D195" s="372"/>
      <c r="E195" s="373" t="s">
        <v>5</v>
      </c>
      <c r="F195" s="525" t="s">
        <v>186</v>
      </c>
      <c r="G195" s="526"/>
      <c r="H195" s="526"/>
      <c r="I195" s="526"/>
      <c r="J195" s="372"/>
      <c r="K195" s="374">
        <v>1.5</v>
      </c>
      <c r="L195" s="372"/>
      <c r="M195" s="372"/>
      <c r="N195" s="372"/>
      <c r="O195" s="372"/>
      <c r="P195" s="372"/>
      <c r="Q195" s="372"/>
      <c r="R195" s="171"/>
      <c r="T195" s="172"/>
      <c r="U195" s="168"/>
      <c r="V195" s="168"/>
      <c r="W195" s="168"/>
      <c r="X195" s="168"/>
      <c r="Y195" s="168"/>
      <c r="Z195" s="168"/>
      <c r="AA195" s="173"/>
      <c r="AT195" s="174" t="s">
        <v>182</v>
      </c>
      <c r="AU195" s="174" t="s">
        <v>131</v>
      </c>
      <c r="AV195" s="12" t="s">
        <v>177</v>
      </c>
      <c r="AW195" s="12" t="s">
        <v>37</v>
      </c>
      <c r="AX195" s="12" t="s">
        <v>87</v>
      </c>
      <c r="AY195" s="174" t="s">
        <v>172</v>
      </c>
    </row>
    <row r="196" spans="2:65" s="1" customFormat="1" ht="22.5" customHeight="1" x14ac:dyDescent="0.3">
      <c r="B196" s="308"/>
      <c r="C196" s="375" t="s">
        <v>260</v>
      </c>
      <c r="D196" s="375" t="s">
        <v>373</v>
      </c>
      <c r="E196" s="376" t="s">
        <v>818</v>
      </c>
      <c r="F196" s="546" t="s">
        <v>819</v>
      </c>
      <c r="G196" s="546"/>
      <c r="H196" s="546"/>
      <c r="I196" s="546"/>
      <c r="J196" s="377" t="s">
        <v>269</v>
      </c>
      <c r="K196" s="378">
        <v>5.0000000000000001E-3</v>
      </c>
      <c r="L196" s="547">
        <v>12509</v>
      </c>
      <c r="M196" s="547"/>
      <c r="N196" s="548">
        <f>ROUND(L196*K196,2)</f>
        <v>62.55</v>
      </c>
      <c r="O196" s="498"/>
      <c r="P196" s="498"/>
      <c r="Q196" s="498"/>
      <c r="R196" s="145"/>
      <c r="T196" s="146" t="s">
        <v>5</v>
      </c>
      <c r="U196" s="44" t="s">
        <v>44</v>
      </c>
      <c r="V196" s="147">
        <v>0</v>
      </c>
      <c r="W196" s="147">
        <f>V196*K196</f>
        <v>0</v>
      </c>
      <c r="X196" s="147">
        <v>1</v>
      </c>
      <c r="Y196" s="147">
        <f>X196*K196</f>
        <v>5.0000000000000001E-3</v>
      </c>
      <c r="Z196" s="147">
        <v>0</v>
      </c>
      <c r="AA196" s="148">
        <f>Z196*K196</f>
        <v>0</v>
      </c>
      <c r="AR196" s="21" t="s">
        <v>476</v>
      </c>
      <c r="AT196" s="21" t="s">
        <v>373</v>
      </c>
      <c r="AU196" s="21" t="s">
        <v>131</v>
      </c>
      <c r="AY196" s="21" t="s">
        <v>172</v>
      </c>
      <c r="BE196" s="149">
        <f>IF(U196="základní",N196,0)</f>
        <v>62.55</v>
      </c>
      <c r="BF196" s="149">
        <f>IF(U196="snížená",N196,0)</f>
        <v>0</v>
      </c>
      <c r="BG196" s="149">
        <f>IF(U196="zákl. přenesená",N196,0)</f>
        <v>0</v>
      </c>
      <c r="BH196" s="149">
        <f>IF(U196="sníž. přenesená",N196,0)</f>
        <v>0</v>
      </c>
      <c r="BI196" s="149">
        <f>IF(U196="nulová",N196,0)</f>
        <v>0</v>
      </c>
      <c r="BJ196" s="21" t="s">
        <v>87</v>
      </c>
      <c r="BK196" s="149">
        <f>ROUND(L196*K196,2)</f>
        <v>62.55</v>
      </c>
      <c r="BL196" s="21" t="s">
        <v>277</v>
      </c>
      <c r="BM196" s="21" t="s">
        <v>820</v>
      </c>
    </row>
    <row r="197" spans="2:65" s="1" customFormat="1" ht="22.5" customHeight="1" x14ac:dyDescent="0.3">
      <c r="B197" s="308"/>
      <c r="C197" s="309"/>
      <c r="D197" s="309"/>
      <c r="E197" s="309"/>
      <c r="F197" s="544" t="s">
        <v>821</v>
      </c>
      <c r="G197" s="545"/>
      <c r="H197" s="545"/>
      <c r="I197" s="545"/>
      <c r="J197" s="309"/>
      <c r="K197" s="309"/>
      <c r="L197" s="309"/>
      <c r="M197" s="309"/>
      <c r="N197" s="309"/>
      <c r="O197" s="309"/>
      <c r="P197" s="309"/>
      <c r="Q197" s="309"/>
      <c r="R197" s="37"/>
      <c r="T197" s="150"/>
      <c r="U197" s="36"/>
      <c r="V197" s="36"/>
      <c r="W197" s="36"/>
      <c r="X197" s="36"/>
      <c r="Y197" s="36"/>
      <c r="Z197" s="36"/>
      <c r="AA197" s="74"/>
      <c r="AT197" s="21" t="s">
        <v>180</v>
      </c>
      <c r="AU197" s="21" t="s">
        <v>131</v>
      </c>
    </row>
    <row r="198" spans="2:65" s="1" customFormat="1" ht="31.5" customHeight="1" x14ac:dyDescent="0.3">
      <c r="B198" s="308"/>
      <c r="C198" s="357" t="s">
        <v>266</v>
      </c>
      <c r="D198" s="357" t="s">
        <v>173</v>
      </c>
      <c r="E198" s="358" t="s">
        <v>822</v>
      </c>
      <c r="F198" s="541" t="s">
        <v>823</v>
      </c>
      <c r="G198" s="541"/>
      <c r="H198" s="541"/>
      <c r="I198" s="541"/>
      <c r="J198" s="359" t="s">
        <v>269</v>
      </c>
      <c r="K198" s="300">
        <v>5.0000000000000001E-3</v>
      </c>
      <c r="L198" s="497">
        <v>1479</v>
      </c>
      <c r="M198" s="497"/>
      <c r="N198" s="498">
        <f>ROUND(L198*K198,2)</f>
        <v>7.4</v>
      </c>
      <c r="O198" s="498"/>
      <c r="P198" s="498"/>
      <c r="Q198" s="498"/>
      <c r="R198" s="145"/>
      <c r="T198" s="146" t="s">
        <v>5</v>
      </c>
      <c r="U198" s="44" t="s">
        <v>44</v>
      </c>
      <c r="V198" s="147">
        <v>4.7370000000000001</v>
      </c>
      <c r="W198" s="147">
        <f>V198*K198</f>
        <v>2.3685000000000001E-2</v>
      </c>
      <c r="X198" s="147">
        <v>0</v>
      </c>
      <c r="Y198" s="147">
        <f>X198*K198</f>
        <v>0</v>
      </c>
      <c r="Z198" s="147">
        <v>0</v>
      </c>
      <c r="AA198" s="148">
        <f>Z198*K198</f>
        <v>0</v>
      </c>
      <c r="AR198" s="21" t="s">
        <v>277</v>
      </c>
      <c r="AT198" s="21" t="s">
        <v>173</v>
      </c>
      <c r="AU198" s="21" t="s">
        <v>131</v>
      </c>
      <c r="AY198" s="21" t="s">
        <v>172</v>
      </c>
      <c r="BE198" s="149">
        <f>IF(U198="základní",N198,0)</f>
        <v>7.4</v>
      </c>
      <c r="BF198" s="149">
        <f>IF(U198="snížená",N198,0)</f>
        <v>0</v>
      </c>
      <c r="BG198" s="149">
        <f>IF(U198="zákl. přenesená",N198,0)</f>
        <v>0</v>
      </c>
      <c r="BH198" s="149">
        <f>IF(U198="sníž. přenesená",N198,0)</f>
        <v>0</v>
      </c>
      <c r="BI198" s="149">
        <f>IF(U198="nulová",N198,0)</f>
        <v>0</v>
      </c>
      <c r="BJ198" s="21" t="s">
        <v>87</v>
      </c>
      <c r="BK198" s="149">
        <f>ROUND(L198*K198,2)</f>
        <v>7.4</v>
      </c>
      <c r="BL198" s="21" t="s">
        <v>277</v>
      </c>
      <c r="BM198" s="21" t="s">
        <v>824</v>
      </c>
    </row>
    <row r="199" spans="2:65" s="9" customFormat="1" ht="29.85" customHeight="1" x14ac:dyDescent="0.3">
      <c r="B199" s="353"/>
      <c r="C199" s="354"/>
      <c r="D199" s="356" t="s">
        <v>152</v>
      </c>
      <c r="E199" s="356"/>
      <c r="F199" s="356"/>
      <c r="G199" s="356"/>
      <c r="H199" s="356"/>
      <c r="I199" s="356"/>
      <c r="J199" s="356"/>
      <c r="K199" s="356"/>
      <c r="L199" s="356"/>
      <c r="M199" s="356"/>
      <c r="N199" s="535">
        <f>BK199</f>
        <v>16588.080000000002</v>
      </c>
      <c r="O199" s="536"/>
      <c r="P199" s="536"/>
      <c r="Q199" s="536"/>
      <c r="R199" s="133"/>
      <c r="T199" s="134"/>
      <c r="U199" s="131"/>
      <c r="V199" s="131"/>
      <c r="W199" s="135">
        <f>SUM(W200:W247)</f>
        <v>9.472760000000001</v>
      </c>
      <c r="X199" s="131"/>
      <c r="Y199" s="135">
        <f>SUM(Y200:Y247)</f>
        <v>0.1524925</v>
      </c>
      <c r="Z199" s="131"/>
      <c r="AA199" s="136">
        <f>SUM(AA200:AA247)</f>
        <v>0</v>
      </c>
      <c r="AR199" s="137" t="s">
        <v>131</v>
      </c>
      <c r="AT199" s="138" t="s">
        <v>78</v>
      </c>
      <c r="AU199" s="138" t="s">
        <v>87</v>
      </c>
      <c r="AY199" s="137" t="s">
        <v>172</v>
      </c>
      <c r="BK199" s="139">
        <f>SUM(BK200:BK247)</f>
        <v>16588.080000000002</v>
      </c>
    </row>
    <row r="200" spans="2:65" s="1" customFormat="1" ht="31.5" customHeight="1" x14ac:dyDescent="0.3">
      <c r="B200" s="308"/>
      <c r="C200" s="357" t="s">
        <v>11</v>
      </c>
      <c r="D200" s="357" t="s">
        <v>173</v>
      </c>
      <c r="E200" s="358" t="s">
        <v>825</v>
      </c>
      <c r="F200" s="541" t="s">
        <v>826</v>
      </c>
      <c r="G200" s="541"/>
      <c r="H200" s="541"/>
      <c r="I200" s="541"/>
      <c r="J200" s="359" t="s">
        <v>206</v>
      </c>
      <c r="K200" s="300">
        <v>2.25</v>
      </c>
      <c r="L200" s="497">
        <v>780</v>
      </c>
      <c r="M200" s="497"/>
      <c r="N200" s="498">
        <f>ROUND(L200*K200,2)</f>
        <v>1755</v>
      </c>
      <c r="O200" s="498"/>
      <c r="P200" s="498"/>
      <c r="Q200" s="498"/>
      <c r="R200" s="145"/>
      <c r="T200" s="146" t="s">
        <v>5</v>
      </c>
      <c r="U200" s="44" t="s">
        <v>44</v>
      </c>
      <c r="V200" s="147">
        <v>1.3680000000000001</v>
      </c>
      <c r="W200" s="147">
        <f>V200*K200</f>
        <v>3.0780000000000003</v>
      </c>
      <c r="X200" s="147">
        <v>2.1000000000000001E-4</v>
      </c>
      <c r="Y200" s="147">
        <f>X200*K200</f>
        <v>4.7250000000000005E-4</v>
      </c>
      <c r="Z200" s="147">
        <v>0</v>
      </c>
      <c r="AA200" s="148">
        <f>Z200*K200</f>
        <v>0</v>
      </c>
      <c r="AR200" s="21" t="s">
        <v>277</v>
      </c>
      <c r="AT200" s="21" t="s">
        <v>173</v>
      </c>
      <c r="AU200" s="21" t="s">
        <v>131</v>
      </c>
      <c r="AY200" s="21" t="s">
        <v>172</v>
      </c>
      <c r="BE200" s="149">
        <f>IF(U200="základní",N200,0)</f>
        <v>1755</v>
      </c>
      <c r="BF200" s="149">
        <f>IF(U200="snížená",N200,0)</f>
        <v>0</v>
      </c>
      <c r="BG200" s="149">
        <f>IF(U200="zákl. přenesená",N200,0)</f>
        <v>0</v>
      </c>
      <c r="BH200" s="149">
        <f>IF(U200="sníž. přenesená",N200,0)</f>
        <v>0</v>
      </c>
      <c r="BI200" s="149">
        <f>IF(U200="nulová",N200,0)</f>
        <v>0</v>
      </c>
      <c r="BJ200" s="21" t="s">
        <v>87</v>
      </c>
      <c r="BK200" s="149">
        <f>ROUND(L200*K200,2)</f>
        <v>1755</v>
      </c>
      <c r="BL200" s="21" t="s">
        <v>277</v>
      </c>
      <c r="BM200" s="21" t="s">
        <v>827</v>
      </c>
    </row>
    <row r="201" spans="2:65" s="11" customFormat="1" ht="22.5" customHeight="1" x14ac:dyDescent="0.3">
      <c r="B201" s="366"/>
      <c r="C201" s="367"/>
      <c r="D201" s="367"/>
      <c r="E201" s="368" t="s">
        <v>5</v>
      </c>
      <c r="F201" s="523" t="s">
        <v>658</v>
      </c>
      <c r="G201" s="524"/>
      <c r="H201" s="524"/>
      <c r="I201" s="524"/>
      <c r="J201" s="367"/>
      <c r="K201" s="369">
        <v>2.25</v>
      </c>
      <c r="L201" s="367"/>
      <c r="M201" s="367"/>
      <c r="N201" s="367"/>
      <c r="O201" s="367"/>
      <c r="P201" s="367"/>
      <c r="Q201" s="367"/>
      <c r="R201" s="163"/>
      <c r="T201" s="164"/>
      <c r="U201" s="160"/>
      <c r="V201" s="160"/>
      <c r="W201" s="160"/>
      <c r="X201" s="160"/>
      <c r="Y201" s="160"/>
      <c r="Z201" s="160"/>
      <c r="AA201" s="165"/>
      <c r="AT201" s="166" t="s">
        <v>182</v>
      </c>
      <c r="AU201" s="166" t="s">
        <v>131</v>
      </c>
      <c r="AV201" s="11" t="s">
        <v>131</v>
      </c>
      <c r="AW201" s="11" t="s">
        <v>37</v>
      </c>
      <c r="AX201" s="11" t="s">
        <v>79</v>
      </c>
      <c r="AY201" s="166" t="s">
        <v>172</v>
      </c>
    </row>
    <row r="202" spans="2:65" s="12" customFormat="1" ht="22.5" customHeight="1" x14ac:dyDescent="0.3">
      <c r="B202" s="371"/>
      <c r="C202" s="372"/>
      <c r="D202" s="372"/>
      <c r="E202" s="373" t="s">
        <v>5</v>
      </c>
      <c r="F202" s="525" t="s">
        <v>186</v>
      </c>
      <c r="G202" s="526"/>
      <c r="H202" s="526"/>
      <c r="I202" s="526"/>
      <c r="J202" s="372"/>
      <c r="K202" s="374">
        <v>2.25</v>
      </c>
      <c r="L202" s="372"/>
      <c r="M202" s="372"/>
      <c r="N202" s="372"/>
      <c r="O202" s="372"/>
      <c r="P202" s="372"/>
      <c r="Q202" s="372"/>
      <c r="R202" s="171"/>
      <c r="T202" s="172"/>
      <c r="U202" s="168"/>
      <c r="V202" s="168"/>
      <c r="W202" s="168"/>
      <c r="X202" s="168"/>
      <c r="Y202" s="168"/>
      <c r="Z202" s="168"/>
      <c r="AA202" s="173"/>
      <c r="AT202" s="174" t="s">
        <v>182</v>
      </c>
      <c r="AU202" s="174" t="s">
        <v>131</v>
      </c>
      <c r="AV202" s="12" t="s">
        <v>177</v>
      </c>
      <c r="AW202" s="12" t="s">
        <v>37</v>
      </c>
      <c r="AX202" s="12" t="s">
        <v>87</v>
      </c>
      <c r="AY202" s="174" t="s">
        <v>172</v>
      </c>
    </row>
    <row r="203" spans="2:65" s="1" customFormat="1" ht="22.5" customHeight="1" x14ac:dyDescent="0.3">
      <c r="B203" s="308"/>
      <c r="C203" s="375" t="s">
        <v>277</v>
      </c>
      <c r="D203" s="375" t="s">
        <v>373</v>
      </c>
      <c r="E203" s="376" t="s">
        <v>828</v>
      </c>
      <c r="F203" s="546" t="s">
        <v>829</v>
      </c>
      <c r="G203" s="546"/>
      <c r="H203" s="546"/>
      <c r="I203" s="546"/>
      <c r="J203" s="377" t="s">
        <v>189</v>
      </c>
      <c r="K203" s="378">
        <v>1</v>
      </c>
      <c r="L203" s="547">
        <v>744</v>
      </c>
      <c r="M203" s="547"/>
      <c r="N203" s="548">
        <f>ROUND(L203*K203,2)</f>
        <v>744</v>
      </c>
      <c r="O203" s="498"/>
      <c r="P203" s="498"/>
      <c r="Q203" s="498"/>
      <c r="R203" s="145"/>
      <c r="T203" s="146" t="s">
        <v>5</v>
      </c>
      <c r="U203" s="44" t="s">
        <v>44</v>
      </c>
      <c r="V203" s="147">
        <v>0</v>
      </c>
      <c r="W203" s="147">
        <f>V203*K203</f>
        <v>0</v>
      </c>
      <c r="X203" s="147">
        <v>3.8800000000000001E-2</v>
      </c>
      <c r="Y203" s="147">
        <f>X203*K203</f>
        <v>3.8800000000000001E-2</v>
      </c>
      <c r="Z203" s="147">
        <v>0</v>
      </c>
      <c r="AA203" s="148">
        <f>Z203*K203</f>
        <v>0</v>
      </c>
      <c r="AR203" s="21" t="s">
        <v>476</v>
      </c>
      <c r="AT203" s="21" t="s">
        <v>373</v>
      </c>
      <c r="AU203" s="21" t="s">
        <v>131</v>
      </c>
      <c r="AY203" s="21" t="s">
        <v>172</v>
      </c>
      <c r="BE203" s="149">
        <f>IF(U203="základní",N203,0)</f>
        <v>744</v>
      </c>
      <c r="BF203" s="149">
        <f>IF(U203="snížená",N203,0)</f>
        <v>0</v>
      </c>
      <c r="BG203" s="149">
        <f>IF(U203="zákl. přenesená",N203,0)</f>
        <v>0</v>
      </c>
      <c r="BH203" s="149">
        <f>IF(U203="sníž. přenesená",N203,0)</f>
        <v>0</v>
      </c>
      <c r="BI203" s="149">
        <f>IF(U203="nulová",N203,0)</f>
        <v>0</v>
      </c>
      <c r="BJ203" s="21" t="s">
        <v>87</v>
      </c>
      <c r="BK203" s="149">
        <f>ROUND(L203*K203,2)</f>
        <v>744</v>
      </c>
      <c r="BL203" s="21" t="s">
        <v>277</v>
      </c>
      <c r="BM203" s="21" t="s">
        <v>830</v>
      </c>
    </row>
    <row r="204" spans="2:65" s="10" customFormat="1" ht="22.5" customHeight="1" x14ac:dyDescent="0.3">
      <c r="B204" s="361"/>
      <c r="C204" s="362"/>
      <c r="D204" s="362"/>
      <c r="E204" s="363" t="s">
        <v>5</v>
      </c>
      <c r="F204" s="542" t="s">
        <v>831</v>
      </c>
      <c r="G204" s="543"/>
      <c r="H204" s="543"/>
      <c r="I204" s="543"/>
      <c r="J204" s="362"/>
      <c r="K204" s="364" t="s">
        <v>5</v>
      </c>
      <c r="L204" s="362"/>
      <c r="M204" s="362"/>
      <c r="N204" s="362"/>
      <c r="O204" s="362"/>
      <c r="P204" s="362"/>
      <c r="Q204" s="362"/>
      <c r="R204" s="155"/>
      <c r="T204" s="156"/>
      <c r="U204" s="152"/>
      <c r="V204" s="152"/>
      <c r="W204" s="152"/>
      <c r="X204" s="152"/>
      <c r="Y204" s="152"/>
      <c r="Z204" s="152"/>
      <c r="AA204" s="157"/>
      <c r="AT204" s="158" t="s">
        <v>182</v>
      </c>
      <c r="AU204" s="158" t="s">
        <v>131</v>
      </c>
      <c r="AV204" s="10" t="s">
        <v>87</v>
      </c>
      <c r="AW204" s="10" t="s">
        <v>37</v>
      </c>
      <c r="AX204" s="10" t="s">
        <v>79</v>
      </c>
      <c r="AY204" s="158" t="s">
        <v>172</v>
      </c>
    </row>
    <row r="205" spans="2:65" s="11" customFormat="1" ht="22.5" customHeight="1" x14ac:dyDescent="0.3">
      <c r="B205" s="366"/>
      <c r="C205" s="367"/>
      <c r="D205" s="367"/>
      <c r="E205" s="368" t="s">
        <v>5</v>
      </c>
      <c r="F205" s="537" t="s">
        <v>87</v>
      </c>
      <c r="G205" s="538"/>
      <c r="H205" s="538"/>
      <c r="I205" s="538"/>
      <c r="J205" s="367"/>
      <c r="K205" s="369">
        <v>1</v>
      </c>
      <c r="L205" s="367"/>
      <c r="M205" s="367"/>
      <c r="N205" s="367"/>
      <c r="O205" s="367"/>
      <c r="P205" s="367"/>
      <c r="Q205" s="367"/>
      <c r="R205" s="163"/>
      <c r="T205" s="164"/>
      <c r="U205" s="160"/>
      <c r="V205" s="160"/>
      <c r="W205" s="160"/>
      <c r="X205" s="160"/>
      <c r="Y205" s="160"/>
      <c r="Z205" s="160"/>
      <c r="AA205" s="165"/>
      <c r="AT205" s="166" t="s">
        <v>182</v>
      </c>
      <c r="AU205" s="166" t="s">
        <v>131</v>
      </c>
      <c r="AV205" s="11" t="s">
        <v>131</v>
      </c>
      <c r="AW205" s="11" t="s">
        <v>37</v>
      </c>
      <c r="AX205" s="11" t="s">
        <v>79</v>
      </c>
      <c r="AY205" s="166" t="s">
        <v>172</v>
      </c>
    </row>
    <row r="206" spans="2:65" s="12" customFormat="1" ht="22.5" customHeight="1" x14ac:dyDescent="0.3">
      <c r="B206" s="371"/>
      <c r="C206" s="372"/>
      <c r="D206" s="372"/>
      <c r="E206" s="373" t="s">
        <v>5</v>
      </c>
      <c r="F206" s="525" t="s">
        <v>186</v>
      </c>
      <c r="G206" s="526"/>
      <c r="H206" s="526"/>
      <c r="I206" s="526"/>
      <c r="J206" s="372"/>
      <c r="K206" s="374">
        <v>1</v>
      </c>
      <c r="L206" s="372"/>
      <c r="M206" s="372"/>
      <c r="N206" s="372"/>
      <c r="O206" s="372"/>
      <c r="P206" s="372"/>
      <c r="Q206" s="372"/>
      <c r="R206" s="171"/>
      <c r="T206" s="172"/>
      <c r="U206" s="168"/>
      <c r="V206" s="168"/>
      <c r="W206" s="168"/>
      <c r="X206" s="168"/>
      <c r="Y206" s="168"/>
      <c r="Z206" s="168"/>
      <c r="AA206" s="173"/>
      <c r="AT206" s="174" t="s">
        <v>182</v>
      </c>
      <c r="AU206" s="174" t="s">
        <v>131</v>
      </c>
      <c r="AV206" s="12" t="s">
        <v>177</v>
      </c>
      <c r="AW206" s="12" t="s">
        <v>37</v>
      </c>
      <c r="AX206" s="12" t="s">
        <v>87</v>
      </c>
      <c r="AY206" s="174" t="s">
        <v>172</v>
      </c>
    </row>
    <row r="207" spans="2:65" s="1" customFormat="1" ht="31.5" customHeight="1" x14ac:dyDescent="0.3">
      <c r="B207" s="308"/>
      <c r="C207" s="357" t="s">
        <v>281</v>
      </c>
      <c r="D207" s="357" t="s">
        <v>173</v>
      </c>
      <c r="E207" s="358" t="s">
        <v>832</v>
      </c>
      <c r="F207" s="541" t="s">
        <v>833</v>
      </c>
      <c r="G207" s="541"/>
      <c r="H207" s="541"/>
      <c r="I207" s="541"/>
      <c r="J207" s="359" t="s">
        <v>189</v>
      </c>
      <c r="K207" s="300">
        <v>2</v>
      </c>
      <c r="L207" s="497">
        <v>760</v>
      </c>
      <c r="M207" s="497"/>
      <c r="N207" s="498">
        <f>ROUND(L207*K207,2)</f>
        <v>1520</v>
      </c>
      <c r="O207" s="498"/>
      <c r="P207" s="498"/>
      <c r="Q207" s="498"/>
      <c r="R207" s="145"/>
      <c r="T207" s="146" t="s">
        <v>5</v>
      </c>
      <c r="U207" s="44" t="s">
        <v>44</v>
      </c>
      <c r="V207" s="147">
        <v>1.6819999999999999</v>
      </c>
      <c r="W207" s="147">
        <f>V207*K207</f>
        <v>3.3639999999999999</v>
      </c>
      <c r="X207" s="147">
        <v>0</v>
      </c>
      <c r="Y207" s="147">
        <f>X207*K207</f>
        <v>0</v>
      </c>
      <c r="Z207" s="147">
        <v>0</v>
      </c>
      <c r="AA207" s="148">
        <f>Z207*K207</f>
        <v>0</v>
      </c>
      <c r="AR207" s="21" t="s">
        <v>277</v>
      </c>
      <c r="AT207" s="21" t="s">
        <v>173</v>
      </c>
      <c r="AU207" s="21" t="s">
        <v>131</v>
      </c>
      <c r="AY207" s="21" t="s">
        <v>172</v>
      </c>
      <c r="BE207" s="149">
        <f>IF(U207="základní",N207,0)</f>
        <v>1520</v>
      </c>
      <c r="BF207" s="149">
        <f>IF(U207="snížená",N207,0)</f>
        <v>0</v>
      </c>
      <c r="BG207" s="149">
        <f>IF(U207="zákl. přenesená",N207,0)</f>
        <v>0</v>
      </c>
      <c r="BH207" s="149">
        <f>IF(U207="sníž. přenesená",N207,0)</f>
        <v>0</v>
      </c>
      <c r="BI207" s="149">
        <f>IF(U207="nulová",N207,0)</f>
        <v>0</v>
      </c>
      <c r="BJ207" s="21" t="s">
        <v>87</v>
      </c>
      <c r="BK207" s="149">
        <f>ROUND(L207*K207,2)</f>
        <v>1520</v>
      </c>
      <c r="BL207" s="21" t="s">
        <v>277</v>
      </c>
      <c r="BM207" s="21" t="s">
        <v>834</v>
      </c>
    </row>
    <row r="208" spans="2:65" s="10" customFormat="1" ht="22.5" customHeight="1" x14ac:dyDescent="0.3">
      <c r="B208" s="361"/>
      <c r="C208" s="362"/>
      <c r="D208" s="362"/>
      <c r="E208" s="363" t="s">
        <v>5</v>
      </c>
      <c r="F208" s="542" t="s">
        <v>790</v>
      </c>
      <c r="G208" s="543"/>
      <c r="H208" s="543"/>
      <c r="I208" s="543"/>
      <c r="J208" s="362"/>
      <c r="K208" s="364" t="s">
        <v>5</v>
      </c>
      <c r="L208" s="362"/>
      <c r="M208" s="362"/>
      <c r="N208" s="362"/>
      <c r="O208" s="362"/>
      <c r="P208" s="362"/>
      <c r="Q208" s="362"/>
      <c r="R208" s="155"/>
      <c r="T208" s="156"/>
      <c r="U208" s="152"/>
      <c r="V208" s="152"/>
      <c r="W208" s="152"/>
      <c r="X208" s="152"/>
      <c r="Y208" s="152"/>
      <c r="Z208" s="152"/>
      <c r="AA208" s="157"/>
      <c r="AT208" s="158" t="s">
        <v>182</v>
      </c>
      <c r="AU208" s="158" t="s">
        <v>131</v>
      </c>
      <c r="AV208" s="10" t="s">
        <v>87</v>
      </c>
      <c r="AW208" s="10" t="s">
        <v>37</v>
      </c>
      <c r="AX208" s="10" t="s">
        <v>79</v>
      </c>
      <c r="AY208" s="158" t="s">
        <v>172</v>
      </c>
    </row>
    <row r="209" spans="2:65" s="10" customFormat="1" ht="22.5" customHeight="1" x14ac:dyDescent="0.3">
      <c r="B209" s="361"/>
      <c r="C209" s="362"/>
      <c r="D209" s="362"/>
      <c r="E209" s="363" t="s">
        <v>5</v>
      </c>
      <c r="F209" s="539" t="s">
        <v>791</v>
      </c>
      <c r="G209" s="540"/>
      <c r="H209" s="540"/>
      <c r="I209" s="540"/>
      <c r="J209" s="362"/>
      <c r="K209" s="364" t="s">
        <v>5</v>
      </c>
      <c r="L209" s="362"/>
      <c r="M209" s="362"/>
      <c r="N209" s="362"/>
      <c r="O209" s="362"/>
      <c r="P209" s="362"/>
      <c r="Q209" s="362"/>
      <c r="R209" s="155"/>
      <c r="T209" s="156"/>
      <c r="U209" s="152"/>
      <c r="V209" s="152"/>
      <c r="W209" s="152"/>
      <c r="X209" s="152"/>
      <c r="Y209" s="152"/>
      <c r="Z209" s="152"/>
      <c r="AA209" s="157"/>
      <c r="AT209" s="158" t="s">
        <v>182</v>
      </c>
      <c r="AU209" s="158" t="s">
        <v>131</v>
      </c>
      <c r="AV209" s="10" t="s">
        <v>87</v>
      </c>
      <c r="AW209" s="10" t="s">
        <v>37</v>
      </c>
      <c r="AX209" s="10" t="s">
        <v>79</v>
      </c>
      <c r="AY209" s="158" t="s">
        <v>172</v>
      </c>
    </row>
    <row r="210" spans="2:65" s="11" customFormat="1" ht="22.5" customHeight="1" x14ac:dyDescent="0.3">
      <c r="B210" s="366"/>
      <c r="C210" s="367"/>
      <c r="D210" s="367"/>
      <c r="E210" s="368" t="s">
        <v>5</v>
      </c>
      <c r="F210" s="537" t="s">
        <v>131</v>
      </c>
      <c r="G210" s="538"/>
      <c r="H210" s="538"/>
      <c r="I210" s="538"/>
      <c r="J210" s="367"/>
      <c r="K210" s="369">
        <v>2</v>
      </c>
      <c r="L210" s="367"/>
      <c r="M210" s="367"/>
      <c r="N210" s="367"/>
      <c r="O210" s="367"/>
      <c r="P210" s="367"/>
      <c r="Q210" s="367"/>
      <c r="R210" s="163"/>
      <c r="T210" s="164"/>
      <c r="U210" s="160"/>
      <c r="V210" s="160"/>
      <c r="W210" s="160"/>
      <c r="X210" s="160"/>
      <c r="Y210" s="160"/>
      <c r="Z210" s="160"/>
      <c r="AA210" s="165"/>
      <c r="AT210" s="166" t="s">
        <v>182</v>
      </c>
      <c r="AU210" s="166" t="s">
        <v>131</v>
      </c>
      <c r="AV210" s="11" t="s">
        <v>131</v>
      </c>
      <c r="AW210" s="11" t="s">
        <v>37</v>
      </c>
      <c r="AX210" s="11" t="s">
        <v>79</v>
      </c>
      <c r="AY210" s="166" t="s">
        <v>172</v>
      </c>
    </row>
    <row r="211" spans="2:65" s="12" customFormat="1" ht="22.5" customHeight="1" x14ac:dyDescent="0.3">
      <c r="B211" s="371"/>
      <c r="C211" s="372"/>
      <c r="D211" s="372"/>
      <c r="E211" s="373" t="s">
        <v>5</v>
      </c>
      <c r="F211" s="525" t="s">
        <v>186</v>
      </c>
      <c r="G211" s="526"/>
      <c r="H211" s="526"/>
      <c r="I211" s="526"/>
      <c r="J211" s="372"/>
      <c r="K211" s="374">
        <v>2</v>
      </c>
      <c r="L211" s="372"/>
      <c r="M211" s="372"/>
      <c r="N211" s="372"/>
      <c r="O211" s="372"/>
      <c r="P211" s="372"/>
      <c r="Q211" s="372"/>
      <c r="R211" s="171"/>
      <c r="T211" s="172"/>
      <c r="U211" s="168"/>
      <c r="V211" s="168"/>
      <c r="W211" s="168"/>
      <c r="X211" s="168"/>
      <c r="Y211" s="168"/>
      <c r="Z211" s="168"/>
      <c r="AA211" s="173"/>
      <c r="AT211" s="174" t="s">
        <v>182</v>
      </c>
      <c r="AU211" s="174" t="s">
        <v>131</v>
      </c>
      <c r="AV211" s="12" t="s">
        <v>177</v>
      </c>
      <c r="AW211" s="12" t="s">
        <v>37</v>
      </c>
      <c r="AX211" s="12" t="s">
        <v>87</v>
      </c>
      <c r="AY211" s="174" t="s">
        <v>172</v>
      </c>
    </row>
    <row r="212" spans="2:65" s="1" customFormat="1" ht="31.5" customHeight="1" x14ac:dyDescent="0.3">
      <c r="B212" s="308"/>
      <c r="C212" s="375" t="s">
        <v>285</v>
      </c>
      <c r="D212" s="375" t="s">
        <v>373</v>
      </c>
      <c r="E212" s="376" t="s">
        <v>835</v>
      </c>
      <c r="F212" s="546" t="s">
        <v>836</v>
      </c>
      <c r="G212" s="546"/>
      <c r="H212" s="546"/>
      <c r="I212" s="546"/>
      <c r="J212" s="377" t="s">
        <v>189</v>
      </c>
      <c r="K212" s="378">
        <v>2</v>
      </c>
      <c r="L212" s="547">
        <v>1233</v>
      </c>
      <c r="M212" s="547"/>
      <c r="N212" s="548">
        <f>ROUND(L212*K212,2)</f>
        <v>2466</v>
      </c>
      <c r="O212" s="498"/>
      <c r="P212" s="498"/>
      <c r="Q212" s="498"/>
      <c r="R212" s="145"/>
      <c r="T212" s="146" t="s">
        <v>5</v>
      </c>
      <c r="U212" s="44" t="s">
        <v>44</v>
      </c>
      <c r="V212" s="147">
        <v>0</v>
      </c>
      <c r="W212" s="147">
        <f>V212*K212</f>
        <v>0</v>
      </c>
      <c r="X212" s="147">
        <v>1.6E-2</v>
      </c>
      <c r="Y212" s="147">
        <f>X212*K212</f>
        <v>3.2000000000000001E-2</v>
      </c>
      <c r="Z212" s="147">
        <v>0</v>
      </c>
      <c r="AA212" s="148">
        <f>Z212*K212</f>
        <v>0</v>
      </c>
      <c r="AR212" s="21" t="s">
        <v>476</v>
      </c>
      <c r="AT212" s="21" t="s">
        <v>373</v>
      </c>
      <c r="AU212" s="21" t="s">
        <v>131</v>
      </c>
      <c r="AY212" s="21" t="s">
        <v>172</v>
      </c>
      <c r="BE212" s="149">
        <f>IF(U212="základní",N212,0)</f>
        <v>2466</v>
      </c>
      <c r="BF212" s="149">
        <f>IF(U212="snížená",N212,0)</f>
        <v>0</v>
      </c>
      <c r="BG212" s="149">
        <f>IF(U212="zákl. přenesená",N212,0)</f>
        <v>0</v>
      </c>
      <c r="BH212" s="149">
        <f>IF(U212="sníž. přenesená",N212,0)</f>
        <v>0</v>
      </c>
      <c r="BI212" s="149">
        <f>IF(U212="nulová",N212,0)</f>
        <v>0</v>
      </c>
      <c r="BJ212" s="21" t="s">
        <v>87</v>
      </c>
      <c r="BK212" s="149">
        <f>ROUND(L212*K212,2)</f>
        <v>2466</v>
      </c>
      <c r="BL212" s="21" t="s">
        <v>277</v>
      </c>
      <c r="BM212" s="21" t="s">
        <v>837</v>
      </c>
    </row>
    <row r="213" spans="2:65" s="10" customFormat="1" ht="22.5" customHeight="1" x14ac:dyDescent="0.3">
      <c r="B213" s="361"/>
      <c r="C213" s="362"/>
      <c r="D213" s="362"/>
      <c r="E213" s="363" t="s">
        <v>5</v>
      </c>
      <c r="F213" s="542" t="s">
        <v>790</v>
      </c>
      <c r="G213" s="543"/>
      <c r="H213" s="543"/>
      <c r="I213" s="543"/>
      <c r="J213" s="362"/>
      <c r="K213" s="364" t="s">
        <v>5</v>
      </c>
      <c r="L213" s="362"/>
      <c r="M213" s="362"/>
      <c r="N213" s="362"/>
      <c r="O213" s="362"/>
      <c r="P213" s="362"/>
      <c r="Q213" s="362"/>
      <c r="R213" s="155"/>
      <c r="T213" s="156"/>
      <c r="U213" s="152"/>
      <c r="V213" s="152"/>
      <c r="W213" s="152"/>
      <c r="X213" s="152"/>
      <c r="Y213" s="152"/>
      <c r="Z213" s="152"/>
      <c r="AA213" s="157"/>
      <c r="AT213" s="158" t="s">
        <v>182</v>
      </c>
      <c r="AU213" s="158" t="s">
        <v>131</v>
      </c>
      <c r="AV213" s="10" t="s">
        <v>87</v>
      </c>
      <c r="AW213" s="10" t="s">
        <v>37</v>
      </c>
      <c r="AX213" s="10" t="s">
        <v>79</v>
      </c>
      <c r="AY213" s="158" t="s">
        <v>172</v>
      </c>
    </row>
    <row r="214" spans="2:65" s="10" customFormat="1" ht="22.5" customHeight="1" x14ac:dyDescent="0.3">
      <c r="B214" s="361"/>
      <c r="C214" s="362"/>
      <c r="D214" s="362"/>
      <c r="E214" s="363" t="s">
        <v>5</v>
      </c>
      <c r="F214" s="539" t="s">
        <v>791</v>
      </c>
      <c r="G214" s="540"/>
      <c r="H214" s="540"/>
      <c r="I214" s="540"/>
      <c r="J214" s="362"/>
      <c r="K214" s="364" t="s">
        <v>5</v>
      </c>
      <c r="L214" s="362"/>
      <c r="M214" s="362"/>
      <c r="N214" s="362"/>
      <c r="O214" s="362"/>
      <c r="P214" s="362"/>
      <c r="Q214" s="362"/>
      <c r="R214" s="155"/>
      <c r="T214" s="156"/>
      <c r="U214" s="152"/>
      <c r="V214" s="152"/>
      <c r="W214" s="152"/>
      <c r="X214" s="152"/>
      <c r="Y214" s="152"/>
      <c r="Z214" s="152"/>
      <c r="AA214" s="157"/>
      <c r="AT214" s="158" t="s">
        <v>182</v>
      </c>
      <c r="AU214" s="158" t="s">
        <v>131</v>
      </c>
      <c r="AV214" s="10" t="s">
        <v>87</v>
      </c>
      <c r="AW214" s="10" t="s">
        <v>37</v>
      </c>
      <c r="AX214" s="10" t="s">
        <v>79</v>
      </c>
      <c r="AY214" s="158" t="s">
        <v>172</v>
      </c>
    </row>
    <row r="215" spans="2:65" s="11" customFormat="1" ht="22.5" customHeight="1" x14ac:dyDescent="0.3">
      <c r="B215" s="366"/>
      <c r="C215" s="367"/>
      <c r="D215" s="367"/>
      <c r="E215" s="368" t="s">
        <v>5</v>
      </c>
      <c r="F215" s="537" t="s">
        <v>131</v>
      </c>
      <c r="G215" s="538"/>
      <c r="H215" s="538"/>
      <c r="I215" s="538"/>
      <c r="J215" s="367"/>
      <c r="K215" s="369">
        <v>2</v>
      </c>
      <c r="L215" s="367"/>
      <c r="M215" s="367"/>
      <c r="N215" s="367"/>
      <c r="O215" s="367"/>
      <c r="P215" s="367"/>
      <c r="Q215" s="367"/>
      <c r="R215" s="163"/>
      <c r="T215" s="164"/>
      <c r="U215" s="160"/>
      <c r="V215" s="160"/>
      <c r="W215" s="160"/>
      <c r="X215" s="160"/>
      <c r="Y215" s="160"/>
      <c r="Z215" s="160"/>
      <c r="AA215" s="165"/>
      <c r="AT215" s="166" t="s">
        <v>182</v>
      </c>
      <c r="AU215" s="166" t="s">
        <v>131</v>
      </c>
      <c r="AV215" s="11" t="s">
        <v>131</v>
      </c>
      <c r="AW215" s="11" t="s">
        <v>37</v>
      </c>
      <c r="AX215" s="11" t="s">
        <v>79</v>
      </c>
      <c r="AY215" s="166" t="s">
        <v>172</v>
      </c>
    </row>
    <row r="216" spans="2:65" s="12" customFormat="1" ht="22.5" customHeight="1" x14ac:dyDescent="0.3">
      <c r="B216" s="371"/>
      <c r="C216" s="372"/>
      <c r="D216" s="372"/>
      <c r="E216" s="373" t="s">
        <v>5</v>
      </c>
      <c r="F216" s="525" t="s">
        <v>186</v>
      </c>
      <c r="G216" s="526"/>
      <c r="H216" s="526"/>
      <c r="I216" s="526"/>
      <c r="J216" s="372"/>
      <c r="K216" s="374">
        <v>2</v>
      </c>
      <c r="L216" s="372"/>
      <c r="M216" s="372"/>
      <c r="N216" s="372"/>
      <c r="O216" s="372"/>
      <c r="P216" s="372"/>
      <c r="Q216" s="372"/>
      <c r="R216" s="171"/>
      <c r="T216" s="172"/>
      <c r="U216" s="168"/>
      <c r="V216" s="168"/>
      <c r="W216" s="168"/>
      <c r="X216" s="168"/>
      <c r="Y216" s="168"/>
      <c r="Z216" s="168"/>
      <c r="AA216" s="173"/>
      <c r="AT216" s="174" t="s">
        <v>182</v>
      </c>
      <c r="AU216" s="174" t="s">
        <v>131</v>
      </c>
      <c r="AV216" s="12" t="s">
        <v>177</v>
      </c>
      <c r="AW216" s="12" t="s">
        <v>37</v>
      </c>
      <c r="AX216" s="12" t="s">
        <v>87</v>
      </c>
      <c r="AY216" s="174" t="s">
        <v>172</v>
      </c>
    </row>
    <row r="217" spans="2:65" s="1" customFormat="1" ht="31.5" customHeight="1" x14ac:dyDescent="0.3">
      <c r="B217" s="308"/>
      <c r="C217" s="357" t="s">
        <v>289</v>
      </c>
      <c r="D217" s="357" t="s">
        <v>173</v>
      </c>
      <c r="E217" s="358" t="s">
        <v>838</v>
      </c>
      <c r="F217" s="541" t="s">
        <v>839</v>
      </c>
      <c r="G217" s="541"/>
      <c r="H217" s="541"/>
      <c r="I217" s="541"/>
      <c r="J217" s="359" t="s">
        <v>189</v>
      </c>
      <c r="K217" s="300">
        <v>1</v>
      </c>
      <c r="L217" s="497">
        <v>1244</v>
      </c>
      <c r="M217" s="497"/>
      <c r="N217" s="498">
        <f>ROUND(L217*K217,2)</f>
        <v>1244</v>
      </c>
      <c r="O217" s="498"/>
      <c r="P217" s="498"/>
      <c r="Q217" s="498"/>
      <c r="R217" s="145"/>
      <c r="T217" s="146" t="s">
        <v>5</v>
      </c>
      <c r="U217" s="44" t="s">
        <v>44</v>
      </c>
      <c r="V217" s="147">
        <v>1.6819999999999999</v>
      </c>
      <c r="W217" s="147">
        <f>V217*K217</f>
        <v>1.6819999999999999</v>
      </c>
      <c r="X217" s="147">
        <v>0</v>
      </c>
      <c r="Y217" s="147">
        <f>X217*K217</f>
        <v>0</v>
      </c>
      <c r="Z217" s="147">
        <v>0</v>
      </c>
      <c r="AA217" s="148">
        <f>Z217*K217</f>
        <v>0</v>
      </c>
      <c r="AR217" s="21" t="s">
        <v>277</v>
      </c>
      <c r="AT217" s="21" t="s">
        <v>173</v>
      </c>
      <c r="AU217" s="21" t="s">
        <v>131</v>
      </c>
      <c r="AY217" s="21" t="s">
        <v>172</v>
      </c>
      <c r="BE217" s="149">
        <f>IF(U217="základní",N217,0)</f>
        <v>1244</v>
      </c>
      <c r="BF217" s="149">
        <f>IF(U217="snížená",N217,0)</f>
        <v>0</v>
      </c>
      <c r="BG217" s="149">
        <f>IF(U217="zákl. přenesená",N217,0)</f>
        <v>0</v>
      </c>
      <c r="BH217" s="149">
        <f>IF(U217="sníž. přenesená",N217,0)</f>
        <v>0</v>
      </c>
      <c r="BI217" s="149">
        <f>IF(U217="nulová",N217,0)</f>
        <v>0</v>
      </c>
      <c r="BJ217" s="21" t="s">
        <v>87</v>
      </c>
      <c r="BK217" s="149">
        <f>ROUND(L217*K217,2)</f>
        <v>1244</v>
      </c>
      <c r="BL217" s="21" t="s">
        <v>277</v>
      </c>
      <c r="BM217" s="21" t="s">
        <v>840</v>
      </c>
    </row>
    <row r="218" spans="2:65" s="1" customFormat="1" ht="22.5" customHeight="1" x14ac:dyDescent="0.3">
      <c r="B218" s="308"/>
      <c r="C218" s="309"/>
      <c r="D218" s="309"/>
      <c r="E218" s="309"/>
      <c r="F218" s="544" t="s">
        <v>841</v>
      </c>
      <c r="G218" s="545"/>
      <c r="H218" s="545"/>
      <c r="I218" s="545"/>
      <c r="J218" s="309"/>
      <c r="K218" s="309"/>
      <c r="L218" s="309"/>
      <c r="M218" s="309"/>
      <c r="N218" s="309"/>
      <c r="O218" s="309"/>
      <c r="P218" s="309"/>
      <c r="Q218" s="309"/>
      <c r="R218" s="37"/>
      <c r="T218" s="150"/>
      <c r="U218" s="36"/>
      <c r="V218" s="36"/>
      <c r="W218" s="36"/>
      <c r="X218" s="36"/>
      <c r="Y218" s="36"/>
      <c r="Z218" s="36"/>
      <c r="AA218" s="74"/>
      <c r="AT218" s="21" t="s">
        <v>180</v>
      </c>
      <c r="AU218" s="21" t="s">
        <v>131</v>
      </c>
    </row>
    <row r="219" spans="2:65" s="10" customFormat="1" ht="22.5" customHeight="1" x14ac:dyDescent="0.3">
      <c r="B219" s="361"/>
      <c r="C219" s="362"/>
      <c r="D219" s="362"/>
      <c r="E219" s="363" t="s">
        <v>5</v>
      </c>
      <c r="F219" s="539" t="s">
        <v>842</v>
      </c>
      <c r="G219" s="540"/>
      <c r="H219" s="540"/>
      <c r="I219" s="540"/>
      <c r="J219" s="362"/>
      <c r="K219" s="364" t="s">
        <v>5</v>
      </c>
      <c r="L219" s="362"/>
      <c r="M219" s="362"/>
      <c r="N219" s="362"/>
      <c r="O219" s="362"/>
      <c r="P219" s="362"/>
      <c r="Q219" s="362"/>
      <c r="R219" s="155"/>
      <c r="T219" s="156"/>
      <c r="U219" s="152"/>
      <c r="V219" s="152"/>
      <c r="W219" s="152"/>
      <c r="X219" s="152"/>
      <c r="Y219" s="152"/>
      <c r="Z219" s="152"/>
      <c r="AA219" s="157"/>
      <c r="AT219" s="158" t="s">
        <v>182</v>
      </c>
      <c r="AU219" s="158" t="s">
        <v>131</v>
      </c>
      <c r="AV219" s="10" t="s">
        <v>87</v>
      </c>
      <c r="AW219" s="10" t="s">
        <v>37</v>
      </c>
      <c r="AX219" s="10" t="s">
        <v>79</v>
      </c>
      <c r="AY219" s="158" t="s">
        <v>172</v>
      </c>
    </row>
    <row r="220" spans="2:65" s="11" customFormat="1" ht="22.5" customHeight="1" x14ac:dyDescent="0.3">
      <c r="B220" s="366"/>
      <c r="C220" s="367"/>
      <c r="D220" s="367"/>
      <c r="E220" s="368" t="s">
        <v>5</v>
      </c>
      <c r="F220" s="537" t="s">
        <v>87</v>
      </c>
      <c r="G220" s="538"/>
      <c r="H220" s="538"/>
      <c r="I220" s="538"/>
      <c r="J220" s="367"/>
      <c r="K220" s="369">
        <v>1</v>
      </c>
      <c r="L220" s="367"/>
      <c r="M220" s="367"/>
      <c r="N220" s="367"/>
      <c r="O220" s="367"/>
      <c r="P220" s="367"/>
      <c r="Q220" s="367"/>
      <c r="R220" s="163"/>
      <c r="T220" s="164"/>
      <c r="U220" s="160"/>
      <c r="V220" s="160"/>
      <c r="W220" s="160"/>
      <c r="X220" s="160"/>
      <c r="Y220" s="160"/>
      <c r="Z220" s="160"/>
      <c r="AA220" s="165"/>
      <c r="AT220" s="166" t="s">
        <v>182</v>
      </c>
      <c r="AU220" s="166" t="s">
        <v>131</v>
      </c>
      <c r="AV220" s="11" t="s">
        <v>131</v>
      </c>
      <c r="AW220" s="11" t="s">
        <v>37</v>
      </c>
      <c r="AX220" s="11" t="s">
        <v>79</v>
      </c>
      <c r="AY220" s="166" t="s">
        <v>172</v>
      </c>
    </row>
    <row r="221" spans="2:65" s="12" customFormat="1" ht="22.5" customHeight="1" x14ac:dyDescent="0.3">
      <c r="B221" s="371"/>
      <c r="C221" s="372"/>
      <c r="D221" s="372"/>
      <c r="E221" s="373" t="s">
        <v>5</v>
      </c>
      <c r="F221" s="525" t="s">
        <v>186</v>
      </c>
      <c r="G221" s="526"/>
      <c r="H221" s="526"/>
      <c r="I221" s="526"/>
      <c r="J221" s="372"/>
      <c r="K221" s="374">
        <v>1</v>
      </c>
      <c r="L221" s="372"/>
      <c r="M221" s="372"/>
      <c r="N221" s="372"/>
      <c r="O221" s="372"/>
      <c r="P221" s="372"/>
      <c r="Q221" s="372"/>
      <c r="R221" s="171"/>
      <c r="T221" s="172"/>
      <c r="U221" s="168"/>
      <c r="V221" s="168"/>
      <c r="W221" s="168"/>
      <c r="X221" s="168"/>
      <c r="Y221" s="168"/>
      <c r="Z221" s="168"/>
      <c r="AA221" s="173"/>
      <c r="AT221" s="174" t="s">
        <v>182</v>
      </c>
      <c r="AU221" s="174" t="s">
        <v>131</v>
      </c>
      <c r="AV221" s="12" t="s">
        <v>177</v>
      </c>
      <c r="AW221" s="12" t="s">
        <v>37</v>
      </c>
      <c r="AX221" s="12" t="s">
        <v>87</v>
      </c>
      <c r="AY221" s="174" t="s">
        <v>172</v>
      </c>
    </row>
    <row r="222" spans="2:65" s="1" customFormat="1" ht="31.5" customHeight="1" x14ac:dyDescent="0.3">
      <c r="B222" s="308"/>
      <c r="C222" s="375" t="s">
        <v>296</v>
      </c>
      <c r="D222" s="375" t="s">
        <v>373</v>
      </c>
      <c r="E222" s="376" t="s">
        <v>843</v>
      </c>
      <c r="F222" s="546" t="s">
        <v>844</v>
      </c>
      <c r="G222" s="546"/>
      <c r="H222" s="546"/>
      <c r="I222" s="546"/>
      <c r="J222" s="377" t="s">
        <v>189</v>
      </c>
      <c r="K222" s="378">
        <v>1</v>
      </c>
      <c r="L222" s="547">
        <v>6106</v>
      </c>
      <c r="M222" s="547"/>
      <c r="N222" s="548">
        <f>ROUND(L222*K222,2)</f>
        <v>6106</v>
      </c>
      <c r="O222" s="498"/>
      <c r="P222" s="498"/>
      <c r="Q222" s="498"/>
      <c r="R222" s="145"/>
      <c r="T222" s="146" t="s">
        <v>5</v>
      </c>
      <c r="U222" s="44" t="s">
        <v>44</v>
      </c>
      <c r="V222" s="147">
        <v>0</v>
      </c>
      <c r="W222" s="147">
        <f>V222*K222</f>
        <v>0</v>
      </c>
      <c r="X222" s="147">
        <v>7.3999999999999996E-2</v>
      </c>
      <c r="Y222" s="147">
        <f>X222*K222</f>
        <v>7.3999999999999996E-2</v>
      </c>
      <c r="Z222" s="147">
        <v>0</v>
      </c>
      <c r="AA222" s="148">
        <f>Z222*K222</f>
        <v>0</v>
      </c>
      <c r="AR222" s="21" t="s">
        <v>476</v>
      </c>
      <c r="AT222" s="21" t="s">
        <v>373</v>
      </c>
      <c r="AU222" s="21" t="s">
        <v>131</v>
      </c>
      <c r="AY222" s="21" t="s">
        <v>172</v>
      </c>
      <c r="BE222" s="149">
        <f>IF(U222="základní",N222,0)</f>
        <v>6106</v>
      </c>
      <c r="BF222" s="149">
        <f>IF(U222="snížená",N222,0)</f>
        <v>0</v>
      </c>
      <c r="BG222" s="149">
        <f>IF(U222="zákl. přenesená",N222,0)</f>
        <v>0</v>
      </c>
      <c r="BH222" s="149">
        <f>IF(U222="sníž. přenesená",N222,0)</f>
        <v>0</v>
      </c>
      <c r="BI222" s="149">
        <f>IF(U222="nulová",N222,0)</f>
        <v>0</v>
      </c>
      <c r="BJ222" s="21" t="s">
        <v>87</v>
      </c>
      <c r="BK222" s="149">
        <f>ROUND(L222*K222,2)</f>
        <v>6106</v>
      </c>
      <c r="BL222" s="21" t="s">
        <v>277</v>
      </c>
      <c r="BM222" s="21" t="s">
        <v>845</v>
      </c>
    </row>
    <row r="223" spans="2:65" s="11" customFormat="1" ht="22.5" customHeight="1" x14ac:dyDescent="0.3">
      <c r="B223" s="366"/>
      <c r="C223" s="367"/>
      <c r="D223" s="367"/>
      <c r="E223" s="368" t="s">
        <v>5</v>
      </c>
      <c r="F223" s="523" t="s">
        <v>87</v>
      </c>
      <c r="G223" s="524"/>
      <c r="H223" s="524"/>
      <c r="I223" s="524"/>
      <c r="J223" s="367"/>
      <c r="K223" s="369">
        <v>1</v>
      </c>
      <c r="L223" s="367"/>
      <c r="M223" s="367"/>
      <c r="N223" s="367"/>
      <c r="O223" s="367"/>
      <c r="P223" s="367"/>
      <c r="Q223" s="367"/>
      <c r="R223" s="163"/>
      <c r="T223" s="164"/>
      <c r="U223" s="160"/>
      <c r="V223" s="160"/>
      <c r="W223" s="160"/>
      <c r="X223" s="160"/>
      <c r="Y223" s="160"/>
      <c r="Z223" s="160"/>
      <c r="AA223" s="165"/>
      <c r="AT223" s="166" t="s">
        <v>182</v>
      </c>
      <c r="AU223" s="166" t="s">
        <v>131</v>
      </c>
      <c r="AV223" s="11" t="s">
        <v>131</v>
      </c>
      <c r="AW223" s="11" t="s">
        <v>37</v>
      </c>
      <c r="AX223" s="11" t="s">
        <v>79</v>
      </c>
      <c r="AY223" s="166" t="s">
        <v>172</v>
      </c>
    </row>
    <row r="224" spans="2:65" s="12" customFormat="1" ht="22.5" customHeight="1" x14ac:dyDescent="0.3">
      <c r="B224" s="371"/>
      <c r="C224" s="372"/>
      <c r="D224" s="372"/>
      <c r="E224" s="373" t="s">
        <v>5</v>
      </c>
      <c r="F224" s="525" t="s">
        <v>186</v>
      </c>
      <c r="G224" s="526"/>
      <c r="H224" s="526"/>
      <c r="I224" s="526"/>
      <c r="J224" s="372"/>
      <c r="K224" s="374">
        <v>1</v>
      </c>
      <c r="L224" s="372"/>
      <c r="M224" s="372"/>
      <c r="N224" s="372"/>
      <c r="O224" s="372"/>
      <c r="P224" s="372"/>
      <c r="Q224" s="372"/>
      <c r="R224" s="171"/>
      <c r="T224" s="172"/>
      <c r="U224" s="168"/>
      <c r="V224" s="168"/>
      <c r="W224" s="168"/>
      <c r="X224" s="168"/>
      <c r="Y224" s="168"/>
      <c r="Z224" s="168"/>
      <c r="AA224" s="173"/>
      <c r="AT224" s="174" t="s">
        <v>182</v>
      </c>
      <c r="AU224" s="174" t="s">
        <v>131</v>
      </c>
      <c r="AV224" s="12" t="s">
        <v>177</v>
      </c>
      <c r="AW224" s="12" t="s">
        <v>37</v>
      </c>
      <c r="AX224" s="12" t="s">
        <v>87</v>
      </c>
      <c r="AY224" s="174" t="s">
        <v>172</v>
      </c>
    </row>
    <row r="225" spans="2:65" s="1" customFormat="1" ht="22.5" customHeight="1" x14ac:dyDescent="0.3">
      <c r="B225" s="308"/>
      <c r="C225" s="357" t="s">
        <v>10</v>
      </c>
      <c r="D225" s="357" t="s">
        <v>173</v>
      </c>
      <c r="E225" s="358" t="s">
        <v>516</v>
      </c>
      <c r="F225" s="541" t="s">
        <v>517</v>
      </c>
      <c r="G225" s="541"/>
      <c r="H225" s="541"/>
      <c r="I225" s="541"/>
      <c r="J225" s="359" t="s">
        <v>189</v>
      </c>
      <c r="K225" s="300">
        <v>1</v>
      </c>
      <c r="L225" s="497">
        <v>113</v>
      </c>
      <c r="M225" s="497"/>
      <c r="N225" s="498">
        <f>ROUND(L225*K225,2)</f>
        <v>113</v>
      </c>
      <c r="O225" s="498"/>
      <c r="P225" s="498"/>
      <c r="Q225" s="498"/>
      <c r="R225" s="145"/>
      <c r="T225" s="146" t="s">
        <v>5</v>
      </c>
      <c r="U225" s="44" t="s">
        <v>44</v>
      </c>
      <c r="V225" s="147">
        <v>0.54200000000000004</v>
      </c>
      <c r="W225" s="147">
        <f>V225*K225</f>
        <v>0.54200000000000004</v>
      </c>
      <c r="X225" s="147">
        <v>0</v>
      </c>
      <c r="Y225" s="147">
        <f>X225*K225</f>
        <v>0</v>
      </c>
      <c r="Z225" s="147">
        <v>0</v>
      </c>
      <c r="AA225" s="148">
        <f>Z225*K225</f>
        <v>0</v>
      </c>
      <c r="AR225" s="21" t="s">
        <v>277</v>
      </c>
      <c r="AT225" s="21" t="s">
        <v>173</v>
      </c>
      <c r="AU225" s="21" t="s">
        <v>131</v>
      </c>
      <c r="AY225" s="21" t="s">
        <v>172</v>
      </c>
      <c r="BE225" s="149">
        <f>IF(U225="základní",N225,0)</f>
        <v>113</v>
      </c>
      <c r="BF225" s="149">
        <f>IF(U225="snížená",N225,0)</f>
        <v>0</v>
      </c>
      <c r="BG225" s="149">
        <f>IF(U225="zákl. přenesená",N225,0)</f>
        <v>0</v>
      </c>
      <c r="BH225" s="149">
        <f>IF(U225="sníž. přenesená",N225,0)</f>
        <v>0</v>
      </c>
      <c r="BI225" s="149">
        <f>IF(U225="nulová",N225,0)</f>
        <v>0</v>
      </c>
      <c r="BJ225" s="21" t="s">
        <v>87</v>
      </c>
      <c r="BK225" s="149">
        <f>ROUND(L225*K225,2)</f>
        <v>113</v>
      </c>
      <c r="BL225" s="21" t="s">
        <v>277</v>
      </c>
      <c r="BM225" s="21" t="s">
        <v>846</v>
      </c>
    </row>
    <row r="226" spans="2:65" s="10" customFormat="1" ht="22.5" customHeight="1" x14ac:dyDescent="0.3">
      <c r="B226" s="361"/>
      <c r="C226" s="362"/>
      <c r="D226" s="362"/>
      <c r="E226" s="363" t="s">
        <v>5</v>
      </c>
      <c r="F226" s="542" t="s">
        <v>790</v>
      </c>
      <c r="G226" s="543"/>
      <c r="H226" s="543"/>
      <c r="I226" s="543"/>
      <c r="J226" s="362"/>
      <c r="K226" s="364" t="s">
        <v>5</v>
      </c>
      <c r="L226" s="362"/>
      <c r="M226" s="362"/>
      <c r="N226" s="362"/>
      <c r="O226" s="362"/>
      <c r="P226" s="362"/>
      <c r="Q226" s="362"/>
      <c r="R226" s="155"/>
      <c r="T226" s="156"/>
      <c r="U226" s="152"/>
      <c r="V226" s="152"/>
      <c r="W226" s="152"/>
      <c r="X226" s="152"/>
      <c r="Y226" s="152"/>
      <c r="Z226" s="152"/>
      <c r="AA226" s="157"/>
      <c r="AT226" s="158" t="s">
        <v>182</v>
      </c>
      <c r="AU226" s="158" t="s">
        <v>131</v>
      </c>
      <c r="AV226" s="10" t="s">
        <v>87</v>
      </c>
      <c r="AW226" s="10" t="s">
        <v>37</v>
      </c>
      <c r="AX226" s="10" t="s">
        <v>79</v>
      </c>
      <c r="AY226" s="158" t="s">
        <v>172</v>
      </c>
    </row>
    <row r="227" spans="2:65" s="10" customFormat="1" ht="22.5" customHeight="1" x14ac:dyDescent="0.3">
      <c r="B227" s="361"/>
      <c r="C227" s="362"/>
      <c r="D227" s="362"/>
      <c r="E227" s="363" t="s">
        <v>5</v>
      </c>
      <c r="F227" s="539" t="s">
        <v>791</v>
      </c>
      <c r="G227" s="540"/>
      <c r="H227" s="540"/>
      <c r="I227" s="540"/>
      <c r="J227" s="362"/>
      <c r="K227" s="364" t="s">
        <v>5</v>
      </c>
      <c r="L227" s="362"/>
      <c r="M227" s="362"/>
      <c r="N227" s="362"/>
      <c r="O227" s="362"/>
      <c r="P227" s="362"/>
      <c r="Q227" s="362"/>
      <c r="R227" s="155"/>
      <c r="T227" s="156"/>
      <c r="U227" s="152"/>
      <c r="V227" s="152"/>
      <c r="W227" s="152"/>
      <c r="X227" s="152"/>
      <c r="Y227" s="152"/>
      <c r="Z227" s="152"/>
      <c r="AA227" s="157"/>
      <c r="AT227" s="158" t="s">
        <v>182</v>
      </c>
      <c r="AU227" s="158" t="s">
        <v>131</v>
      </c>
      <c r="AV227" s="10" t="s">
        <v>87</v>
      </c>
      <c r="AW227" s="10" t="s">
        <v>37</v>
      </c>
      <c r="AX227" s="10" t="s">
        <v>79</v>
      </c>
      <c r="AY227" s="158" t="s">
        <v>172</v>
      </c>
    </row>
    <row r="228" spans="2:65" s="11" customFormat="1" ht="22.5" customHeight="1" x14ac:dyDescent="0.3">
      <c r="B228" s="366"/>
      <c r="C228" s="367"/>
      <c r="D228" s="367"/>
      <c r="E228" s="368" t="s">
        <v>5</v>
      </c>
      <c r="F228" s="537" t="s">
        <v>87</v>
      </c>
      <c r="G228" s="538"/>
      <c r="H228" s="538"/>
      <c r="I228" s="538"/>
      <c r="J228" s="367"/>
      <c r="K228" s="369">
        <v>1</v>
      </c>
      <c r="L228" s="367"/>
      <c r="M228" s="367"/>
      <c r="N228" s="367"/>
      <c r="O228" s="367"/>
      <c r="P228" s="367"/>
      <c r="Q228" s="367"/>
      <c r="R228" s="163"/>
      <c r="T228" s="164"/>
      <c r="U228" s="160"/>
      <c r="V228" s="160"/>
      <c r="W228" s="160"/>
      <c r="X228" s="160"/>
      <c r="Y228" s="160"/>
      <c r="Z228" s="160"/>
      <c r="AA228" s="165"/>
      <c r="AT228" s="166" t="s">
        <v>182</v>
      </c>
      <c r="AU228" s="166" t="s">
        <v>131</v>
      </c>
      <c r="AV228" s="11" t="s">
        <v>131</v>
      </c>
      <c r="AW228" s="11" t="s">
        <v>37</v>
      </c>
      <c r="AX228" s="11" t="s">
        <v>79</v>
      </c>
      <c r="AY228" s="166" t="s">
        <v>172</v>
      </c>
    </row>
    <row r="229" spans="2:65" s="12" customFormat="1" ht="22.5" customHeight="1" x14ac:dyDescent="0.3">
      <c r="B229" s="371"/>
      <c r="C229" s="372"/>
      <c r="D229" s="372"/>
      <c r="E229" s="373" t="s">
        <v>5</v>
      </c>
      <c r="F229" s="525" t="s">
        <v>186</v>
      </c>
      <c r="G229" s="526"/>
      <c r="H229" s="526"/>
      <c r="I229" s="526"/>
      <c r="J229" s="372"/>
      <c r="K229" s="374">
        <v>1</v>
      </c>
      <c r="L229" s="372"/>
      <c r="M229" s="372"/>
      <c r="N229" s="372"/>
      <c r="O229" s="372"/>
      <c r="P229" s="372"/>
      <c r="Q229" s="372"/>
      <c r="R229" s="171"/>
      <c r="T229" s="172"/>
      <c r="U229" s="168"/>
      <c r="V229" s="168"/>
      <c r="W229" s="168"/>
      <c r="X229" s="168"/>
      <c r="Y229" s="168"/>
      <c r="Z229" s="168"/>
      <c r="AA229" s="173"/>
      <c r="AT229" s="174" t="s">
        <v>182</v>
      </c>
      <c r="AU229" s="174" t="s">
        <v>131</v>
      </c>
      <c r="AV229" s="12" t="s">
        <v>177</v>
      </c>
      <c r="AW229" s="12" t="s">
        <v>37</v>
      </c>
      <c r="AX229" s="12" t="s">
        <v>87</v>
      </c>
      <c r="AY229" s="174" t="s">
        <v>172</v>
      </c>
    </row>
    <row r="230" spans="2:65" s="1" customFormat="1" ht="22.5" customHeight="1" x14ac:dyDescent="0.3">
      <c r="B230" s="308"/>
      <c r="C230" s="375" t="s">
        <v>307</v>
      </c>
      <c r="D230" s="375" t="s">
        <v>373</v>
      </c>
      <c r="E230" s="376" t="s">
        <v>520</v>
      </c>
      <c r="F230" s="546" t="s">
        <v>521</v>
      </c>
      <c r="G230" s="546"/>
      <c r="H230" s="546"/>
      <c r="I230" s="546"/>
      <c r="J230" s="377" t="s">
        <v>189</v>
      </c>
      <c r="K230" s="378">
        <v>1</v>
      </c>
      <c r="L230" s="547">
        <v>705</v>
      </c>
      <c r="M230" s="547"/>
      <c r="N230" s="548">
        <f>ROUND(L230*K230,2)</f>
        <v>705</v>
      </c>
      <c r="O230" s="498"/>
      <c r="P230" s="498"/>
      <c r="Q230" s="498"/>
      <c r="R230" s="145"/>
      <c r="T230" s="146" t="s">
        <v>5</v>
      </c>
      <c r="U230" s="44" t="s">
        <v>44</v>
      </c>
      <c r="V230" s="147">
        <v>0</v>
      </c>
      <c r="W230" s="147">
        <f>V230*K230</f>
        <v>0</v>
      </c>
      <c r="X230" s="147">
        <v>5.1999999999999995E-4</v>
      </c>
      <c r="Y230" s="147">
        <f>X230*K230</f>
        <v>5.1999999999999995E-4</v>
      </c>
      <c r="Z230" s="147">
        <v>0</v>
      </c>
      <c r="AA230" s="148">
        <f>Z230*K230</f>
        <v>0</v>
      </c>
      <c r="AR230" s="21" t="s">
        <v>476</v>
      </c>
      <c r="AT230" s="21" t="s">
        <v>373</v>
      </c>
      <c r="AU230" s="21" t="s">
        <v>131</v>
      </c>
      <c r="AY230" s="21" t="s">
        <v>172</v>
      </c>
      <c r="BE230" s="149">
        <f>IF(U230="základní",N230,0)</f>
        <v>705</v>
      </c>
      <c r="BF230" s="149">
        <f>IF(U230="snížená",N230,0)</f>
        <v>0</v>
      </c>
      <c r="BG230" s="149">
        <f>IF(U230="zákl. přenesená",N230,0)</f>
        <v>0</v>
      </c>
      <c r="BH230" s="149">
        <f>IF(U230="sníž. přenesená",N230,0)</f>
        <v>0</v>
      </c>
      <c r="BI230" s="149">
        <f>IF(U230="nulová",N230,0)</f>
        <v>0</v>
      </c>
      <c r="BJ230" s="21" t="s">
        <v>87</v>
      </c>
      <c r="BK230" s="149">
        <f>ROUND(L230*K230,2)</f>
        <v>705</v>
      </c>
      <c r="BL230" s="21" t="s">
        <v>277</v>
      </c>
      <c r="BM230" s="21" t="s">
        <v>847</v>
      </c>
    </row>
    <row r="231" spans="2:65" s="11" customFormat="1" ht="22.5" customHeight="1" x14ac:dyDescent="0.3">
      <c r="B231" s="366"/>
      <c r="C231" s="367"/>
      <c r="D231" s="367"/>
      <c r="E231" s="368" t="s">
        <v>5</v>
      </c>
      <c r="F231" s="523" t="s">
        <v>87</v>
      </c>
      <c r="G231" s="524"/>
      <c r="H231" s="524"/>
      <c r="I231" s="524"/>
      <c r="J231" s="367"/>
      <c r="K231" s="369">
        <v>1</v>
      </c>
      <c r="L231" s="367"/>
      <c r="M231" s="367"/>
      <c r="N231" s="367"/>
      <c r="O231" s="367"/>
      <c r="P231" s="367"/>
      <c r="Q231" s="367"/>
      <c r="R231" s="163"/>
      <c r="T231" s="164"/>
      <c r="U231" s="160"/>
      <c r="V231" s="160"/>
      <c r="W231" s="160"/>
      <c r="X231" s="160"/>
      <c r="Y231" s="160"/>
      <c r="Z231" s="160"/>
      <c r="AA231" s="165"/>
      <c r="AT231" s="166" t="s">
        <v>182</v>
      </c>
      <c r="AU231" s="166" t="s">
        <v>131</v>
      </c>
      <c r="AV231" s="11" t="s">
        <v>131</v>
      </c>
      <c r="AW231" s="11" t="s">
        <v>37</v>
      </c>
      <c r="AX231" s="11" t="s">
        <v>79</v>
      </c>
      <c r="AY231" s="166" t="s">
        <v>172</v>
      </c>
    </row>
    <row r="232" spans="2:65" s="12" customFormat="1" ht="22.5" customHeight="1" x14ac:dyDescent="0.3">
      <c r="B232" s="371"/>
      <c r="C232" s="372"/>
      <c r="D232" s="372"/>
      <c r="E232" s="373" t="s">
        <v>5</v>
      </c>
      <c r="F232" s="525" t="s">
        <v>186</v>
      </c>
      <c r="G232" s="526"/>
      <c r="H232" s="526"/>
      <c r="I232" s="526"/>
      <c r="J232" s="372"/>
      <c r="K232" s="374">
        <v>1</v>
      </c>
      <c r="L232" s="372"/>
      <c r="M232" s="372"/>
      <c r="N232" s="372"/>
      <c r="O232" s="372"/>
      <c r="P232" s="372"/>
      <c r="Q232" s="372"/>
      <c r="R232" s="171"/>
      <c r="T232" s="172"/>
      <c r="U232" s="168"/>
      <c r="V232" s="168"/>
      <c r="W232" s="168"/>
      <c r="X232" s="168"/>
      <c r="Y232" s="168"/>
      <c r="Z232" s="168"/>
      <c r="AA232" s="173"/>
      <c r="AT232" s="174" t="s">
        <v>182</v>
      </c>
      <c r="AU232" s="174" t="s">
        <v>131</v>
      </c>
      <c r="AV232" s="12" t="s">
        <v>177</v>
      </c>
      <c r="AW232" s="12" t="s">
        <v>37</v>
      </c>
      <c r="AX232" s="12" t="s">
        <v>87</v>
      </c>
      <c r="AY232" s="174" t="s">
        <v>172</v>
      </c>
    </row>
    <row r="233" spans="2:65" s="1" customFormat="1" ht="31.5" customHeight="1" x14ac:dyDescent="0.3">
      <c r="B233" s="308"/>
      <c r="C233" s="357" t="s">
        <v>312</v>
      </c>
      <c r="D233" s="357" t="s">
        <v>173</v>
      </c>
      <c r="E233" s="358" t="s">
        <v>848</v>
      </c>
      <c r="F233" s="541" t="s">
        <v>849</v>
      </c>
      <c r="G233" s="541"/>
      <c r="H233" s="541"/>
      <c r="I233" s="541"/>
      <c r="J233" s="359" t="s">
        <v>189</v>
      </c>
      <c r="K233" s="300">
        <v>1</v>
      </c>
      <c r="L233" s="497">
        <v>174</v>
      </c>
      <c r="M233" s="497"/>
      <c r="N233" s="498">
        <f>ROUND(L233*K233,2)</f>
        <v>174</v>
      </c>
      <c r="O233" s="498"/>
      <c r="P233" s="498"/>
      <c r="Q233" s="498"/>
      <c r="R233" s="145"/>
      <c r="T233" s="146" t="s">
        <v>5</v>
      </c>
      <c r="U233" s="44" t="s">
        <v>44</v>
      </c>
      <c r="V233" s="147">
        <v>0.46400000000000002</v>
      </c>
      <c r="W233" s="147">
        <f>V233*K233</f>
        <v>0.46400000000000002</v>
      </c>
      <c r="X233" s="147">
        <v>0</v>
      </c>
      <c r="Y233" s="147">
        <f>X233*K233</f>
        <v>0</v>
      </c>
      <c r="Z233" s="147">
        <v>0</v>
      </c>
      <c r="AA233" s="148">
        <f>Z233*K233</f>
        <v>0</v>
      </c>
      <c r="AR233" s="21" t="s">
        <v>277</v>
      </c>
      <c r="AT233" s="21" t="s">
        <v>173</v>
      </c>
      <c r="AU233" s="21" t="s">
        <v>131</v>
      </c>
      <c r="AY233" s="21" t="s">
        <v>172</v>
      </c>
      <c r="BE233" s="149">
        <f>IF(U233="základní",N233,0)</f>
        <v>174</v>
      </c>
      <c r="BF233" s="149">
        <f>IF(U233="snížená",N233,0)</f>
        <v>0</v>
      </c>
      <c r="BG233" s="149">
        <f>IF(U233="zákl. přenesená",N233,0)</f>
        <v>0</v>
      </c>
      <c r="BH233" s="149">
        <f>IF(U233="sníž. přenesená",N233,0)</f>
        <v>0</v>
      </c>
      <c r="BI233" s="149">
        <f>IF(U233="nulová",N233,0)</f>
        <v>0</v>
      </c>
      <c r="BJ233" s="21" t="s">
        <v>87</v>
      </c>
      <c r="BK233" s="149">
        <f>ROUND(L233*K233,2)</f>
        <v>174</v>
      </c>
      <c r="BL233" s="21" t="s">
        <v>277</v>
      </c>
      <c r="BM233" s="21" t="s">
        <v>850</v>
      </c>
    </row>
    <row r="234" spans="2:65" s="11" customFormat="1" ht="22.5" customHeight="1" x14ac:dyDescent="0.3">
      <c r="B234" s="366"/>
      <c r="C234" s="367"/>
      <c r="D234" s="367"/>
      <c r="E234" s="368" t="s">
        <v>5</v>
      </c>
      <c r="F234" s="523" t="s">
        <v>87</v>
      </c>
      <c r="G234" s="524"/>
      <c r="H234" s="524"/>
      <c r="I234" s="524"/>
      <c r="J234" s="367"/>
      <c r="K234" s="369">
        <v>1</v>
      </c>
      <c r="L234" s="367"/>
      <c r="M234" s="367"/>
      <c r="N234" s="367"/>
      <c r="O234" s="367"/>
      <c r="P234" s="367"/>
      <c r="Q234" s="367"/>
      <c r="R234" s="163"/>
      <c r="T234" s="164"/>
      <c r="U234" s="160"/>
      <c r="V234" s="160"/>
      <c r="W234" s="160"/>
      <c r="X234" s="160"/>
      <c r="Y234" s="160"/>
      <c r="Z234" s="160"/>
      <c r="AA234" s="165"/>
      <c r="AT234" s="166" t="s">
        <v>182</v>
      </c>
      <c r="AU234" s="166" t="s">
        <v>131</v>
      </c>
      <c r="AV234" s="11" t="s">
        <v>131</v>
      </c>
      <c r="AW234" s="11" t="s">
        <v>37</v>
      </c>
      <c r="AX234" s="11" t="s">
        <v>79</v>
      </c>
      <c r="AY234" s="166" t="s">
        <v>172</v>
      </c>
    </row>
    <row r="235" spans="2:65" s="12" customFormat="1" ht="22.5" customHeight="1" x14ac:dyDescent="0.3">
      <c r="B235" s="371"/>
      <c r="C235" s="372"/>
      <c r="D235" s="372"/>
      <c r="E235" s="373" t="s">
        <v>5</v>
      </c>
      <c r="F235" s="525" t="s">
        <v>186</v>
      </c>
      <c r="G235" s="526"/>
      <c r="H235" s="526"/>
      <c r="I235" s="526"/>
      <c r="J235" s="372"/>
      <c r="K235" s="374">
        <v>1</v>
      </c>
      <c r="L235" s="372"/>
      <c r="M235" s="372"/>
      <c r="N235" s="372"/>
      <c r="O235" s="372"/>
      <c r="P235" s="372"/>
      <c r="Q235" s="372"/>
      <c r="R235" s="171"/>
      <c r="T235" s="172"/>
      <c r="U235" s="168"/>
      <c r="V235" s="168"/>
      <c r="W235" s="168"/>
      <c r="X235" s="168"/>
      <c r="Y235" s="168"/>
      <c r="Z235" s="168"/>
      <c r="AA235" s="173"/>
      <c r="AT235" s="174" t="s">
        <v>182</v>
      </c>
      <c r="AU235" s="174" t="s">
        <v>131</v>
      </c>
      <c r="AV235" s="12" t="s">
        <v>177</v>
      </c>
      <c r="AW235" s="12" t="s">
        <v>37</v>
      </c>
      <c r="AX235" s="12" t="s">
        <v>87</v>
      </c>
      <c r="AY235" s="174" t="s">
        <v>172</v>
      </c>
    </row>
    <row r="236" spans="2:65" s="1" customFormat="1" ht="31.5" customHeight="1" x14ac:dyDescent="0.3">
      <c r="B236" s="308"/>
      <c r="C236" s="375" t="s">
        <v>317</v>
      </c>
      <c r="D236" s="375" t="s">
        <v>373</v>
      </c>
      <c r="E236" s="376" t="s">
        <v>851</v>
      </c>
      <c r="F236" s="546" t="s">
        <v>852</v>
      </c>
      <c r="G236" s="546"/>
      <c r="H236" s="546"/>
      <c r="I236" s="546"/>
      <c r="J236" s="377" t="s">
        <v>229</v>
      </c>
      <c r="K236" s="378">
        <v>1.5</v>
      </c>
      <c r="L236" s="547">
        <v>769</v>
      </c>
      <c r="M236" s="547"/>
      <c r="N236" s="548">
        <f>ROUND(L236*K236,2)</f>
        <v>1153.5</v>
      </c>
      <c r="O236" s="498"/>
      <c r="P236" s="498"/>
      <c r="Q236" s="498"/>
      <c r="R236" s="145"/>
      <c r="T236" s="146" t="s">
        <v>5</v>
      </c>
      <c r="U236" s="44" t="s">
        <v>44</v>
      </c>
      <c r="V236" s="147">
        <v>0</v>
      </c>
      <c r="W236" s="147">
        <f>V236*K236</f>
        <v>0</v>
      </c>
      <c r="X236" s="147">
        <v>3.0000000000000001E-3</v>
      </c>
      <c r="Y236" s="147">
        <f>X236*K236</f>
        <v>4.5000000000000005E-3</v>
      </c>
      <c r="Z236" s="147">
        <v>0</v>
      </c>
      <c r="AA236" s="148">
        <f>Z236*K236</f>
        <v>0</v>
      </c>
      <c r="AR236" s="21" t="s">
        <v>476</v>
      </c>
      <c r="AT236" s="21" t="s">
        <v>373</v>
      </c>
      <c r="AU236" s="21" t="s">
        <v>131</v>
      </c>
      <c r="AY236" s="21" t="s">
        <v>172</v>
      </c>
      <c r="BE236" s="149">
        <f>IF(U236="základní",N236,0)</f>
        <v>1153.5</v>
      </c>
      <c r="BF236" s="149">
        <f>IF(U236="snížená",N236,0)</f>
        <v>0</v>
      </c>
      <c r="BG236" s="149">
        <f>IF(U236="zákl. přenesená",N236,0)</f>
        <v>0</v>
      </c>
      <c r="BH236" s="149">
        <f>IF(U236="sníž. přenesená",N236,0)</f>
        <v>0</v>
      </c>
      <c r="BI236" s="149">
        <f>IF(U236="nulová",N236,0)</f>
        <v>0</v>
      </c>
      <c r="BJ236" s="21" t="s">
        <v>87</v>
      </c>
      <c r="BK236" s="149">
        <f>ROUND(L236*K236,2)</f>
        <v>1153.5</v>
      </c>
      <c r="BL236" s="21" t="s">
        <v>277</v>
      </c>
      <c r="BM236" s="21" t="s">
        <v>853</v>
      </c>
    </row>
    <row r="237" spans="2:65" s="11" customFormat="1" ht="22.5" customHeight="1" x14ac:dyDescent="0.3">
      <c r="B237" s="366"/>
      <c r="C237" s="367"/>
      <c r="D237" s="367"/>
      <c r="E237" s="368" t="s">
        <v>5</v>
      </c>
      <c r="F237" s="523" t="s">
        <v>755</v>
      </c>
      <c r="G237" s="524"/>
      <c r="H237" s="524"/>
      <c r="I237" s="524"/>
      <c r="J237" s="367"/>
      <c r="K237" s="369">
        <v>1.5</v>
      </c>
      <c r="L237" s="367"/>
      <c r="M237" s="367"/>
      <c r="N237" s="367"/>
      <c r="O237" s="367"/>
      <c r="P237" s="367"/>
      <c r="Q237" s="367"/>
      <c r="R237" s="163"/>
      <c r="T237" s="164"/>
      <c r="U237" s="160"/>
      <c r="V237" s="160"/>
      <c r="W237" s="160"/>
      <c r="X237" s="160"/>
      <c r="Y237" s="160"/>
      <c r="Z237" s="160"/>
      <c r="AA237" s="165"/>
      <c r="AT237" s="166" t="s">
        <v>182</v>
      </c>
      <c r="AU237" s="166" t="s">
        <v>131</v>
      </c>
      <c r="AV237" s="11" t="s">
        <v>131</v>
      </c>
      <c r="AW237" s="11" t="s">
        <v>37</v>
      </c>
      <c r="AX237" s="11" t="s">
        <v>79</v>
      </c>
      <c r="AY237" s="166" t="s">
        <v>172</v>
      </c>
    </row>
    <row r="238" spans="2:65" s="12" customFormat="1" ht="22.5" customHeight="1" x14ac:dyDescent="0.3">
      <c r="B238" s="371"/>
      <c r="C238" s="372"/>
      <c r="D238" s="372"/>
      <c r="E238" s="373" t="s">
        <v>5</v>
      </c>
      <c r="F238" s="525" t="s">
        <v>186</v>
      </c>
      <c r="G238" s="526"/>
      <c r="H238" s="526"/>
      <c r="I238" s="526"/>
      <c r="J238" s="372"/>
      <c r="K238" s="374">
        <v>1.5</v>
      </c>
      <c r="L238" s="372"/>
      <c r="M238" s="372"/>
      <c r="N238" s="372"/>
      <c r="O238" s="372"/>
      <c r="P238" s="372"/>
      <c r="Q238" s="372"/>
      <c r="R238" s="171"/>
      <c r="T238" s="172"/>
      <c r="U238" s="168"/>
      <c r="V238" s="168"/>
      <c r="W238" s="168"/>
      <c r="X238" s="168"/>
      <c r="Y238" s="168"/>
      <c r="Z238" s="168"/>
      <c r="AA238" s="173"/>
      <c r="AT238" s="174" t="s">
        <v>182</v>
      </c>
      <c r="AU238" s="174" t="s">
        <v>131</v>
      </c>
      <c r="AV238" s="12" t="s">
        <v>177</v>
      </c>
      <c r="AW238" s="12" t="s">
        <v>37</v>
      </c>
      <c r="AX238" s="12" t="s">
        <v>87</v>
      </c>
      <c r="AY238" s="174" t="s">
        <v>172</v>
      </c>
    </row>
    <row r="239" spans="2:65" s="1" customFormat="1" ht="22.5" customHeight="1" x14ac:dyDescent="0.3">
      <c r="B239" s="308"/>
      <c r="C239" s="357" t="s">
        <v>321</v>
      </c>
      <c r="D239" s="357" t="s">
        <v>173</v>
      </c>
      <c r="E239" s="358" t="s">
        <v>524</v>
      </c>
      <c r="F239" s="541" t="s">
        <v>525</v>
      </c>
      <c r="G239" s="541"/>
      <c r="H239" s="541"/>
      <c r="I239" s="541"/>
      <c r="J239" s="359" t="s">
        <v>189</v>
      </c>
      <c r="K239" s="300">
        <v>1</v>
      </c>
      <c r="L239" s="497">
        <v>119</v>
      </c>
      <c r="M239" s="497"/>
      <c r="N239" s="498">
        <f>ROUND(L239*K239,2)</f>
        <v>119</v>
      </c>
      <c r="O239" s="498"/>
      <c r="P239" s="498"/>
      <c r="Q239" s="498"/>
      <c r="R239" s="145"/>
      <c r="T239" s="146" t="s">
        <v>5</v>
      </c>
      <c r="U239" s="44" t="s">
        <v>44</v>
      </c>
      <c r="V239" s="147">
        <v>0</v>
      </c>
      <c r="W239" s="147">
        <f>V239*K239</f>
        <v>0</v>
      </c>
      <c r="X239" s="147">
        <v>0</v>
      </c>
      <c r="Y239" s="147">
        <f>X239*K239</f>
        <v>0</v>
      </c>
      <c r="Z239" s="147">
        <v>0</v>
      </c>
      <c r="AA239" s="148">
        <f>Z239*K239</f>
        <v>0</v>
      </c>
      <c r="AR239" s="21" t="s">
        <v>277</v>
      </c>
      <c r="AT239" s="21" t="s">
        <v>173</v>
      </c>
      <c r="AU239" s="21" t="s">
        <v>131</v>
      </c>
      <c r="AY239" s="21" t="s">
        <v>172</v>
      </c>
      <c r="BE239" s="149">
        <f>IF(U239="základní",N239,0)</f>
        <v>119</v>
      </c>
      <c r="BF239" s="149">
        <f>IF(U239="snížená",N239,0)</f>
        <v>0</v>
      </c>
      <c r="BG239" s="149">
        <f>IF(U239="zákl. přenesená",N239,0)</f>
        <v>0</v>
      </c>
      <c r="BH239" s="149">
        <f>IF(U239="sníž. přenesená",N239,0)</f>
        <v>0</v>
      </c>
      <c r="BI239" s="149">
        <f>IF(U239="nulová",N239,0)</f>
        <v>0</v>
      </c>
      <c r="BJ239" s="21" t="s">
        <v>87</v>
      </c>
      <c r="BK239" s="149">
        <f>ROUND(L239*K239,2)</f>
        <v>119</v>
      </c>
      <c r="BL239" s="21" t="s">
        <v>277</v>
      </c>
      <c r="BM239" s="21" t="s">
        <v>854</v>
      </c>
    </row>
    <row r="240" spans="2:65" s="10" customFormat="1" ht="22.5" customHeight="1" x14ac:dyDescent="0.3">
      <c r="B240" s="361"/>
      <c r="C240" s="362"/>
      <c r="D240" s="362"/>
      <c r="E240" s="363" t="s">
        <v>5</v>
      </c>
      <c r="F240" s="542" t="s">
        <v>790</v>
      </c>
      <c r="G240" s="543"/>
      <c r="H240" s="543"/>
      <c r="I240" s="543"/>
      <c r="J240" s="362"/>
      <c r="K240" s="364" t="s">
        <v>5</v>
      </c>
      <c r="L240" s="362"/>
      <c r="M240" s="362"/>
      <c r="N240" s="362"/>
      <c r="O240" s="362"/>
      <c r="P240" s="362"/>
      <c r="Q240" s="362"/>
      <c r="R240" s="155"/>
      <c r="T240" s="156"/>
      <c r="U240" s="152"/>
      <c r="V240" s="152"/>
      <c r="W240" s="152"/>
      <c r="X240" s="152"/>
      <c r="Y240" s="152"/>
      <c r="Z240" s="152"/>
      <c r="AA240" s="157"/>
      <c r="AT240" s="158" t="s">
        <v>182</v>
      </c>
      <c r="AU240" s="158" t="s">
        <v>131</v>
      </c>
      <c r="AV240" s="10" t="s">
        <v>87</v>
      </c>
      <c r="AW240" s="10" t="s">
        <v>37</v>
      </c>
      <c r="AX240" s="10" t="s">
        <v>79</v>
      </c>
      <c r="AY240" s="158" t="s">
        <v>172</v>
      </c>
    </row>
    <row r="241" spans="2:65" s="10" customFormat="1" ht="22.5" customHeight="1" x14ac:dyDescent="0.3">
      <c r="B241" s="361"/>
      <c r="C241" s="362"/>
      <c r="D241" s="362"/>
      <c r="E241" s="363" t="s">
        <v>5</v>
      </c>
      <c r="F241" s="539" t="s">
        <v>791</v>
      </c>
      <c r="G241" s="540"/>
      <c r="H241" s="540"/>
      <c r="I241" s="540"/>
      <c r="J241" s="362"/>
      <c r="K241" s="364" t="s">
        <v>5</v>
      </c>
      <c r="L241" s="362"/>
      <c r="M241" s="362"/>
      <c r="N241" s="362"/>
      <c r="O241" s="362"/>
      <c r="P241" s="362"/>
      <c r="Q241" s="362"/>
      <c r="R241" s="155"/>
      <c r="T241" s="156"/>
      <c r="U241" s="152"/>
      <c r="V241" s="152"/>
      <c r="W241" s="152"/>
      <c r="X241" s="152"/>
      <c r="Y241" s="152"/>
      <c r="Z241" s="152"/>
      <c r="AA241" s="157"/>
      <c r="AT241" s="158" t="s">
        <v>182</v>
      </c>
      <c r="AU241" s="158" t="s">
        <v>131</v>
      </c>
      <c r="AV241" s="10" t="s">
        <v>87</v>
      </c>
      <c r="AW241" s="10" t="s">
        <v>37</v>
      </c>
      <c r="AX241" s="10" t="s">
        <v>79</v>
      </c>
      <c r="AY241" s="158" t="s">
        <v>172</v>
      </c>
    </row>
    <row r="242" spans="2:65" s="11" customFormat="1" ht="22.5" customHeight="1" x14ac:dyDescent="0.3">
      <c r="B242" s="366"/>
      <c r="C242" s="367"/>
      <c r="D242" s="367"/>
      <c r="E242" s="368" t="s">
        <v>5</v>
      </c>
      <c r="F242" s="537" t="s">
        <v>87</v>
      </c>
      <c r="G242" s="538"/>
      <c r="H242" s="538"/>
      <c r="I242" s="538"/>
      <c r="J242" s="367"/>
      <c r="K242" s="369">
        <v>1</v>
      </c>
      <c r="L242" s="367"/>
      <c r="M242" s="367"/>
      <c r="N242" s="367"/>
      <c r="O242" s="367"/>
      <c r="P242" s="367"/>
      <c r="Q242" s="367"/>
      <c r="R242" s="163"/>
      <c r="T242" s="164"/>
      <c r="U242" s="160"/>
      <c r="V242" s="160"/>
      <c r="W242" s="160"/>
      <c r="X242" s="160"/>
      <c r="Y242" s="160"/>
      <c r="Z242" s="160"/>
      <c r="AA242" s="165"/>
      <c r="AT242" s="166" t="s">
        <v>182</v>
      </c>
      <c r="AU242" s="166" t="s">
        <v>131</v>
      </c>
      <c r="AV242" s="11" t="s">
        <v>131</v>
      </c>
      <c r="AW242" s="11" t="s">
        <v>37</v>
      </c>
      <c r="AX242" s="11" t="s">
        <v>79</v>
      </c>
      <c r="AY242" s="166" t="s">
        <v>172</v>
      </c>
    </row>
    <row r="243" spans="2:65" s="12" customFormat="1" ht="22.5" customHeight="1" x14ac:dyDescent="0.3">
      <c r="B243" s="371"/>
      <c r="C243" s="372"/>
      <c r="D243" s="372"/>
      <c r="E243" s="373" t="s">
        <v>5</v>
      </c>
      <c r="F243" s="525" t="s">
        <v>186</v>
      </c>
      <c r="G243" s="526"/>
      <c r="H243" s="526"/>
      <c r="I243" s="526"/>
      <c r="J243" s="372"/>
      <c r="K243" s="374">
        <v>1</v>
      </c>
      <c r="L243" s="372"/>
      <c r="M243" s="372"/>
      <c r="N243" s="372"/>
      <c r="O243" s="372"/>
      <c r="P243" s="372"/>
      <c r="Q243" s="372"/>
      <c r="R243" s="171"/>
      <c r="T243" s="172"/>
      <c r="U243" s="168"/>
      <c r="V243" s="168"/>
      <c r="W243" s="168"/>
      <c r="X243" s="168"/>
      <c r="Y243" s="168"/>
      <c r="Z243" s="168"/>
      <c r="AA243" s="173"/>
      <c r="AT243" s="174" t="s">
        <v>182</v>
      </c>
      <c r="AU243" s="174" t="s">
        <v>131</v>
      </c>
      <c r="AV243" s="12" t="s">
        <v>177</v>
      </c>
      <c r="AW243" s="12" t="s">
        <v>37</v>
      </c>
      <c r="AX243" s="12" t="s">
        <v>87</v>
      </c>
      <c r="AY243" s="174" t="s">
        <v>172</v>
      </c>
    </row>
    <row r="244" spans="2:65" s="1" customFormat="1" ht="22.5" customHeight="1" x14ac:dyDescent="0.3">
      <c r="B244" s="308"/>
      <c r="C244" s="375" t="s">
        <v>325</v>
      </c>
      <c r="D244" s="375" t="s">
        <v>373</v>
      </c>
      <c r="E244" s="376" t="s">
        <v>528</v>
      </c>
      <c r="F244" s="546" t="s">
        <v>529</v>
      </c>
      <c r="G244" s="546"/>
      <c r="H244" s="546"/>
      <c r="I244" s="546"/>
      <c r="J244" s="377" t="s">
        <v>189</v>
      </c>
      <c r="K244" s="378">
        <v>1</v>
      </c>
      <c r="L244" s="547">
        <v>391</v>
      </c>
      <c r="M244" s="547"/>
      <c r="N244" s="548">
        <f>ROUND(L244*K244,2)</f>
        <v>391</v>
      </c>
      <c r="O244" s="498"/>
      <c r="P244" s="498"/>
      <c r="Q244" s="498"/>
      <c r="R244" s="145"/>
      <c r="T244" s="146" t="s">
        <v>5</v>
      </c>
      <c r="U244" s="44" t="s">
        <v>44</v>
      </c>
      <c r="V244" s="147">
        <v>0</v>
      </c>
      <c r="W244" s="147">
        <f>V244*K244</f>
        <v>0</v>
      </c>
      <c r="X244" s="147">
        <v>2.2000000000000001E-3</v>
      </c>
      <c r="Y244" s="147">
        <f>X244*K244</f>
        <v>2.2000000000000001E-3</v>
      </c>
      <c r="Z244" s="147">
        <v>0</v>
      </c>
      <c r="AA244" s="148">
        <f>Z244*K244</f>
        <v>0</v>
      </c>
      <c r="AR244" s="21" t="s">
        <v>476</v>
      </c>
      <c r="AT244" s="21" t="s">
        <v>373</v>
      </c>
      <c r="AU244" s="21" t="s">
        <v>131</v>
      </c>
      <c r="AY244" s="21" t="s">
        <v>172</v>
      </c>
      <c r="BE244" s="149">
        <f>IF(U244="základní",N244,0)</f>
        <v>391</v>
      </c>
      <c r="BF244" s="149">
        <f>IF(U244="snížená",N244,0)</f>
        <v>0</v>
      </c>
      <c r="BG244" s="149">
        <f>IF(U244="zákl. přenesená",N244,0)</f>
        <v>0</v>
      </c>
      <c r="BH244" s="149">
        <f>IF(U244="sníž. přenesená",N244,0)</f>
        <v>0</v>
      </c>
      <c r="BI244" s="149">
        <f>IF(U244="nulová",N244,0)</f>
        <v>0</v>
      </c>
      <c r="BJ244" s="21" t="s">
        <v>87</v>
      </c>
      <c r="BK244" s="149">
        <f>ROUND(L244*K244,2)</f>
        <v>391</v>
      </c>
      <c r="BL244" s="21" t="s">
        <v>277</v>
      </c>
      <c r="BM244" s="21" t="s">
        <v>855</v>
      </c>
    </row>
    <row r="245" spans="2:65" s="11" customFormat="1" ht="22.5" customHeight="1" x14ac:dyDescent="0.3">
      <c r="B245" s="366"/>
      <c r="C245" s="367"/>
      <c r="D245" s="367"/>
      <c r="E245" s="368" t="s">
        <v>5</v>
      </c>
      <c r="F245" s="523" t="s">
        <v>87</v>
      </c>
      <c r="G245" s="524"/>
      <c r="H245" s="524"/>
      <c r="I245" s="524"/>
      <c r="J245" s="367"/>
      <c r="K245" s="369">
        <v>1</v>
      </c>
      <c r="L245" s="367"/>
      <c r="M245" s="367"/>
      <c r="N245" s="367"/>
      <c r="O245" s="367"/>
      <c r="P245" s="367"/>
      <c r="Q245" s="367"/>
      <c r="R245" s="163"/>
      <c r="T245" s="164"/>
      <c r="U245" s="160"/>
      <c r="V245" s="160"/>
      <c r="W245" s="160"/>
      <c r="X245" s="160"/>
      <c r="Y245" s="160"/>
      <c r="Z245" s="160"/>
      <c r="AA245" s="165"/>
      <c r="AT245" s="166" t="s">
        <v>182</v>
      </c>
      <c r="AU245" s="166" t="s">
        <v>131</v>
      </c>
      <c r="AV245" s="11" t="s">
        <v>131</v>
      </c>
      <c r="AW245" s="11" t="s">
        <v>37</v>
      </c>
      <c r="AX245" s="11" t="s">
        <v>79</v>
      </c>
      <c r="AY245" s="166" t="s">
        <v>172</v>
      </c>
    </row>
    <row r="246" spans="2:65" s="12" customFormat="1" ht="22.5" customHeight="1" x14ac:dyDescent="0.3">
      <c r="B246" s="371"/>
      <c r="C246" s="372"/>
      <c r="D246" s="372"/>
      <c r="E246" s="373" t="s">
        <v>5</v>
      </c>
      <c r="F246" s="525" t="s">
        <v>186</v>
      </c>
      <c r="G246" s="526"/>
      <c r="H246" s="526"/>
      <c r="I246" s="526"/>
      <c r="J246" s="372"/>
      <c r="K246" s="374">
        <v>1</v>
      </c>
      <c r="L246" s="372"/>
      <c r="M246" s="372"/>
      <c r="N246" s="372"/>
      <c r="O246" s="372"/>
      <c r="P246" s="372"/>
      <c r="Q246" s="372"/>
      <c r="R246" s="171"/>
      <c r="T246" s="172"/>
      <c r="U246" s="168"/>
      <c r="V246" s="168"/>
      <c r="W246" s="168"/>
      <c r="X246" s="168"/>
      <c r="Y246" s="168"/>
      <c r="Z246" s="168"/>
      <c r="AA246" s="173"/>
      <c r="AT246" s="174" t="s">
        <v>182</v>
      </c>
      <c r="AU246" s="174" t="s">
        <v>131</v>
      </c>
      <c r="AV246" s="12" t="s">
        <v>177</v>
      </c>
      <c r="AW246" s="12" t="s">
        <v>37</v>
      </c>
      <c r="AX246" s="12" t="s">
        <v>87</v>
      </c>
      <c r="AY246" s="174" t="s">
        <v>172</v>
      </c>
    </row>
    <row r="247" spans="2:65" s="1" customFormat="1" ht="31.5" customHeight="1" x14ac:dyDescent="0.3">
      <c r="B247" s="308"/>
      <c r="C247" s="357" t="s">
        <v>330</v>
      </c>
      <c r="D247" s="357" t="s">
        <v>173</v>
      </c>
      <c r="E247" s="358" t="s">
        <v>532</v>
      </c>
      <c r="F247" s="541" t="s">
        <v>533</v>
      </c>
      <c r="G247" s="541"/>
      <c r="H247" s="541"/>
      <c r="I247" s="541"/>
      <c r="J247" s="359" t="s">
        <v>269</v>
      </c>
      <c r="K247" s="300">
        <v>0.152</v>
      </c>
      <c r="L247" s="497">
        <v>642</v>
      </c>
      <c r="M247" s="497"/>
      <c r="N247" s="498">
        <f>ROUND(L247*K247,2)</f>
        <v>97.58</v>
      </c>
      <c r="O247" s="498"/>
      <c r="P247" s="498"/>
      <c r="Q247" s="498"/>
      <c r="R247" s="145"/>
      <c r="T247" s="146" t="s">
        <v>5</v>
      </c>
      <c r="U247" s="44" t="s">
        <v>44</v>
      </c>
      <c r="V247" s="147">
        <v>2.2549999999999999</v>
      </c>
      <c r="W247" s="147">
        <f>V247*K247</f>
        <v>0.34275999999999995</v>
      </c>
      <c r="X247" s="147">
        <v>0</v>
      </c>
      <c r="Y247" s="147">
        <f>X247*K247</f>
        <v>0</v>
      </c>
      <c r="Z247" s="147">
        <v>0</v>
      </c>
      <c r="AA247" s="148">
        <f>Z247*K247</f>
        <v>0</v>
      </c>
      <c r="AR247" s="21" t="s">
        <v>277</v>
      </c>
      <c r="AT247" s="21" t="s">
        <v>173</v>
      </c>
      <c r="AU247" s="21" t="s">
        <v>131</v>
      </c>
      <c r="AY247" s="21" t="s">
        <v>172</v>
      </c>
      <c r="BE247" s="149">
        <f>IF(U247="základní",N247,0)</f>
        <v>97.58</v>
      </c>
      <c r="BF247" s="149">
        <f>IF(U247="snížená",N247,0)</f>
        <v>0</v>
      </c>
      <c r="BG247" s="149">
        <f>IF(U247="zákl. přenesená",N247,0)</f>
        <v>0</v>
      </c>
      <c r="BH247" s="149">
        <f>IF(U247="sníž. přenesená",N247,0)</f>
        <v>0</v>
      </c>
      <c r="BI247" s="149">
        <f>IF(U247="nulová",N247,0)</f>
        <v>0</v>
      </c>
      <c r="BJ247" s="21" t="s">
        <v>87</v>
      </c>
      <c r="BK247" s="149">
        <f>ROUND(L247*K247,2)</f>
        <v>97.58</v>
      </c>
      <c r="BL247" s="21" t="s">
        <v>277</v>
      </c>
      <c r="BM247" s="21" t="s">
        <v>856</v>
      </c>
    </row>
    <row r="248" spans="2:65" s="9" customFormat="1" ht="29.85" customHeight="1" x14ac:dyDescent="0.3">
      <c r="B248" s="353"/>
      <c r="C248" s="354"/>
      <c r="D248" s="356" t="s">
        <v>783</v>
      </c>
      <c r="E248" s="356"/>
      <c r="F248" s="356"/>
      <c r="G248" s="356"/>
      <c r="H248" s="356"/>
      <c r="I248" s="356"/>
      <c r="J248" s="356"/>
      <c r="K248" s="356"/>
      <c r="L248" s="356"/>
      <c r="M248" s="356"/>
      <c r="N248" s="535">
        <f>BK248</f>
        <v>1784.04</v>
      </c>
      <c r="O248" s="536"/>
      <c r="P248" s="536"/>
      <c r="Q248" s="536"/>
      <c r="R248" s="133"/>
      <c r="T248" s="134"/>
      <c r="U248" s="131"/>
      <c r="V248" s="131"/>
      <c r="W248" s="135">
        <f>SUM(W249:W255)</f>
        <v>1.275136</v>
      </c>
      <c r="X248" s="131"/>
      <c r="Y248" s="135">
        <f>SUM(Y249:Y255)</f>
        <v>3.1759999999999997E-2</v>
      </c>
      <c r="Z248" s="131"/>
      <c r="AA248" s="136">
        <f>SUM(AA249:AA255)</f>
        <v>0</v>
      </c>
      <c r="AR248" s="137" t="s">
        <v>131</v>
      </c>
      <c r="AT248" s="138" t="s">
        <v>78</v>
      </c>
      <c r="AU248" s="138" t="s">
        <v>87</v>
      </c>
      <c r="AY248" s="137" t="s">
        <v>172</v>
      </c>
      <c r="BK248" s="139">
        <f>SUM(BK249:BK255)</f>
        <v>1784.04</v>
      </c>
    </row>
    <row r="249" spans="2:65" s="1" customFormat="1" ht="31.5" customHeight="1" x14ac:dyDescent="0.3">
      <c r="B249" s="308"/>
      <c r="C249" s="357" t="s">
        <v>336</v>
      </c>
      <c r="D249" s="357" t="s">
        <v>173</v>
      </c>
      <c r="E249" s="358" t="s">
        <v>857</v>
      </c>
      <c r="F249" s="541" t="s">
        <v>858</v>
      </c>
      <c r="G249" s="541"/>
      <c r="H249" s="541"/>
      <c r="I249" s="541"/>
      <c r="J249" s="359" t="s">
        <v>206</v>
      </c>
      <c r="K249" s="300">
        <v>2</v>
      </c>
      <c r="L249" s="497">
        <v>424</v>
      </c>
      <c r="M249" s="497"/>
      <c r="N249" s="498">
        <f>ROUND(L249*K249,2)</f>
        <v>848</v>
      </c>
      <c r="O249" s="498"/>
      <c r="P249" s="498"/>
      <c r="Q249" s="498"/>
      <c r="R249" s="145"/>
      <c r="T249" s="146" t="s">
        <v>5</v>
      </c>
      <c r="U249" s="44" t="s">
        <v>44</v>
      </c>
      <c r="V249" s="147">
        <v>0.61199999999999999</v>
      </c>
      <c r="W249" s="147">
        <f>V249*K249</f>
        <v>1.224</v>
      </c>
      <c r="X249" s="147">
        <v>2.8999999999999998E-3</v>
      </c>
      <c r="Y249" s="147">
        <f>X249*K249</f>
        <v>5.7999999999999996E-3</v>
      </c>
      <c r="Z249" s="147">
        <v>0</v>
      </c>
      <c r="AA249" s="148">
        <f>Z249*K249</f>
        <v>0</v>
      </c>
      <c r="AR249" s="21" t="s">
        <v>277</v>
      </c>
      <c r="AT249" s="21" t="s">
        <v>173</v>
      </c>
      <c r="AU249" s="21" t="s">
        <v>131</v>
      </c>
      <c r="AY249" s="21" t="s">
        <v>172</v>
      </c>
      <c r="BE249" s="149">
        <f>IF(U249="základní",N249,0)</f>
        <v>848</v>
      </c>
      <c r="BF249" s="149">
        <f>IF(U249="snížená",N249,0)</f>
        <v>0</v>
      </c>
      <c r="BG249" s="149">
        <f>IF(U249="zákl. přenesená",N249,0)</f>
        <v>0</v>
      </c>
      <c r="BH249" s="149">
        <f>IF(U249="sníž. přenesená",N249,0)</f>
        <v>0</v>
      </c>
      <c r="BI249" s="149">
        <f>IF(U249="nulová",N249,0)</f>
        <v>0</v>
      </c>
      <c r="BJ249" s="21" t="s">
        <v>87</v>
      </c>
      <c r="BK249" s="149">
        <f>ROUND(L249*K249,2)</f>
        <v>848</v>
      </c>
      <c r="BL249" s="21" t="s">
        <v>277</v>
      </c>
      <c r="BM249" s="21" t="s">
        <v>859</v>
      </c>
    </row>
    <row r="250" spans="2:65" s="11" customFormat="1" ht="22.5" customHeight="1" x14ac:dyDescent="0.3">
      <c r="B250" s="366"/>
      <c r="C250" s="367"/>
      <c r="D250" s="367"/>
      <c r="E250" s="368" t="s">
        <v>5</v>
      </c>
      <c r="F250" s="523" t="s">
        <v>131</v>
      </c>
      <c r="G250" s="524"/>
      <c r="H250" s="524"/>
      <c r="I250" s="524"/>
      <c r="J250" s="367"/>
      <c r="K250" s="369">
        <v>2</v>
      </c>
      <c r="L250" s="367"/>
      <c r="M250" s="367"/>
      <c r="N250" s="367"/>
      <c r="O250" s="367"/>
      <c r="P250" s="367"/>
      <c r="Q250" s="367"/>
      <c r="R250" s="163"/>
      <c r="T250" s="164"/>
      <c r="U250" s="160"/>
      <c r="V250" s="160"/>
      <c r="W250" s="160"/>
      <c r="X250" s="160"/>
      <c r="Y250" s="160"/>
      <c r="Z250" s="160"/>
      <c r="AA250" s="165"/>
      <c r="AT250" s="166" t="s">
        <v>182</v>
      </c>
      <c r="AU250" s="166" t="s">
        <v>131</v>
      </c>
      <c r="AV250" s="11" t="s">
        <v>131</v>
      </c>
      <c r="AW250" s="11" t="s">
        <v>37</v>
      </c>
      <c r="AX250" s="11" t="s">
        <v>79</v>
      </c>
      <c r="AY250" s="166" t="s">
        <v>172</v>
      </c>
    </row>
    <row r="251" spans="2:65" s="12" customFormat="1" ht="22.5" customHeight="1" x14ac:dyDescent="0.3">
      <c r="B251" s="371"/>
      <c r="C251" s="372"/>
      <c r="D251" s="372"/>
      <c r="E251" s="373" t="s">
        <v>5</v>
      </c>
      <c r="F251" s="525" t="s">
        <v>186</v>
      </c>
      <c r="G251" s="526"/>
      <c r="H251" s="526"/>
      <c r="I251" s="526"/>
      <c r="J251" s="372"/>
      <c r="K251" s="374">
        <v>2</v>
      </c>
      <c r="L251" s="372"/>
      <c r="M251" s="372"/>
      <c r="N251" s="372"/>
      <c r="O251" s="372"/>
      <c r="P251" s="372"/>
      <c r="Q251" s="372"/>
      <c r="R251" s="171"/>
      <c r="T251" s="172"/>
      <c r="U251" s="168"/>
      <c r="V251" s="168"/>
      <c r="W251" s="168"/>
      <c r="X251" s="168"/>
      <c r="Y251" s="168"/>
      <c r="Z251" s="168"/>
      <c r="AA251" s="173"/>
      <c r="AT251" s="174" t="s">
        <v>182</v>
      </c>
      <c r="AU251" s="174" t="s">
        <v>131</v>
      </c>
      <c r="AV251" s="12" t="s">
        <v>177</v>
      </c>
      <c r="AW251" s="12" t="s">
        <v>37</v>
      </c>
      <c r="AX251" s="12" t="s">
        <v>87</v>
      </c>
      <c r="AY251" s="174" t="s">
        <v>172</v>
      </c>
    </row>
    <row r="252" spans="2:65" s="1" customFormat="1" ht="22.5" customHeight="1" x14ac:dyDescent="0.3">
      <c r="B252" s="308"/>
      <c r="C252" s="375" t="s">
        <v>342</v>
      </c>
      <c r="D252" s="375" t="s">
        <v>373</v>
      </c>
      <c r="E252" s="376" t="s">
        <v>860</v>
      </c>
      <c r="F252" s="546" t="s">
        <v>861</v>
      </c>
      <c r="G252" s="546"/>
      <c r="H252" s="546"/>
      <c r="I252" s="546"/>
      <c r="J252" s="377" t="s">
        <v>206</v>
      </c>
      <c r="K252" s="378">
        <v>2.2000000000000002</v>
      </c>
      <c r="L252" s="547">
        <v>419</v>
      </c>
      <c r="M252" s="547"/>
      <c r="N252" s="548">
        <f>ROUND(L252*K252,2)</f>
        <v>921.8</v>
      </c>
      <c r="O252" s="498"/>
      <c r="P252" s="498"/>
      <c r="Q252" s="498"/>
      <c r="R252" s="145"/>
      <c r="T252" s="146" t="s">
        <v>5</v>
      </c>
      <c r="U252" s="44" t="s">
        <v>44</v>
      </c>
      <c r="V252" s="147">
        <v>0</v>
      </c>
      <c r="W252" s="147">
        <f>V252*K252</f>
        <v>0</v>
      </c>
      <c r="X252" s="147">
        <v>1.18E-2</v>
      </c>
      <c r="Y252" s="147">
        <f>X252*K252</f>
        <v>2.596E-2</v>
      </c>
      <c r="Z252" s="147">
        <v>0</v>
      </c>
      <c r="AA252" s="148">
        <f>Z252*K252</f>
        <v>0</v>
      </c>
      <c r="AR252" s="21" t="s">
        <v>476</v>
      </c>
      <c r="AT252" s="21" t="s">
        <v>373</v>
      </c>
      <c r="AU252" s="21" t="s">
        <v>131</v>
      </c>
      <c r="AY252" s="21" t="s">
        <v>172</v>
      </c>
      <c r="BE252" s="149">
        <f>IF(U252="základní",N252,0)</f>
        <v>921.8</v>
      </c>
      <c r="BF252" s="149">
        <f>IF(U252="snížená",N252,0)</f>
        <v>0</v>
      </c>
      <c r="BG252" s="149">
        <f>IF(U252="zákl. přenesená",N252,0)</f>
        <v>0</v>
      </c>
      <c r="BH252" s="149">
        <f>IF(U252="sníž. přenesená",N252,0)</f>
        <v>0</v>
      </c>
      <c r="BI252" s="149">
        <f>IF(U252="nulová",N252,0)</f>
        <v>0</v>
      </c>
      <c r="BJ252" s="21" t="s">
        <v>87</v>
      </c>
      <c r="BK252" s="149">
        <f>ROUND(L252*K252,2)</f>
        <v>921.8</v>
      </c>
      <c r="BL252" s="21" t="s">
        <v>277</v>
      </c>
      <c r="BM252" s="21" t="s">
        <v>862</v>
      </c>
    </row>
    <row r="253" spans="2:65" s="11" customFormat="1" ht="22.5" customHeight="1" x14ac:dyDescent="0.3">
      <c r="B253" s="366"/>
      <c r="C253" s="367"/>
      <c r="D253" s="367"/>
      <c r="E253" s="368" t="s">
        <v>5</v>
      </c>
      <c r="F253" s="523" t="s">
        <v>131</v>
      </c>
      <c r="G253" s="524"/>
      <c r="H253" s="524"/>
      <c r="I253" s="524"/>
      <c r="J253" s="367"/>
      <c r="K253" s="369">
        <v>2</v>
      </c>
      <c r="L253" s="367"/>
      <c r="M253" s="367"/>
      <c r="N253" s="367"/>
      <c r="O253" s="367"/>
      <c r="P253" s="367"/>
      <c r="Q253" s="367"/>
      <c r="R253" s="163"/>
      <c r="T253" s="164"/>
      <c r="U253" s="160"/>
      <c r="V253" s="160"/>
      <c r="W253" s="160"/>
      <c r="X253" s="160"/>
      <c r="Y253" s="160"/>
      <c r="Z253" s="160"/>
      <c r="AA253" s="165"/>
      <c r="AT253" s="166" t="s">
        <v>182</v>
      </c>
      <c r="AU253" s="166" t="s">
        <v>131</v>
      </c>
      <c r="AV253" s="11" t="s">
        <v>131</v>
      </c>
      <c r="AW253" s="11" t="s">
        <v>37</v>
      </c>
      <c r="AX253" s="11" t="s">
        <v>79</v>
      </c>
      <c r="AY253" s="166" t="s">
        <v>172</v>
      </c>
    </row>
    <row r="254" spans="2:65" s="12" customFormat="1" ht="22.5" customHeight="1" x14ac:dyDescent="0.3">
      <c r="B254" s="371"/>
      <c r="C254" s="372"/>
      <c r="D254" s="372"/>
      <c r="E254" s="373" t="s">
        <v>5</v>
      </c>
      <c r="F254" s="525" t="s">
        <v>186</v>
      </c>
      <c r="G254" s="526"/>
      <c r="H254" s="526"/>
      <c r="I254" s="526"/>
      <c r="J254" s="372"/>
      <c r="K254" s="374">
        <v>2</v>
      </c>
      <c r="L254" s="372"/>
      <c r="M254" s="372"/>
      <c r="N254" s="372"/>
      <c r="O254" s="372"/>
      <c r="P254" s="372"/>
      <c r="Q254" s="372"/>
      <c r="R254" s="171"/>
      <c r="T254" s="172"/>
      <c r="U254" s="168"/>
      <c r="V254" s="168"/>
      <c r="W254" s="168"/>
      <c r="X254" s="168"/>
      <c r="Y254" s="168"/>
      <c r="Z254" s="168"/>
      <c r="AA254" s="173"/>
      <c r="AT254" s="174" t="s">
        <v>182</v>
      </c>
      <c r="AU254" s="174" t="s">
        <v>131</v>
      </c>
      <c r="AV254" s="12" t="s">
        <v>177</v>
      </c>
      <c r="AW254" s="12" t="s">
        <v>37</v>
      </c>
      <c r="AX254" s="12" t="s">
        <v>87</v>
      </c>
      <c r="AY254" s="174" t="s">
        <v>172</v>
      </c>
    </row>
    <row r="255" spans="2:65" s="1" customFormat="1" ht="31.5" customHeight="1" x14ac:dyDescent="0.3">
      <c r="B255" s="308"/>
      <c r="C255" s="357" t="s">
        <v>350</v>
      </c>
      <c r="D255" s="357" t="s">
        <v>173</v>
      </c>
      <c r="E255" s="358" t="s">
        <v>863</v>
      </c>
      <c r="F255" s="541" t="s">
        <v>864</v>
      </c>
      <c r="G255" s="541"/>
      <c r="H255" s="541"/>
      <c r="I255" s="541"/>
      <c r="J255" s="359" t="s">
        <v>269</v>
      </c>
      <c r="K255" s="300">
        <v>3.2000000000000001E-2</v>
      </c>
      <c r="L255" s="497">
        <v>445</v>
      </c>
      <c r="M255" s="497"/>
      <c r="N255" s="498">
        <f>ROUND(L255*K255,2)</f>
        <v>14.24</v>
      </c>
      <c r="O255" s="498"/>
      <c r="P255" s="498"/>
      <c r="Q255" s="498"/>
      <c r="R255" s="145"/>
      <c r="T255" s="146" t="s">
        <v>5</v>
      </c>
      <c r="U255" s="44" t="s">
        <v>44</v>
      </c>
      <c r="V255" s="147">
        <v>1.5980000000000001</v>
      </c>
      <c r="W255" s="147">
        <f>V255*K255</f>
        <v>5.1136000000000001E-2</v>
      </c>
      <c r="X255" s="147">
        <v>0</v>
      </c>
      <c r="Y255" s="147">
        <f>X255*K255</f>
        <v>0</v>
      </c>
      <c r="Z255" s="147">
        <v>0</v>
      </c>
      <c r="AA255" s="148">
        <f>Z255*K255</f>
        <v>0</v>
      </c>
      <c r="AR255" s="21" t="s">
        <v>277</v>
      </c>
      <c r="AT255" s="21" t="s">
        <v>173</v>
      </c>
      <c r="AU255" s="21" t="s">
        <v>131</v>
      </c>
      <c r="AY255" s="21" t="s">
        <v>172</v>
      </c>
      <c r="BE255" s="149">
        <f>IF(U255="základní",N255,0)</f>
        <v>14.24</v>
      </c>
      <c r="BF255" s="149">
        <f>IF(U255="snížená",N255,0)</f>
        <v>0</v>
      </c>
      <c r="BG255" s="149">
        <f>IF(U255="zákl. přenesená",N255,0)</f>
        <v>0</v>
      </c>
      <c r="BH255" s="149">
        <f>IF(U255="sníž. přenesená",N255,0)</f>
        <v>0</v>
      </c>
      <c r="BI255" s="149">
        <f>IF(U255="nulová",N255,0)</f>
        <v>0</v>
      </c>
      <c r="BJ255" s="21" t="s">
        <v>87</v>
      </c>
      <c r="BK255" s="149">
        <f>ROUND(L255*K255,2)</f>
        <v>14.24</v>
      </c>
      <c r="BL255" s="21" t="s">
        <v>277</v>
      </c>
      <c r="BM255" s="21" t="s">
        <v>865</v>
      </c>
    </row>
    <row r="256" spans="2:65" s="9" customFormat="1" ht="29.85" customHeight="1" x14ac:dyDescent="0.3">
      <c r="B256" s="353"/>
      <c r="C256" s="354"/>
      <c r="D256" s="356" t="s">
        <v>362</v>
      </c>
      <c r="E256" s="356"/>
      <c r="F256" s="356"/>
      <c r="G256" s="356"/>
      <c r="H256" s="356"/>
      <c r="I256" s="356"/>
      <c r="J256" s="356"/>
      <c r="K256" s="356"/>
      <c r="L256" s="356"/>
      <c r="M256" s="356"/>
      <c r="N256" s="535">
        <f>BK256</f>
        <v>1274.47</v>
      </c>
      <c r="O256" s="536"/>
      <c r="P256" s="536"/>
      <c r="Q256" s="536"/>
      <c r="R256" s="133"/>
      <c r="T256" s="134"/>
      <c r="U256" s="131"/>
      <c r="V256" s="131"/>
      <c r="W256" s="135">
        <f>SUM(W257:W274)</f>
        <v>2.8428</v>
      </c>
      <c r="X256" s="131"/>
      <c r="Y256" s="135">
        <f>SUM(Y257:Y274)</f>
        <v>3.7423199999999999E-3</v>
      </c>
      <c r="Z256" s="131"/>
      <c r="AA256" s="136">
        <f>SUM(AA257:AA274)</f>
        <v>0</v>
      </c>
      <c r="AR256" s="137" t="s">
        <v>131</v>
      </c>
      <c r="AT256" s="138" t="s">
        <v>78</v>
      </c>
      <c r="AU256" s="138" t="s">
        <v>87</v>
      </c>
      <c r="AY256" s="137" t="s">
        <v>172</v>
      </c>
      <c r="BK256" s="139">
        <f>SUM(BK257:BK274)</f>
        <v>1274.47</v>
      </c>
    </row>
    <row r="257" spans="2:65" s="1" customFormat="1" ht="31.5" customHeight="1" x14ac:dyDescent="0.3">
      <c r="B257" s="308"/>
      <c r="C257" s="357" t="s">
        <v>509</v>
      </c>
      <c r="D257" s="357" t="s">
        <v>173</v>
      </c>
      <c r="E257" s="358" t="s">
        <v>866</v>
      </c>
      <c r="F257" s="541" t="s">
        <v>867</v>
      </c>
      <c r="G257" s="541"/>
      <c r="H257" s="541"/>
      <c r="I257" s="541"/>
      <c r="J257" s="359" t="s">
        <v>206</v>
      </c>
      <c r="K257" s="300">
        <v>15</v>
      </c>
      <c r="L257" s="497">
        <v>81</v>
      </c>
      <c r="M257" s="497"/>
      <c r="N257" s="498">
        <f>ROUND(L257*K257,2)</f>
        <v>1215</v>
      </c>
      <c r="O257" s="498"/>
      <c r="P257" s="498"/>
      <c r="Q257" s="498"/>
      <c r="R257" s="145"/>
      <c r="T257" s="146" t="s">
        <v>5</v>
      </c>
      <c r="U257" s="44" t="s">
        <v>44</v>
      </c>
      <c r="V257" s="147">
        <v>0.16600000000000001</v>
      </c>
      <c r="W257" s="147">
        <f>V257*K257</f>
        <v>2.4900000000000002</v>
      </c>
      <c r="X257" s="147">
        <v>2.3000000000000001E-4</v>
      </c>
      <c r="Y257" s="147">
        <f>X257*K257</f>
        <v>3.4499999999999999E-3</v>
      </c>
      <c r="Z257" s="147">
        <v>0</v>
      </c>
      <c r="AA257" s="148">
        <f>Z257*K257</f>
        <v>0</v>
      </c>
      <c r="AR257" s="21" t="s">
        <v>277</v>
      </c>
      <c r="AT257" s="21" t="s">
        <v>173</v>
      </c>
      <c r="AU257" s="21" t="s">
        <v>131</v>
      </c>
      <c r="AY257" s="21" t="s">
        <v>172</v>
      </c>
      <c r="BE257" s="149">
        <f>IF(U257="základní",N257,0)</f>
        <v>1215</v>
      </c>
      <c r="BF257" s="149">
        <f>IF(U257="snížená",N257,0)</f>
        <v>0</v>
      </c>
      <c r="BG257" s="149">
        <f>IF(U257="zákl. přenesená",N257,0)</f>
        <v>0</v>
      </c>
      <c r="BH257" s="149">
        <f>IF(U257="sníž. přenesená",N257,0)</f>
        <v>0</v>
      </c>
      <c r="BI257" s="149">
        <f>IF(U257="nulová",N257,0)</f>
        <v>0</v>
      </c>
      <c r="BJ257" s="21" t="s">
        <v>87</v>
      </c>
      <c r="BK257" s="149">
        <f>ROUND(L257*K257,2)</f>
        <v>1215</v>
      </c>
      <c r="BL257" s="21" t="s">
        <v>277</v>
      </c>
      <c r="BM257" s="21" t="s">
        <v>868</v>
      </c>
    </row>
    <row r="258" spans="2:65" s="10" customFormat="1" ht="22.5" customHeight="1" x14ac:dyDescent="0.3">
      <c r="B258" s="361"/>
      <c r="C258" s="362"/>
      <c r="D258" s="362"/>
      <c r="E258" s="363" t="s">
        <v>5</v>
      </c>
      <c r="F258" s="542" t="s">
        <v>869</v>
      </c>
      <c r="G258" s="543"/>
      <c r="H258" s="543"/>
      <c r="I258" s="543"/>
      <c r="J258" s="362"/>
      <c r="K258" s="364" t="s">
        <v>5</v>
      </c>
      <c r="L258" s="362"/>
      <c r="M258" s="362"/>
      <c r="N258" s="362"/>
      <c r="O258" s="362"/>
      <c r="P258" s="362"/>
      <c r="Q258" s="362"/>
      <c r="R258" s="155"/>
      <c r="T258" s="156"/>
      <c r="U258" s="152"/>
      <c r="V258" s="152"/>
      <c r="W258" s="152"/>
      <c r="X258" s="152"/>
      <c r="Y258" s="152"/>
      <c r="Z258" s="152"/>
      <c r="AA258" s="157"/>
      <c r="AT258" s="158" t="s">
        <v>182</v>
      </c>
      <c r="AU258" s="158" t="s">
        <v>131</v>
      </c>
      <c r="AV258" s="10" t="s">
        <v>87</v>
      </c>
      <c r="AW258" s="10" t="s">
        <v>37</v>
      </c>
      <c r="AX258" s="10" t="s">
        <v>79</v>
      </c>
      <c r="AY258" s="158" t="s">
        <v>172</v>
      </c>
    </row>
    <row r="259" spans="2:65" s="11" customFormat="1" ht="22.5" customHeight="1" x14ac:dyDescent="0.3">
      <c r="B259" s="366"/>
      <c r="C259" s="367"/>
      <c r="D259" s="367"/>
      <c r="E259" s="368" t="s">
        <v>5</v>
      </c>
      <c r="F259" s="537" t="s">
        <v>11</v>
      </c>
      <c r="G259" s="538"/>
      <c r="H259" s="538"/>
      <c r="I259" s="538"/>
      <c r="J259" s="367"/>
      <c r="K259" s="369">
        <v>15</v>
      </c>
      <c r="L259" s="367"/>
      <c r="M259" s="367"/>
      <c r="N259" s="367"/>
      <c r="O259" s="367"/>
      <c r="P259" s="367"/>
      <c r="Q259" s="367"/>
      <c r="R259" s="163"/>
      <c r="T259" s="164"/>
      <c r="U259" s="160"/>
      <c r="V259" s="160"/>
      <c r="W259" s="160"/>
      <c r="X259" s="160"/>
      <c r="Y259" s="160"/>
      <c r="Z259" s="160"/>
      <c r="AA259" s="165"/>
      <c r="AT259" s="166" t="s">
        <v>182</v>
      </c>
      <c r="AU259" s="166" t="s">
        <v>131</v>
      </c>
      <c r="AV259" s="11" t="s">
        <v>131</v>
      </c>
      <c r="AW259" s="11" t="s">
        <v>37</v>
      </c>
      <c r="AX259" s="11" t="s">
        <v>79</v>
      </c>
      <c r="AY259" s="166" t="s">
        <v>172</v>
      </c>
    </row>
    <row r="260" spans="2:65" s="12" customFormat="1" ht="22.5" customHeight="1" x14ac:dyDescent="0.3">
      <c r="B260" s="371"/>
      <c r="C260" s="372"/>
      <c r="D260" s="372"/>
      <c r="E260" s="373" t="s">
        <v>5</v>
      </c>
      <c r="F260" s="525" t="s">
        <v>186</v>
      </c>
      <c r="G260" s="526"/>
      <c r="H260" s="526"/>
      <c r="I260" s="526"/>
      <c r="J260" s="372"/>
      <c r="K260" s="374">
        <v>15</v>
      </c>
      <c r="L260" s="372"/>
      <c r="M260" s="372"/>
      <c r="N260" s="372"/>
      <c r="O260" s="372"/>
      <c r="P260" s="372"/>
      <c r="Q260" s="372"/>
      <c r="R260" s="171"/>
      <c r="T260" s="172"/>
      <c r="U260" s="168"/>
      <c r="V260" s="168"/>
      <c r="W260" s="168"/>
      <c r="X260" s="168"/>
      <c r="Y260" s="168"/>
      <c r="Z260" s="168"/>
      <c r="AA260" s="173"/>
      <c r="AT260" s="174" t="s">
        <v>182</v>
      </c>
      <c r="AU260" s="174" t="s">
        <v>131</v>
      </c>
      <c r="AV260" s="12" t="s">
        <v>177</v>
      </c>
      <c r="AW260" s="12" t="s">
        <v>37</v>
      </c>
      <c r="AX260" s="12" t="s">
        <v>87</v>
      </c>
      <c r="AY260" s="174" t="s">
        <v>172</v>
      </c>
    </row>
    <row r="261" spans="2:65" s="1" customFormat="1" ht="31.5" customHeight="1" x14ac:dyDescent="0.3">
      <c r="B261" s="308"/>
      <c r="C261" s="357" t="s">
        <v>476</v>
      </c>
      <c r="D261" s="357" t="s">
        <v>173</v>
      </c>
      <c r="E261" s="358" t="s">
        <v>579</v>
      </c>
      <c r="F261" s="541" t="s">
        <v>580</v>
      </c>
      <c r="G261" s="541"/>
      <c r="H261" s="541"/>
      <c r="I261" s="541"/>
      <c r="J261" s="359" t="s">
        <v>206</v>
      </c>
      <c r="K261" s="300">
        <v>1.008</v>
      </c>
      <c r="L261" s="497">
        <v>25</v>
      </c>
      <c r="M261" s="497"/>
      <c r="N261" s="498">
        <f>ROUND(L261*K261,2)</f>
        <v>25.2</v>
      </c>
      <c r="O261" s="498"/>
      <c r="P261" s="498"/>
      <c r="Q261" s="498"/>
      <c r="R261" s="145"/>
      <c r="T261" s="146" t="s">
        <v>5</v>
      </c>
      <c r="U261" s="44" t="s">
        <v>44</v>
      </c>
      <c r="V261" s="147">
        <v>0.184</v>
      </c>
      <c r="W261" s="147">
        <f>V261*K261</f>
        <v>0.185472</v>
      </c>
      <c r="X261" s="147">
        <v>1.7000000000000001E-4</v>
      </c>
      <c r="Y261" s="147">
        <f>X261*K261</f>
        <v>1.7136000000000001E-4</v>
      </c>
      <c r="Z261" s="147">
        <v>0</v>
      </c>
      <c r="AA261" s="148">
        <f>Z261*K261</f>
        <v>0</v>
      </c>
      <c r="AR261" s="21" t="s">
        <v>277</v>
      </c>
      <c r="AT261" s="21" t="s">
        <v>173</v>
      </c>
      <c r="AU261" s="21" t="s">
        <v>131</v>
      </c>
      <c r="AY261" s="21" t="s">
        <v>172</v>
      </c>
      <c r="BE261" s="149">
        <f>IF(U261="základní",N261,0)</f>
        <v>25.2</v>
      </c>
      <c r="BF261" s="149">
        <f>IF(U261="snížená",N261,0)</f>
        <v>0</v>
      </c>
      <c r="BG261" s="149">
        <f>IF(U261="zákl. přenesená",N261,0)</f>
        <v>0</v>
      </c>
      <c r="BH261" s="149">
        <f>IF(U261="sníž. přenesená",N261,0)</f>
        <v>0</v>
      </c>
      <c r="BI261" s="149">
        <f>IF(U261="nulová",N261,0)</f>
        <v>0</v>
      </c>
      <c r="BJ261" s="21" t="s">
        <v>87</v>
      </c>
      <c r="BK261" s="149">
        <f>ROUND(L261*K261,2)</f>
        <v>25.2</v>
      </c>
      <c r="BL261" s="21" t="s">
        <v>277</v>
      </c>
      <c r="BM261" s="21" t="s">
        <v>870</v>
      </c>
    </row>
    <row r="262" spans="2:65" s="10" customFormat="1" ht="22.5" customHeight="1" x14ac:dyDescent="0.3">
      <c r="B262" s="361"/>
      <c r="C262" s="362"/>
      <c r="D262" s="362"/>
      <c r="E262" s="363" t="s">
        <v>5</v>
      </c>
      <c r="F262" s="542" t="s">
        <v>790</v>
      </c>
      <c r="G262" s="543"/>
      <c r="H262" s="543"/>
      <c r="I262" s="543"/>
      <c r="J262" s="362"/>
      <c r="K262" s="364" t="s">
        <v>5</v>
      </c>
      <c r="L262" s="362"/>
      <c r="M262" s="362"/>
      <c r="N262" s="362"/>
      <c r="O262" s="362"/>
      <c r="P262" s="362"/>
      <c r="Q262" s="362"/>
      <c r="R262" s="155"/>
      <c r="T262" s="156"/>
      <c r="U262" s="152"/>
      <c r="V262" s="152"/>
      <c r="W262" s="152"/>
      <c r="X262" s="152"/>
      <c r="Y262" s="152"/>
      <c r="Z262" s="152"/>
      <c r="AA262" s="157"/>
      <c r="AT262" s="158" t="s">
        <v>182</v>
      </c>
      <c r="AU262" s="158" t="s">
        <v>131</v>
      </c>
      <c r="AV262" s="10" t="s">
        <v>87</v>
      </c>
      <c r="AW262" s="10" t="s">
        <v>37</v>
      </c>
      <c r="AX262" s="10" t="s">
        <v>79</v>
      </c>
      <c r="AY262" s="158" t="s">
        <v>172</v>
      </c>
    </row>
    <row r="263" spans="2:65" s="10" customFormat="1" ht="22.5" customHeight="1" x14ac:dyDescent="0.3">
      <c r="B263" s="361"/>
      <c r="C263" s="362"/>
      <c r="D263" s="362"/>
      <c r="E263" s="363" t="s">
        <v>5</v>
      </c>
      <c r="F263" s="539" t="s">
        <v>871</v>
      </c>
      <c r="G263" s="540"/>
      <c r="H263" s="540"/>
      <c r="I263" s="540"/>
      <c r="J263" s="362"/>
      <c r="K263" s="364" t="s">
        <v>5</v>
      </c>
      <c r="L263" s="362"/>
      <c r="M263" s="362"/>
      <c r="N263" s="362"/>
      <c r="O263" s="362"/>
      <c r="P263" s="362"/>
      <c r="Q263" s="362"/>
      <c r="R263" s="155"/>
      <c r="T263" s="156"/>
      <c r="U263" s="152"/>
      <c r="V263" s="152"/>
      <c r="W263" s="152"/>
      <c r="X263" s="152"/>
      <c r="Y263" s="152"/>
      <c r="Z263" s="152"/>
      <c r="AA263" s="157"/>
      <c r="AT263" s="158" t="s">
        <v>182</v>
      </c>
      <c r="AU263" s="158" t="s">
        <v>131</v>
      </c>
      <c r="AV263" s="10" t="s">
        <v>87</v>
      </c>
      <c r="AW263" s="10" t="s">
        <v>37</v>
      </c>
      <c r="AX263" s="10" t="s">
        <v>79</v>
      </c>
      <c r="AY263" s="158" t="s">
        <v>172</v>
      </c>
    </row>
    <row r="264" spans="2:65" s="10" customFormat="1" ht="22.5" customHeight="1" x14ac:dyDescent="0.3">
      <c r="B264" s="361"/>
      <c r="C264" s="362"/>
      <c r="D264" s="362"/>
      <c r="E264" s="363" t="s">
        <v>5</v>
      </c>
      <c r="F264" s="539" t="s">
        <v>582</v>
      </c>
      <c r="G264" s="540"/>
      <c r="H264" s="540"/>
      <c r="I264" s="540"/>
      <c r="J264" s="362"/>
      <c r="K264" s="364" t="s">
        <v>5</v>
      </c>
      <c r="L264" s="362"/>
      <c r="M264" s="362"/>
      <c r="N264" s="362"/>
      <c r="O264" s="362"/>
      <c r="P264" s="362"/>
      <c r="Q264" s="362"/>
      <c r="R264" s="155"/>
      <c r="T264" s="156"/>
      <c r="U264" s="152"/>
      <c r="V264" s="152"/>
      <c r="W264" s="152"/>
      <c r="X264" s="152"/>
      <c r="Y264" s="152"/>
      <c r="Z264" s="152"/>
      <c r="AA264" s="157"/>
      <c r="AT264" s="158" t="s">
        <v>182</v>
      </c>
      <c r="AU264" s="158" t="s">
        <v>131</v>
      </c>
      <c r="AV264" s="10" t="s">
        <v>87</v>
      </c>
      <c r="AW264" s="10" t="s">
        <v>37</v>
      </c>
      <c r="AX264" s="10" t="s">
        <v>79</v>
      </c>
      <c r="AY264" s="158" t="s">
        <v>172</v>
      </c>
    </row>
    <row r="265" spans="2:65" s="11" customFormat="1" ht="22.5" customHeight="1" x14ac:dyDescent="0.3">
      <c r="B265" s="366"/>
      <c r="C265" s="367"/>
      <c r="D265" s="367"/>
      <c r="E265" s="368" t="s">
        <v>5</v>
      </c>
      <c r="F265" s="537" t="s">
        <v>872</v>
      </c>
      <c r="G265" s="538"/>
      <c r="H265" s="538"/>
      <c r="I265" s="538"/>
      <c r="J265" s="367"/>
      <c r="K265" s="369">
        <v>0.57599999999999996</v>
      </c>
      <c r="L265" s="367"/>
      <c r="M265" s="367"/>
      <c r="N265" s="367"/>
      <c r="O265" s="367"/>
      <c r="P265" s="367"/>
      <c r="Q265" s="367"/>
      <c r="R265" s="163"/>
      <c r="T265" s="164"/>
      <c r="U265" s="160"/>
      <c r="V265" s="160"/>
      <c r="W265" s="160"/>
      <c r="X265" s="160"/>
      <c r="Y265" s="160"/>
      <c r="Z265" s="160"/>
      <c r="AA265" s="165"/>
      <c r="AT265" s="166" t="s">
        <v>182</v>
      </c>
      <c r="AU265" s="166" t="s">
        <v>131</v>
      </c>
      <c r="AV265" s="11" t="s">
        <v>131</v>
      </c>
      <c r="AW265" s="11" t="s">
        <v>37</v>
      </c>
      <c r="AX265" s="11" t="s">
        <v>79</v>
      </c>
      <c r="AY265" s="166" t="s">
        <v>172</v>
      </c>
    </row>
    <row r="266" spans="2:65" s="11" customFormat="1" ht="22.5" customHeight="1" x14ac:dyDescent="0.3">
      <c r="B266" s="366"/>
      <c r="C266" s="367"/>
      <c r="D266" s="367"/>
      <c r="E266" s="368" t="s">
        <v>5</v>
      </c>
      <c r="F266" s="537" t="s">
        <v>873</v>
      </c>
      <c r="G266" s="538"/>
      <c r="H266" s="538"/>
      <c r="I266" s="538"/>
      <c r="J266" s="367"/>
      <c r="K266" s="369">
        <v>0.432</v>
      </c>
      <c r="L266" s="367"/>
      <c r="M266" s="367"/>
      <c r="N266" s="367"/>
      <c r="O266" s="367"/>
      <c r="P266" s="367"/>
      <c r="Q266" s="367"/>
      <c r="R266" s="163"/>
      <c r="T266" s="164"/>
      <c r="U266" s="160"/>
      <c r="V266" s="160"/>
      <c r="W266" s="160"/>
      <c r="X266" s="160"/>
      <c r="Y266" s="160"/>
      <c r="Z266" s="160"/>
      <c r="AA266" s="165"/>
      <c r="AT266" s="166" t="s">
        <v>182</v>
      </c>
      <c r="AU266" s="166" t="s">
        <v>131</v>
      </c>
      <c r="AV266" s="11" t="s">
        <v>131</v>
      </c>
      <c r="AW266" s="11" t="s">
        <v>37</v>
      </c>
      <c r="AX266" s="11" t="s">
        <v>79</v>
      </c>
      <c r="AY266" s="166" t="s">
        <v>172</v>
      </c>
    </row>
    <row r="267" spans="2:65" s="12" customFormat="1" ht="22.5" customHeight="1" x14ac:dyDescent="0.3">
      <c r="B267" s="371"/>
      <c r="C267" s="372"/>
      <c r="D267" s="372"/>
      <c r="E267" s="373" t="s">
        <v>5</v>
      </c>
      <c r="F267" s="525" t="s">
        <v>186</v>
      </c>
      <c r="G267" s="526"/>
      <c r="H267" s="526"/>
      <c r="I267" s="526"/>
      <c r="J267" s="372"/>
      <c r="K267" s="374">
        <v>1.008</v>
      </c>
      <c r="L267" s="372"/>
      <c r="M267" s="372"/>
      <c r="N267" s="372"/>
      <c r="O267" s="372"/>
      <c r="P267" s="372"/>
      <c r="Q267" s="372"/>
      <c r="R267" s="171"/>
      <c r="T267" s="172"/>
      <c r="U267" s="168"/>
      <c r="V267" s="168"/>
      <c r="W267" s="168"/>
      <c r="X267" s="168"/>
      <c r="Y267" s="168"/>
      <c r="Z267" s="168"/>
      <c r="AA267" s="173"/>
      <c r="AT267" s="174" t="s">
        <v>182</v>
      </c>
      <c r="AU267" s="174" t="s">
        <v>131</v>
      </c>
      <c r="AV267" s="12" t="s">
        <v>177</v>
      </c>
      <c r="AW267" s="12" t="s">
        <v>37</v>
      </c>
      <c r="AX267" s="12" t="s">
        <v>87</v>
      </c>
      <c r="AY267" s="174" t="s">
        <v>172</v>
      </c>
    </row>
    <row r="268" spans="2:65" s="1" customFormat="1" ht="31.5" customHeight="1" x14ac:dyDescent="0.3">
      <c r="B268" s="308"/>
      <c r="C268" s="357" t="s">
        <v>428</v>
      </c>
      <c r="D268" s="357" t="s">
        <v>173</v>
      </c>
      <c r="E268" s="358" t="s">
        <v>586</v>
      </c>
      <c r="F268" s="541" t="s">
        <v>587</v>
      </c>
      <c r="G268" s="541"/>
      <c r="H268" s="541"/>
      <c r="I268" s="541"/>
      <c r="J268" s="359" t="s">
        <v>206</v>
      </c>
      <c r="K268" s="300">
        <v>1.008</v>
      </c>
      <c r="L268" s="497">
        <v>34</v>
      </c>
      <c r="M268" s="497"/>
      <c r="N268" s="498">
        <f>ROUND(L268*K268,2)</f>
        <v>34.270000000000003</v>
      </c>
      <c r="O268" s="498"/>
      <c r="P268" s="498"/>
      <c r="Q268" s="498"/>
      <c r="R268" s="145"/>
      <c r="T268" s="146" t="s">
        <v>5</v>
      </c>
      <c r="U268" s="44" t="s">
        <v>44</v>
      </c>
      <c r="V268" s="147">
        <v>0.16600000000000001</v>
      </c>
      <c r="W268" s="147">
        <f>V268*K268</f>
        <v>0.167328</v>
      </c>
      <c r="X268" s="147">
        <v>1.2E-4</v>
      </c>
      <c r="Y268" s="147">
        <f>X268*K268</f>
        <v>1.2096000000000001E-4</v>
      </c>
      <c r="Z268" s="147">
        <v>0</v>
      </c>
      <c r="AA268" s="148">
        <f>Z268*K268</f>
        <v>0</v>
      </c>
      <c r="AR268" s="21" t="s">
        <v>277</v>
      </c>
      <c r="AT268" s="21" t="s">
        <v>173</v>
      </c>
      <c r="AU268" s="21" t="s">
        <v>131</v>
      </c>
      <c r="AY268" s="21" t="s">
        <v>172</v>
      </c>
      <c r="BE268" s="149">
        <f>IF(U268="základní",N268,0)</f>
        <v>34.270000000000003</v>
      </c>
      <c r="BF268" s="149">
        <f>IF(U268="snížená",N268,0)</f>
        <v>0</v>
      </c>
      <c r="BG268" s="149">
        <f>IF(U268="zákl. přenesená",N268,0)</f>
        <v>0</v>
      </c>
      <c r="BH268" s="149">
        <f>IF(U268="sníž. přenesená",N268,0)</f>
        <v>0</v>
      </c>
      <c r="BI268" s="149">
        <f>IF(U268="nulová",N268,0)</f>
        <v>0</v>
      </c>
      <c r="BJ268" s="21" t="s">
        <v>87</v>
      </c>
      <c r="BK268" s="149">
        <f>ROUND(L268*K268,2)</f>
        <v>34.270000000000003</v>
      </c>
      <c r="BL268" s="21" t="s">
        <v>277</v>
      </c>
      <c r="BM268" s="21" t="s">
        <v>874</v>
      </c>
    </row>
    <row r="269" spans="2:65" s="10" customFormat="1" ht="22.5" customHeight="1" x14ac:dyDescent="0.3">
      <c r="B269" s="361"/>
      <c r="C269" s="362"/>
      <c r="D269" s="362"/>
      <c r="E269" s="363" t="s">
        <v>5</v>
      </c>
      <c r="F269" s="542" t="s">
        <v>790</v>
      </c>
      <c r="G269" s="543"/>
      <c r="H269" s="543"/>
      <c r="I269" s="543"/>
      <c r="J269" s="362"/>
      <c r="K269" s="364" t="s">
        <v>5</v>
      </c>
      <c r="L269" s="362"/>
      <c r="M269" s="362"/>
      <c r="N269" s="362"/>
      <c r="O269" s="362"/>
      <c r="P269" s="362"/>
      <c r="Q269" s="362"/>
      <c r="R269" s="155"/>
      <c r="T269" s="156"/>
      <c r="U269" s="152"/>
      <c r="V269" s="152"/>
      <c r="W269" s="152"/>
      <c r="X269" s="152"/>
      <c r="Y269" s="152"/>
      <c r="Z269" s="152"/>
      <c r="AA269" s="157"/>
      <c r="AT269" s="158" t="s">
        <v>182</v>
      </c>
      <c r="AU269" s="158" t="s">
        <v>131</v>
      </c>
      <c r="AV269" s="10" t="s">
        <v>87</v>
      </c>
      <c r="AW269" s="10" t="s">
        <v>37</v>
      </c>
      <c r="AX269" s="10" t="s">
        <v>79</v>
      </c>
      <c r="AY269" s="158" t="s">
        <v>172</v>
      </c>
    </row>
    <row r="270" spans="2:65" s="10" customFormat="1" ht="22.5" customHeight="1" x14ac:dyDescent="0.3">
      <c r="B270" s="361"/>
      <c r="C270" s="362"/>
      <c r="D270" s="362"/>
      <c r="E270" s="363" t="s">
        <v>5</v>
      </c>
      <c r="F270" s="539" t="s">
        <v>871</v>
      </c>
      <c r="G270" s="540"/>
      <c r="H270" s="540"/>
      <c r="I270" s="540"/>
      <c r="J270" s="362"/>
      <c r="K270" s="364" t="s">
        <v>5</v>
      </c>
      <c r="L270" s="362"/>
      <c r="M270" s="362"/>
      <c r="N270" s="362"/>
      <c r="O270" s="362"/>
      <c r="P270" s="362"/>
      <c r="Q270" s="362"/>
      <c r="R270" s="155"/>
      <c r="T270" s="156"/>
      <c r="U270" s="152"/>
      <c r="V270" s="152"/>
      <c r="W270" s="152"/>
      <c r="X270" s="152"/>
      <c r="Y270" s="152"/>
      <c r="Z270" s="152"/>
      <c r="AA270" s="157"/>
      <c r="AT270" s="158" t="s">
        <v>182</v>
      </c>
      <c r="AU270" s="158" t="s">
        <v>131</v>
      </c>
      <c r="AV270" s="10" t="s">
        <v>87</v>
      </c>
      <c r="AW270" s="10" t="s">
        <v>37</v>
      </c>
      <c r="AX270" s="10" t="s">
        <v>79</v>
      </c>
      <c r="AY270" s="158" t="s">
        <v>172</v>
      </c>
    </row>
    <row r="271" spans="2:65" s="10" customFormat="1" ht="22.5" customHeight="1" x14ac:dyDescent="0.3">
      <c r="B271" s="361"/>
      <c r="C271" s="362"/>
      <c r="D271" s="362"/>
      <c r="E271" s="363" t="s">
        <v>5</v>
      </c>
      <c r="F271" s="539" t="s">
        <v>582</v>
      </c>
      <c r="G271" s="540"/>
      <c r="H271" s="540"/>
      <c r="I271" s="540"/>
      <c r="J271" s="362"/>
      <c r="K271" s="364" t="s">
        <v>5</v>
      </c>
      <c r="L271" s="362"/>
      <c r="M271" s="362"/>
      <c r="N271" s="362"/>
      <c r="O271" s="362"/>
      <c r="P271" s="362"/>
      <c r="Q271" s="362"/>
      <c r="R271" s="155"/>
      <c r="T271" s="156"/>
      <c r="U271" s="152"/>
      <c r="V271" s="152"/>
      <c r="W271" s="152"/>
      <c r="X271" s="152"/>
      <c r="Y271" s="152"/>
      <c r="Z271" s="152"/>
      <c r="AA271" s="157"/>
      <c r="AT271" s="158" t="s">
        <v>182</v>
      </c>
      <c r="AU271" s="158" t="s">
        <v>131</v>
      </c>
      <c r="AV271" s="10" t="s">
        <v>87</v>
      </c>
      <c r="AW271" s="10" t="s">
        <v>37</v>
      </c>
      <c r="AX271" s="10" t="s">
        <v>79</v>
      </c>
      <c r="AY271" s="158" t="s">
        <v>172</v>
      </c>
    </row>
    <row r="272" spans="2:65" s="11" customFormat="1" ht="22.5" customHeight="1" x14ac:dyDescent="0.3">
      <c r="B272" s="366"/>
      <c r="C272" s="367"/>
      <c r="D272" s="367"/>
      <c r="E272" s="368" t="s">
        <v>5</v>
      </c>
      <c r="F272" s="537" t="s">
        <v>872</v>
      </c>
      <c r="G272" s="538"/>
      <c r="H272" s="538"/>
      <c r="I272" s="538"/>
      <c r="J272" s="367"/>
      <c r="K272" s="369">
        <v>0.57599999999999996</v>
      </c>
      <c r="L272" s="367"/>
      <c r="M272" s="367"/>
      <c r="N272" s="367"/>
      <c r="O272" s="367"/>
      <c r="P272" s="367"/>
      <c r="Q272" s="367"/>
      <c r="R272" s="163"/>
      <c r="T272" s="164"/>
      <c r="U272" s="160"/>
      <c r="V272" s="160"/>
      <c r="W272" s="160"/>
      <c r="X272" s="160"/>
      <c r="Y272" s="160"/>
      <c r="Z272" s="160"/>
      <c r="AA272" s="165"/>
      <c r="AT272" s="166" t="s">
        <v>182</v>
      </c>
      <c r="AU272" s="166" t="s">
        <v>131</v>
      </c>
      <c r="AV272" s="11" t="s">
        <v>131</v>
      </c>
      <c r="AW272" s="11" t="s">
        <v>37</v>
      </c>
      <c r="AX272" s="11" t="s">
        <v>79</v>
      </c>
      <c r="AY272" s="166" t="s">
        <v>172</v>
      </c>
    </row>
    <row r="273" spans="2:65" s="11" customFormat="1" ht="22.5" customHeight="1" x14ac:dyDescent="0.3">
      <c r="B273" s="366"/>
      <c r="C273" s="367"/>
      <c r="D273" s="367"/>
      <c r="E273" s="368" t="s">
        <v>5</v>
      </c>
      <c r="F273" s="537" t="s">
        <v>873</v>
      </c>
      <c r="G273" s="538"/>
      <c r="H273" s="538"/>
      <c r="I273" s="538"/>
      <c r="J273" s="367"/>
      <c r="K273" s="369">
        <v>0.432</v>
      </c>
      <c r="L273" s="367"/>
      <c r="M273" s="367"/>
      <c r="N273" s="367"/>
      <c r="O273" s="367"/>
      <c r="P273" s="367"/>
      <c r="Q273" s="367"/>
      <c r="R273" s="163"/>
      <c r="T273" s="164"/>
      <c r="U273" s="160"/>
      <c r="V273" s="160"/>
      <c r="W273" s="160"/>
      <c r="X273" s="160"/>
      <c r="Y273" s="160"/>
      <c r="Z273" s="160"/>
      <c r="AA273" s="165"/>
      <c r="AT273" s="166" t="s">
        <v>182</v>
      </c>
      <c r="AU273" s="166" t="s">
        <v>131</v>
      </c>
      <c r="AV273" s="11" t="s">
        <v>131</v>
      </c>
      <c r="AW273" s="11" t="s">
        <v>37</v>
      </c>
      <c r="AX273" s="11" t="s">
        <v>79</v>
      </c>
      <c r="AY273" s="166" t="s">
        <v>172</v>
      </c>
    </row>
    <row r="274" spans="2:65" s="12" customFormat="1" ht="22.5" customHeight="1" x14ac:dyDescent="0.3">
      <c r="B274" s="371"/>
      <c r="C274" s="372"/>
      <c r="D274" s="372"/>
      <c r="E274" s="373" t="s">
        <v>5</v>
      </c>
      <c r="F274" s="525" t="s">
        <v>186</v>
      </c>
      <c r="G274" s="526"/>
      <c r="H274" s="526"/>
      <c r="I274" s="526"/>
      <c r="J274" s="372"/>
      <c r="K274" s="374">
        <v>1.008</v>
      </c>
      <c r="L274" s="372"/>
      <c r="M274" s="372"/>
      <c r="N274" s="372"/>
      <c r="O274" s="372"/>
      <c r="P274" s="372"/>
      <c r="Q274" s="372"/>
      <c r="R274" s="171"/>
      <c r="T274" s="172"/>
      <c r="U274" s="168"/>
      <c r="V274" s="168"/>
      <c r="W274" s="168"/>
      <c r="X274" s="168"/>
      <c r="Y274" s="168"/>
      <c r="Z274" s="168"/>
      <c r="AA274" s="173"/>
      <c r="AT274" s="174" t="s">
        <v>182</v>
      </c>
      <c r="AU274" s="174" t="s">
        <v>131</v>
      </c>
      <c r="AV274" s="12" t="s">
        <v>177</v>
      </c>
      <c r="AW274" s="12" t="s">
        <v>37</v>
      </c>
      <c r="AX274" s="12" t="s">
        <v>87</v>
      </c>
      <c r="AY274" s="174" t="s">
        <v>172</v>
      </c>
    </row>
    <row r="275" spans="2:65" s="9" customFormat="1" ht="29.85" customHeight="1" x14ac:dyDescent="0.3">
      <c r="B275" s="353"/>
      <c r="C275" s="354"/>
      <c r="D275" s="356" t="s">
        <v>363</v>
      </c>
      <c r="E275" s="356"/>
      <c r="F275" s="356"/>
      <c r="G275" s="356"/>
      <c r="H275" s="356"/>
      <c r="I275" s="356"/>
      <c r="J275" s="356"/>
      <c r="K275" s="356"/>
      <c r="L275" s="356"/>
      <c r="M275" s="356"/>
      <c r="N275" s="531">
        <f>BK275</f>
        <v>3150.42</v>
      </c>
      <c r="O275" s="532"/>
      <c r="P275" s="532"/>
      <c r="Q275" s="532"/>
      <c r="R275" s="133"/>
      <c r="T275" s="134"/>
      <c r="U275" s="131"/>
      <c r="V275" s="131"/>
      <c r="W275" s="135">
        <f>SUM(W276:W305)</f>
        <v>5.0718110000000003</v>
      </c>
      <c r="X275" s="131"/>
      <c r="Y275" s="135">
        <f>SUM(Y276:Y305)</f>
        <v>1.5724179999999997E-2</v>
      </c>
      <c r="Z275" s="131"/>
      <c r="AA275" s="136">
        <f>SUM(AA276:AA305)</f>
        <v>0</v>
      </c>
      <c r="AR275" s="137" t="s">
        <v>131</v>
      </c>
      <c r="AT275" s="138" t="s">
        <v>78</v>
      </c>
      <c r="AU275" s="138" t="s">
        <v>87</v>
      </c>
      <c r="AY275" s="137" t="s">
        <v>172</v>
      </c>
      <c r="BK275" s="139">
        <f>SUM(BK276:BK305)</f>
        <v>3150.42</v>
      </c>
    </row>
    <row r="276" spans="2:65" s="1" customFormat="1" ht="31.5" customHeight="1" x14ac:dyDescent="0.3">
      <c r="B276" s="308"/>
      <c r="C276" s="357" t="s">
        <v>519</v>
      </c>
      <c r="D276" s="357" t="s">
        <v>173</v>
      </c>
      <c r="E276" s="358" t="s">
        <v>615</v>
      </c>
      <c r="F276" s="541" t="s">
        <v>616</v>
      </c>
      <c r="G276" s="541"/>
      <c r="H276" s="541"/>
      <c r="I276" s="541"/>
      <c r="J276" s="359" t="s">
        <v>206</v>
      </c>
      <c r="K276" s="300">
        <v>32.395000000000003</v>
      </c>
      <c r="L276" s="497">
        <v>16</v>
      </c>
      <c r="M276" s="497"/>
      <c r="N276" s="498">
        <f>ROUND(L276*K276,2)</f>
        <v>518.32000000000005</v>
      </c>
      <c r="O276" s="498"/>
      <c r="P276" s="498"/>
      <c r="Q276" s="498"/>
      <c r="R276" s="145"/>
      <c r="T276" s="146" t="s">
        <v>5</v>
      </c>
      <c r="U276" s="44" t="s">
        <v>44</v>
      </c>
      <c r="V276" s="147">
        <v>1.2E-2</v>
      </c>
      <c r="W276" s="147">
        <f>V276*K276</f>
        <v>0.38874000000000003</v>
      </c>
      <c r="X276" s="147">
        <v>0</v>
      </c>
      <c r="Y276" s="147">
        <f>X276*K276</f>
        <v>0</v>
      </c>
      <c r="Z276" s="147">
        <v>0</v>
      </c>
      <c r="AA276" s="148">
        <f>Z276*K276</f>
        <v>0</v>
      </c>
      <c r="AR276" s="21" t="s">
        <v>277</v>
      </c>
      <c r="AT276" s="21" t="s">
        <v>173</v>
      </c>
      <c r="AU276" s="21" t="s">
        <v>131</v>
      </c>
      <c r="AY276" s="21" t="s">
        <v>172</v>
      </c>
      <c r="BE276" s="149">
        <f>IF(U276="základní",N276,0)</f>
        <v>518.32000000000005</v>
      </c>
      <c r="BF276" s="149">
        <f>IF(U276="snížená",N276,0)</f>
        <v>0</v>
      </c>
      <c r="BG276" s="149">
        <f>IF(U276="zákl. přenesená",N276,0)</f>
        <v>0</v>
      </c>
      <c r="BH276" s="149">
        <f>IF(U276="sníž. přenesená",N276,0)</f>
        <v>0</v>
      </c>
      <c r="BI276" s="149">
        <f>IF(U276="nulová",N276,0)</f>
        <v>0</v>
      </c>
      <c r="BJ276" s="21" t="s">
        <v>87</v>
      </c>
      <c r="BK276" s="149">
        <f>ROUND(L276*K276,2)</f>
        <v>518.32000000000005</v>
      </c>
      <c r="BL276" s="21" t="s">
        <v>277</v>
      </c>
      <c r="BM276" s="21" t="s">
        <v>875</v>
      </c>
    </row>
    <row r="277" spans="2:65" s="10" customFormat="1" ht="22.5" customHeight="1" x14ac:dyDescent="0.3">
      <c r="B277" s="361"/>
      <c r="C277" s="362"/>
      <c r="D277" s="362"/>
      <c r="E277" s="363" t="s">
        <v>5</v>
      </c>
      <c r="F277" s="542" t="s">
        <v>790</v>
      </c>
      <c r="G277" s="543"/>
      <c r="H277" s="543"/>
      <c r="I277" s="543"/>
      <c r="J277" s="362"/>
      <c r="K277" s="364" t="s">
        <v>5</v>
      </c>
      <c r="L277" s="362"/>
      <c r="M277" s="362"/>
      <c r="N277" s="362"/>
      <c r="O277" s="362"/>
      <c r="P277" s="362"/>
      <c r="Q277" s="362"/>
      <c r="R277" s="155"/>
      <c r="T277" s="156"/>
      <c r="U277" s="152"/>
      <c r="V277" s="152"/>
      <c r="W277" s="152"/>
      <c r="X277" s="152"/>
      <c r="Y277" s="152"/>
      <c r="Z277" s="152"/>
      <c r="AA277" s="157"/>
      <c r="AT277" s="158" t="s">
        <v>182</v>
      </c>
      <c r="AU277" s="158" t="s">
        <v>131</v>
      </c>
      <c r="AV277" s="10" t="s">
        <v>87</v>
      </c>
      <c r="AW277" s="10" t="s">
        <v>37</v>
      </c>
      <c r="AX277" s="10" t="s">
        <v>79</v>
      </c>
      <c r="AY277" s="158" t="s">
        <v>172</v>
      </c>
    </row>
    <row r="278" spans="2:65" s="10" customFormat="1" ht="22.5" customHeight="1" x14ac:dyDescent="0.3">
      <c r="B278" s="361"/>
      <c r="C278" s="362"/>
      <c r="D278" s="362"/>
      <c r="E278" s="363" t="s">
        <v>5</v>
      </c>
      <c r="F278" s="539" t="s">
        <v>791</v>
      </c>
      <c r="G278" s="540"/>
      <c r="H278" s="540"/>
      <c r="I278" s="540"/>
      <c r="J278" s="362"/>
      <c r="K278" s="364" t="s">
        <v>5</v>
      </c>
      <c r="L278" s="362"/>
      <c r="M278" s="362"/>
      <c r="N278" s="362"/>
      <c r="O278" s="362"/>
      <c r="P278" s="362"/>
      <c r="Q278" s="362"/>
      <c r="R278" s="155"/>
      <c r="T278" s="156"/>
      <c r="U278" s="152"/>
      <c r="V278" s="152"/>
      <c r="W278" s="152"/>
      <c r="X278" s="152"/>
      <c r="Y278" s="152"/>
      <c r="Z278" s="152"/>
      <c r="AA278" s="157"/>
      <c r="AT278" s="158" t="s">
        <v>182</v>
      </c>
      <c r="AU278" s="158" t="s">
        <v>131</v>
      </c>
      <c r="AV278" s="10" t="s">
        <v>87</v>
      </c>
      <c r="AW278" s="10" t="s">
        <v>37</v>
      </c>
      <c r="AX278" s="10" t="s">
        <v>79</v>
      </c>
      <c r="AY278" s="158" t="s">
        <v>172</v>
      </c>
    </row>
    <row r="279" spans="2:65" s="10" customFormat="1" ht="22.5" customHeight="1" x14ac:dyDescent="0.3">
      <c r="B279" s="361"/>
      <c r="C279" s="362"/>
      <c r="D279" s="362"/>
      <c r="E279" s="363" t="s">
        <v>5</v>
      </c>
      <c r="F279" s="539" t="s">
        <v>876</v>
      </c>
      <c r="G279" s="540"/>
      <c r="H279" s="540"/>
      <c r="I279" s="540"/>
      <c r="J279" s="362"/>
      <c r="K279" s="364" t="s">
        <v>5</v>
      </c>
      <c r="L279" s="362"/>
      <c r="M279" s="362"/>
      <c r="N279" s="362"/>
      <c r="O279" s="362"/>
      <c r="P279" s="362"/>
      <c r="Q279" s="362"/>
      <c r="R279" s="155"/>
      <c r="T279" s="156"/>
      <c r="U279" s="152"/>
      <c r="V279" s="152"/>
      <c r="W279" s="152"/>
      <c r="X279" s="152"/>
      <c r="Y279" s="152"/>
      <c r="Z279" s="152"/>
      <c r="AA279" s="157"/>
      <c r="AT279" s="158" t="s">
        <v>182</v>
      </c>
      <c r="AU279" s="158" t="s">
        <v>131</v>
      </c>
      <c r="AV279" s="10" t="s">
        <v>87</v>
      </c>
      <c r="AW279" s="10" t="s">
        <v>37</v>
      </c>
      <c r="AX279" s="10" t="s">
        <v>79</v>
      </c>
      <c r="AY279" s="158" t="s">
        <v>172</v>
      </c>
    </row>
    <row r="280" spans="2:65" s="11" customFormat="1" ht="22.5" customHeight="1" x14ac:dyDescent="0.3">
      <c r="B280" s="366"/>
      <c r="C280" s="367"/>
      <c r="D280" s="367"/>
      <c r="E280" s="368" t="s">
        <v>5</v>
      </c>
      <c r="F280" s="537" t="s">
        <v>877</v>
      </c>
      <c r="G280" s="538"/>
      <c r="H280" s="538"/>
      <c r="I280" s="538"/>
      <c r="J280" s="367"/>
      <c r="K280" s="369">
        <v>6.7649999999999997</v>
      </c>
      <c r="L280" s="367"/>
      <c r="M280" s="367"/>
      <c r="N280" s="367"/>
      <c r="O280" s="367"/>
      <c r="P280" s="367"/>
      <c r="Q280" s="367"/>
      <c r="R280" s="163"/>
      <c r="T280" s="164"/>
      <c r="U280" s="160"/>
      <c r="V280" s="160"/>
      <c r="W280" s="160"/>
      <c r="X280" s="160"/>
      <c r="Y280" s="160"/>
      <c r="Z280" s="160"/>
      <c r="AA280" s="165"/>
      <c r="AT280" s="166" t="s">
        <v>182</v>
      </c>
      <c r="AU280" s="166" t="s">
        <v>131</v>
      </c>
      <c r="AV280" s="11" t="s">
        <v>131</v>
      </c>
      <c r="AW280" s="11" t="s">
        <v>37</v>
      </c>
      <c r="AX280" s="11" t="s">
        <v>79</v>
      </c>
      <c r="AY280" s="166" t="s">
        <v>172</v>
      </c>
    </row>
    <row r="281" spans="2:65" s="11" customFormat="1" ht="22.5" customHeight="1" x14ac:dyDescent="0.3">
      <c r="B281" s="366"/>
      <c r="C281" s="367"/>
      <c r="D281" s="367"/>
      <c r="E281" s="368" t="s">
        <v>5</v>
      </c>
      <c r="F281" s="537" t="s">
        <v>878</v>
      </c>
      <c r="G281" s="538"/>
      <c r="H281" s="538"/>
      <c r="I281" s="538"/>
      <c r="J281" s="367"/>
      <c r="K281" s="369">
        <v>27.82</v>
      </c>
      <c r="L281" s="367"/>
      <c r="M281" s="367"/>
      <c r="N281" s="367"/>
      <c r="O281" s="367"/>
      <c r="P281" s="367"/>
      <c r="Q281" s="367"/>
      <c r="R281" s="163"/>
      <c r="T281" s="164"/>
      <c r="U281" s="160"/>
      <c r="V281" s="160"/>
      <c r="W281" s="160"/>
      <c r="X281" s="160"/>
      <c r="Y281" s="160"/>
      <c r="Z281" s="160"/>
      <c r="AA281" s="165"/>
      <c r="AT281" s="166" t="s">
        <v>182</v>
      </c>
      <c r="AU281" s="166" t="s">
        <v>131</v>
      </c>
      <c r="AV281" s="11" t="s">
        <v>131</v>
      </c>
      <c r="AW281" s="11" t="s">
        <v>37</v>
      </c>
      <c r="AX281" s="11" t="s">
        <v>79</v>
      </c>
      <c r="AY281" s="166" t="s">
        <v>172</v>
      </c>
    </row>
    <row r="282" spans="2:65" s="11" customFormat="1" ht="22.5" customHeight="1" x14ac:dyDescent="0.3">
      <c r="B282" s="366"/>
      <c r="C282" s="367"/>
      <c r="D282" s="367"/>
      <c r="E282" s="368" t="s">
        <v>5</v>
      </c>
      <c r="F282" s="537" t="s">
        <v>879</v>
      </c>
      <c r="G282" s="538"/>
      <c r="H282" s="538"/>
      <c r="I282" s="538"/>
      <c r="J282" s="367"/>
      <c r="K282" s="369">
        <v>-2.19</v>
      </c>
      <c r="L282" s="367"/>
      <c r="M282" s="367"/>
      <c r="N282" s="367"/>
      <c r="O282" s="367"/>
      <c r="P282" s="367"/>
      <c r="Q282" s="367"/>
      <c r="R282" s="163"/>
      <c r="T282" s="164"/>
      <c r="U282" s="160"/>
      <c r="V282" s="160"/>
      <c r="W282" s="160"/>
      <c r="X282" s="160"/>
      <c r="Y282" s="160"/>
      <c r="Z282" s="160"/>
      <c r="AA282" s="165"/>
      <c r="AT282" s="166" t="s">
        <v>182</v>
      </c>
      <c r="AU282" s="166" t="s">
        <v>131</v>
      </c>
      <c r="AV282" s="11" t="s">
        <v>131</v>
      </c>
      <c r="AW282" s="11" t="s">
        <v>37</v>
      </c>
      <c r="AX282" s="11" t="s">
        <v>79</v>
      </c>
      <c r="AY282" s="166" t="s">
        <v>172</v>
      </c>
    </row>
    <row r="283" spans="2:65" s="12" customFormat="1" ht="22.5" customHeight="1" x14ac:dyDescent="0.3">
      <c r="B283" s="371"/>
      <c r="C283" s="372"/>
      <c r="D283" s="372"/>
      <c r="E283" s="373" t="s">
        <v>5</v>
      </c>
      <c r="F283" s="525" t="s">
        <v>186</v>
      </c>
      <c r="G283" s="526"/>
      <c r="H283" s="526"/>
      <c r="I283" s="526"/>
      <c r="J283" s="372"/>
      <c r="K283" s="374">
        <v>32.395000000000003</v>
      </c>
      <c r="L283" s="372"/>
      <c r="M283" s="372"/>
      <c r="N283" s="372"/>
      <c r="O283" s="372"/>
      <c r="P283" s="372"/>
      <c r="Q283" s="372"/>
      <c r="R283" s="171"/>
      <c r="T283" s="172"/>
      <c r="U283" s="168"/>
      <c r="V283" s="168"/>
      <c r="W283" s="168"/>
      <c r="X283" s="168"/>
      <c r="Y283" s="168"/>
      <c r="Z283" s="168"/>
      <c r="AA283" s="173"/>
      <c r="AT283" s="174" t="s">
        <v>182</v>
      </c>
      <c r="AU283" s="174" t="s">
        <v>131</v>
      </c>
      <c r="AV283" s="12" t="s">
        <v>177</v>
      </c>
      <c r="AW283" s="12" t="s">
        <v>37</v>
      </c>
      <c r="AX283" s="12" t="s">
        <v>87</v>
      </c>
      <c r="AY283" s="174" t="s">
        <v>172</v>
      </c>
    </row>
    <row r="284" spans="2:65" s="1" customFormat="1" ht="31.5" customHeight="1" x14ac:dyDescent="0.3">
      <c r="B284" s="308"/>
      <c r="C284" s="357" t="s">
        <v>523</v>
      </c>
      <c r="D284" s="357" t="s">
        <v>173</v>
      </c>
      <c r="E284" s="358" t="s">
        <v>620</v>
      </c>
      <c r="F284" s="541" t="s">
        <v>621</v>
      </c>
      <c r="G284" s="541"/>
      <c r="H284" s="541"/>
      <c r="I284" s="541"/>
      <c r="J284" s="359" t="s">
        <v>206</v>
      </c>
      <c r="K284" s="300">
        <v>34.183</v>
      </c>
      <c r="L284" s="497">
        <v>35</v>
      </c>
      <c r="M284" s="497"/>
      <c r="N284" s="498">
        <f>ROUND(L284*K284,2)</f>
        <v>1196.4100000000001</v>
      </c>
      <c r="O284" s="498"/>
      <c r="P284" s="498"/>
      <c r="Q284" s="498"/>
      <c r="R284" s="145"/>
      <c r="T284" s="146" t="s">
        <v>5</v>
      </c>
      <c r="U284" s="44" t="s">
        <v>44</v>
      </c>
      <c r="V284" s="147">
        <v>3.3000000000000002E-2</v>
      </c>
      <c r="W284" s="147">
        <f>V284*K284</f>
        <v>1.128039</v>
      </c>
      <c r="X284" s="147">
        <v>2.0000000000000001E-4</v>
      </c>
      <c r="Y284" s="147">
        <f>X284*K284</f>
        <v>6.8366E-3</v>
      </c>
      <c r="Z284" s="147">
        <v>0</v>
      </c>
      <c r="AA284" s="148">
        <f>Z284*K284</f>
        <v>0</v>
      </c>
      <c r="AR284" s="21" t="s">
        <v>277</v>
      </c>
      <c r="AT284" s="21" t="s">
        <v>173</v>
      </c>
      <c r="AU284" s="21" t="s">
        <v>131</v>
      </c>
      <c r="AY284" s="21" t="s">
        <v>172</v>
      </c>
      <c r="BE284" s="149">
        <f>IF(U284="základní",N284,0)</f>
        <v>1196.4100000000001</v>
      </c>
      <c r="BF284" s="149">
        <f>IF(U284="snížená",N284,0)</f>
        <v>0</v>
      </c>
      <c r="BG284" s="149">
        <f>IF(U284="zákl. přenesená",N284,0)</f>
        <v>0</v>
      </c>
      <c r="BH284" s="149">
        <f>IF(U284="sníž. přenesená",N284,0)</f>
        <v>0</v>
      </c>
      <c r="BI284" s="149">
        <f>IF(U284="nulová",N284,0)</f>
        <v>0</v>
      </c>
      <c r="BJ284" s="21" t="s">
        <v>87</v>
      </c>
      <c r="BK284" s="149">
        <f>ROUND(L284*K284,2)</f>
        <v>1196.4100000000001</v>
      </c>
      <c r="BL284" s="21" t="s">
        <v>277</v>
      </c>
      <c r="BM284" s="21" t="s">
        <v>880</v>
      </c>
    </row>
    <row r="285" spans="2:65" s="10" customFormat="1" ht="22.5" customHeight="1" x14ac:dyDescent="0.3">
      <c r="B285" s="361"/>
      <c r="C285" s="362"/>
      <c r="D285" s="362"/>
      <c r="E285" s="363" t="s">
        <v>5</v>
      </c>
      <c r="F285" s="542" t="s">
        <v>790</v>
      </c>
      <c r="G285" s="543"/>
      <c r="H285" s="543"/>
      <c r="I285" s="543"/>
      <c r="J285" s="362"/>
      <c r="K285" s="364" t="s">
        <v>5</v>
      </c>
      <c r="L285" s="362"/>
      <c r="M285" s="362"/>
      <c r="N285" s="362"/>
      <c r="O285" s="362"/>
      <c r="P285" s="362"/>
      <c r="Q285" s="362"/>
      <c r="R285" s="155"/>
      <c r="T285" s="156"/>
      <c r="U285" s="152"/>
      <c r="V285" s="152"/>
      <c r="W285" s="152"/>
      <c r="X285" s="152"/>
      <c r="Y285" s="152"/>
      <c r="Z285" s="152"/>
      <c r="AA285" s="157"/>
      <c r="AT285" s="158" t="s">
        <v>182</v>
      </c>
      <c r="AU285" s="158" t="s">
        <v>131</v>
      </c>
      <c r="AV285" s="10" t="s">
        <v>87</v>
      </c>
      <c r="AW285" s="10" t="s">
        <v>37</v>
      </c>
      <c r="AX285" s="10" t="s">
        <v>79</v>
      </c>
      <c r="AY285" s="158" t="s">
        <v>172</v>
      </c>
    </row>
    <row r="286" spans="2:65" s="10" customFormat="1" ht="22.5" customHeight="1" x14ac:dyDescent="0.3">
      <c r="B286" s="361"/>
      <c r="C286" s="362"/>
      <c r="D286" s="362"/>
      <c r="E286" s="363" t="s">
        <v>5</v>
      </c>
      <c r="F286" s="539" t="s">
        <v>791</v>
      </c>
      <c r="G286" s="540"/>
      <c r="H286" s="540"/>
      <c r="I286" s="540"/>
      <c r="J286" s="362"/>
      <c r="K286" s="364" t="s">
        <v>5</v>
      </c>
      <c r="L286" s="362"/>
      <c r="M286" s="362"/>
      <c r="N286" s="362"/>
      <c r="O286" s="362"/>
      <c r="P286" s="362"/>
      <c r="Q286" s="362"/>
      <c r="R286" s="155"/>
      <c r="T286" s="156"/>
      <c r="U286" s="152"/>
      <c r="V286" s="152"/>
      <c r="W286" s="152"/>
      <c r="X286" s="152"/>
      <c r="Y286" s="152"/>
      <c r="Z286" s="152"/>
      <c r="AA286" s="157"/>
      <c r="AT286" s="158" t="s">
        <v>182</v>
      </c>
      <c r="AU286" s="158" t="s">
        <v>131</v>
      </c>
      <c r="AV286" s="10" t="s">
        <v>87</v>
      </c>
      <c r="AW286" s="10" t="s">
        <v>37</v>
      </c>
      <c r="AX286" s="10" t="s">
        <v>79</v>
      </c>
      <c r="AY286" s="158" t="s">
        <v>172</v>
      </c>
    </row>
    <row r="287" spans="2:65" s="10" customFormat="1" ht="22.5" customHeight="1" x14ac:dyDescent="0.3">
      <c r="B287" s="361"/>
      <c r="C287" s="362"/>
      <c r="D287" s="362"/>
      <c r="E287" s="363" t="s">
        <v>5</v>
      </c>
      <c r="F287" s="539" t="s">
        <v>876</v>
      </c>
      <c r="G287" s="540"/>
      <c r="H287" s="540"/>
      <c r="I287" s="540"/>
      <c r="J287" s="362"/>
      <c r="K287" s="364" t="s">
        <v>5</v>
      </c>
      <c r="L287" s="362"/>
      <c r="M287" s="362"/>
      <c r="N287" s="362"/>
      <c r="O287" s="362"/>
      <c r="P287" s="362"/>
      <c r="Q287" s="362"/>
      <c r="R287" s="155"/>
      <c r="T287" s="156"/>
      <c r="U287" s="152"/>
      <c r="V287" s="152"/>
      <c r="W287" s="152"/>
      <c r="X287" s="152"/>
      <c r="Y287" s="152"/>
      <c r="Z287" s="152"/>
      <c r="AA287" s="157"/>
      <c r="AT287" s="158" t="s">
        <v>182</v>
      </c>
      <c r="AU287" s="158" t="s">
        <v>131</v>
      </c>
      <c r="AV287" s="10" t="s">
        <v>87</v>
      </c>
      <c r="AW287" s="10" t="s">
        <v>37</v>
      </c>
      <c r="AX287" s="10" t="s">
        <v>79</v>
      </c>
      <c r="AY287" s="158" t="s">
        <v>172</v>
      </c>
    </row>
    <row r="288" spans="2:65" s="11" customFormat="1" ht="22.5" customHeight="1" x14ac:dyDescent="0.3">
      <c r="B288" s="366"/>
      <c r="C288" s="367"/>
      <c r="D288" s="367"/>
      <c r="E288" s="368" t="s">
        <v>5</v>
      </c>
      <c r="F288" s="537" t="s">
        <v>877</v>
      </c>
      <c r="G288" s="538"/>
      <c r="H288" s="538"/>
      <c r="I288" s="538"/>
      <c r="J288" s="367"/>
      <c r="K288" s="369">
        <v>6.7649999999999997</v>
      </c>
      <c r="L288" s="367"/>
      <c r="M288" s="367"/>
      <c r="N288" s="367"/>
      <c r="O288" s="367"/>
      <c r="P288" s="367"/>
      <c r="Q288" s="367"/>
      <c r="R288" s="163"/>
      <c r="T288" s="164"/>
      <c r="U288" s="160"/>
      <c r="V288" s="160"/>
      <c r="W288" s="160"/>
      <c r="X288" s="160"/>
      <c r="Y288" s="160"/>
      <c r="Z288" s="160"/>
      <c r="AA288" s="165"/>
      <c r="AT288" s="166" t="s">
        <v>182</v>
      </c>
      <c r="AU288" s="166" t="s">
        <v>131</v>
      </c>
      <c r="AV288" s="11" t="s">
        <v>131</v>
      </c>
      <c r="AW288" s="11" t="s">
        <v>37</v>
      </c>
      <c r="AX288" s="11" t="s">
        <v>79</v>
      </c>
      <c r="AY288" s="166" t="s">
        <v>172</v>
      </c>
    </row>
    <row r="289" spans="2:65" s="11" customFormat="1" ht="22.5" customHeight="1" x14ac:dyDescent="0.3">
      <c r="B289" s="366"/>
      <c r="C289" s="367"/>
      <c r="D289" s="367"/>
      <c r="E289" s="368" t="s">
        <v>5</v>
      </c>
      <c r="F289" s="537" t="s">
        <v>878</v>
      </c>
      <c r="G289" s="538"/>
      <c r="H289" s="538"/>
      <c r="I289" s="538"/>
      <c r="J289" s="367"/>
      <c r="K289" s="369">
        <v>27.82</v>
      </c>
      <c r="L289" s="367"/>
      <c r="M289" s="367"/>
      <c r="N289" s="367"/>
      <c r="O289" s="367"/>
      <c r="P289" s="367"/>
      <c r="Q289" s="367"/>
      <c r="R289" s="163"/>
      <c r="T289" s="164"/>
      <c r="U289" s="160"/>
      <c r="V289" s="160"/>
      <c r="W289" s="160"/>
      <c r="X289" s="160"/>
      <c r="Y289" s="160"/>
      <c r="Z289" s="160"/>
      <c r="AA289" s="165"/>
      <c r="AT289" s="166" t="s">
        <v>182</v>
      </c>
      <c r="AU289" s="166" t="s">
        <v>131</v>
      </c>
      <c r="AV289" s="11" t="s">
        <v>131</v>
      </c>
      <c r="AW289" s="11" t="s">
        <v>37</v>
      </c>
      <c r="AX289" s="11" t="s">
        <v>79</v>
      </c>
      <c r="AY289" s="166" t="s">
        <v>172</v>
      </c>
    </row>
    <row r="290" spans="2:65" s="11" customFormat="1" ht="22.5" customHeight="1" x14ac:dyDescent="0.3">
      <c r="B290" s="366"/>
      <c r="C290" s="367"/>
      <c r="D290" s="367"/>
      <c r="E290" s="368" t="s">
        <v>5</v>
      </c>
      <c r="F290" s="537" t="s">
        <v>879</v>
      </c>
      <c r="G290" s="538"/>
      <c r="H290" s="538"/>
      <c r="I290" s="538"/>
      <c r="J290" s="367"/>
      <c r="K290" s="369">
        <v>-2.19</v>
      </c>
      <c r="L290" s="367"/>
      <c r="M290" s="367"/>
      <c r="N290" s="367"/>
      <c r="O290" s="367"/>
      <c r="P290" s="367"/>
      <c r="Q290" s="367"/>
      <c r="R290" s="163"/>
      <c r="T290" s="164"/>
      <c r="U290" s="160"/>
      <c r="V290" s="160"/>
      <c r="W290" s="160"/>
      <c r="X290" s="160"/>
      <c r="Y290" s="160"/>
      <c r="Z290" s="160"/>
      <c r="AA290" s="165"/>
      <c r="AT290" s="166" t="s">
        <v>182</v>
      </c>
      <c r="AU290" s="166" t="s">
        <v>131</v>
      </c>
      <c r="AV290" s="11" t="s">
        <v>131</v>
      </c>
      <c r="AW290" s="11" t="s">
        <v>37</v>
      </c>
      <c r="AX290" s="11" t="s">
        <v>79</v>
      </c>
      <c r="AY290" s="166" t="s">
        <v>172</v>
      </c>
    </row>
    <row r="291" spans="2:65" s="10" customFormat="1" ht="22.5" customHeight="1" x14ac:dyDescent="0.3">
      <c r="B291" s="361"/>
      <c r="C291" s="362"/>
      <c r="D291" s="362"/>
      <c r="E291" s="363" t="s">
        <v>5</v>
      </c>
      <c r="F291" s="539" t="s">
        <v>881</v>
      </c>
      <c r="G291" s="540"/>
      <c r="H291" s="540"/>
      <c r="I291" s="540"/>
      <c r="J291" s="362"/>
      <c r="K291" s="364" t="s">
        <v>5</v>
      </c>
      <c r="L291" s="362"/>
      <c r="M291" s="362"/>
      <c r="N291" s="362"/>
      <c r="O291" s="362"/>
      <c r="P291" s="362"/>
      <c r="Q291" s="362"/>
      <c r="R291" s="155"/>
      <c r="T291" s="156"/>
      <c r="U291" s="152"/>
      <c r="V291" s="152"/>
      <c r="W291" s="152"/>
      <c r="X291" s="152"/>
      <c r="Y291" s="152"/>
      <c r="Z291" s="152"/>
      <c r="AA291" s="157"/>
      <c r="AT291" s="158" t="s">
        <v>182</v>
      </c>
      <c r="AU291" s="158" t="s">
        <v>131</v>
      </c>
      <c r="AV291" s="10" t="s">
        <v>87</v>
      </c>
      <c r="AW291" s="10" t="s">
        <v>37</v>
      </c>
      <c r="AX291" s="10" t="s">
        <v>79</v>
      </c>
      <c r="AY291" s="158" t="s">
        <v>172</v>
      </c>
    </row>
    <row r="292" spans="2:65" s="11" customFormat="1" ht="22.5" customHeight="1" x14ac:dyDescent="0.3">
      <c r="B292" s="366"/>
      <c r="C292" s="367"/>
      <c r="D292" s="367"/>
      <c r="E292" s="368" t="s">
        <v>5</v>
      </c>
      <c r="F292" s="537" t="s">
        <v>795</v>
      </c>
      <c r="G292" s="538"/>
      <c r="H292" s="538"/>
      <c r="I292" s="538"/>
      <c r="J292" s="367"/>
      <c r="K292" s="369">
        <v>3.5880000000000001</v>
      </c>
      <c r="L292" s="367"/>
      <c r="M292" s="367"/>
      <c r="N292" s="367"/>
      <c r="O292" s="367"/>
      <c r="P292" s="367"/>
      <c r="Q292" s="367"/>
      <c r="R292" s="163"/>
      <c r="T292" s="164"/>
      <c r="U292" s="160"/>
      <c r="V292" s="160"/>
      <c r="W292" s="160"/>
      <c r="X292" s="160"/>
      <c r="Y292" s="160"/>
      <c r="Z292" s="160"/>
      <c r="AA292" s="165"/>
      <c r="AT292" s="166" t="s">
        <v>182</v>
      </c>
      <c r="AU292" s="166" t="s">
        <v>131</v>
      </c>
      <c r="AV292" s="11" t="s">
        <v>131</v>
      </c>
      <c r="AW292" s="11" t="s">
        <v>37</v>
      </c>
      <c r="AX292" s="11" t="s">
        <v>79</v>
      </c>
      <c r="AY292" s="166" t="s">
        <v>172</v>
      </c>
    </row>
    <row r="293" spans="2:65" s="11" customFormat="1" ht="22.5" customHeight="1" x14ac:dyDescent="0.3">
      <c r="B293" s="366"/>
      <c r="C293" s="367"/>
      <c r="D293" s="367"/>
      <c r="E293" s="368" t="s">
        <v>5</v>
      </c>
      <c r="F293" s="537" t="s">
        <v>423</v>
      </c>
      <c r="G293" s="538"/>
      <c r="H293" s="538"/>
      <c r="I293" s="538"/>
      <c r="J293" s="367"/>
      <c r="K293" s="369">
        <v>-1.8</v>
      </c>
      <c r="L293" s="367"/>
      <c r="M293" s="367"/>
      <c r="N293" s="367"/>
      <c r="O293" s="367"/>
      <c r="P293" s="367"/>
      <c r="Q293" s="367"/>
      <c r="R293" s="163"/>
      <c r="T293" s="164"/>
      <c r="U293" s="160"/>
      <c r="V293" s="160"/>
      <c r="W293" s="160"/>
      <c r="X293" s="160"/>
      <c r="Y293" s="160"/>
      <c r="Z293" s="160"/>
      <c r="AA293" s="165"/>
      <c r="AT293" s="166" t="s">
        <v>182</v>
      </c>
      <c r="AU293" s="166" t="s">
        <v>131</v>
      </c>
      <c r="AV293" s="11" t="s">
        <v>131</v>
      </c>
      <c r="AW293" s="11" t="s">
        <v>37</v>
      </c>
      <c r="AX293" s="11" t="s">
        <v>79</v>
      </c>
      <c r="AY293" s="166" t="s">
        <v>172</v>
      </c>
    </row>
    <row r="294" spans="2:65" s="12" customFormat="1" ht="22.5" customHeight="1" x14ac:dyDescent="0.3">
      <c r="B294" s="371"/>
      <c r="C294" s="372"/>
      <c r="D294" s="372"/>
      <c r="E294" s="373" t="s">
        <v>5</v>
      </c>
      <c r="F294" s="525" t="s">
        <v>186</v>
      </c>
      <c r="G294" s="526"/>
      <c r="H294" s="526"/>
      <c r="I294" s="526"/>
      <c r="J294" s="372"/>
      <c r="K294" s="374">
        <v>34.183</v>
      </c>
      <c r="L294" s="372"/>
      <c r="M294" s="372"/>
      <c r="N294" s="372"/>
      <c r="O294" s="372"/>
      <c r="P294" s="372"/>
      <c r="Q294" s="372"/>
      <c r="R294" s="171"/>
      <c r="T294" s="172"/>
      <c r="U294" s="168"/>
      <c r="V294" s="168"/>
      <c r="W294" s="168"/>
      <c r="X294" s="168"/>
      <c r="Y294" s="168"/>
      <c r="Z294" s="168"/>
      <c r="AA294" s="173"/>
      <c r="AT294" s="174" t="s">
        <v>182</v>
      </c>
      <c r="AU294" s="174" t="s">
        <v>131</v>
      </c>
      <c r="AV294" s="12" t="s">
        <v>177</v>
      </c>
      <c r="AW294" s="12" t="s">
        <v>37</v>
      </c>
      <c r="AX294" s="12" t="s">
        <v>87</v>
      </c>
      <c r="AY294" s="174" t="s">
        <v>172</v>
      </c>
    </row>
    <row r="295" spans="2:65" s="1" customFormat="1" ht="44.25" customHeight="1" x14ac:dyDescent="0.3">
      <c r="B295" s="308"/>
      <c r="C295" s="357" t="s">
        <v>527</v>
      </c>
      <c r="D295" s="357" t="s">
        <v>173</v>
      </c>
      <c r="E295" s="358" t="s">
        <v>630</v>
      </c>
      <c r="F295" s="541" t="s">
        <v>631</v>
      </c>
      <c r="G295" s="541"/>
      <c r="H295" s="541"/>
      <c r="I295" s="541"/>
      <c r="J295" s="359" t="s">
        <v>206</v>
      </c>
      <c r="K295" s="300">
        <v>34.183</v>
      </c>
      <c r="L295" s="497">
        <v>42</v>
      </c>
      <c r="M295" s="497"/>
      <c r="N295" s="498">
        <f>ROUND(L295*K295,2)</f>
        <v>1435.69</v>
      </c>
      <c r="O295" s="498"/>
      <c r="P295" s="498"/>
      <c r="Q295" s="498"/>
      <c r="R295" s="145"/>
      <c r="T295" s="146" t="s">
        <v>5</v>
      </c>
      <c r="U295" s="44" t="s">
        <v>44</v>
      </c>
      <c r="V295" s="147">
        <v>0.104</v>
      </c>
      <c r="W295" s="147">
        <f>V295*K295</f>
        <v>3.5550319999999997</v>
      </c>
      <c r="X295" s="147">
        <v>2.5999999999999998E-4</v>
      </c>
      <c r="Y295" s="147">
        <f>X295*K295</f>
        <v>8.8875799999999991E-3</v>
      </c>
      <c r="Z295" s="147">
        <v>0</v>
      </c>
      <c r="AA295" s="148">
        <f>Z295*K295</f>
        <v>0</v>
      </c>
      <c r="AR295" s="21" t="s">
        <v>277</v>
      </c>
      <c r="AT295" s="21" t="s">
        <v>173</v>
      </c>
      <c r="AU295" s="21" t="s">
        <v>131</v>
      </c>
      <c r="AY295" s="21" t="s">
        <v>172</v>
      </c>
      <c r="BE295" s="149">
        <f>IF(U295="základní",N295,0)</f>
        <v>1435.69</v>
      </c>
      <c r="BF295" s="149">
        <f>IF(U295="snížená",N295,0)</f>
        <v>0</v>
      </c>
      <c r="BG295" s="149">
        <f>IF(U295="zákl. přenesená",N295,0)</f>
        <v>0</v>
      </c>
      <c r="BH295" s="149">
        <f>IF(U295="sníž. přenesená",N295,0)</f>
        <v>0</v>
      </c>
      <c r="BI295" s="149">
        <f>IF(U295="nulová",N295,0)</f>
        <v>0</v>
      </c>
      <c r="BJ295" s="21" t="s">
        <v>87</v>
      </c>
      <c r="BK295" s="149">
        <f>ROUND(L295*K295,2)</f>
        <v>1435.69</v>
      </c>
      <c r="BL295" s="21" t="s">
        <v>277</v>
      </c>
      <c r="BM295" s="21" t="s">
        <v>882</v>
      </c>
    </row>
    <row r="296" spans="2:65" s="10" customFormat="1" ht="22.5" customHeight="1" x14ac:dyDescent="0.3">
      <c r="B296" s="361"/>
      <c r="C296" s="362"/>
      <c r="D296" s="362"/>
      <c r="E296" s="363" t="s">
        <v>5</v>
      </c>
      <c r="F296" s="542" t="s">
        <v>790</v>
      </c>
      <c r="G296" s="543"/>
      <c r="H296" s="543"/>
      <c r="I296" s="543"/>
      <c r="J296" s="362"/>
      <c r="K296" s="364" t="s">
        <v>5</v>
      </c>
      <c r="L296" s="362"/>
      <c r="M296" s="362"/>
      <c r="N296" s="362"/>
      <c r="O296" s="362"/>
      <c r="P296" s="362"/>
      <c r="Q296" s="362"/>
      <c r="R296" s="155"/>
      <c r="T296" s="156"/>
      <c r="U296" s="152"/>
      <c r="V296" s="152"/>
      <c r="W296" s="152"/>
      <c r="X296" s="152"/>
      <c r="Y296" s="152"/>
      <c r="Z296" s="152"/>
      <c r="AA296" s="157"/>
      <c r="AT296" s="158" t="s">
        <v>182</v>
      </c>
      <c r="AU296" s="158" t="s">
        <v>131</v>
      </c>
      <c r="AV296" s="10" t="s">
        <v>87</v>
      </c>
      <c r="AW296" s="10" t="s">
        <v>37</v>
      </c>
      <c r="AX296" s="10" t="s">
        <v>79</v>
      </c>
      <c r="AY296" s="158" t="s">
        <v>172</v>
      </c>
    </row>
    <row r="297" spans="2:65" s="10" customFormat="1" ht="22.5" customHeight="1" x14ac:dyDescent="0.3">
      <c r="B297" s="361"/>
      <c r="C297" s="362"/>
      <c r="D297" s="362"/>
      <c r="E297" s="363" t="s">
        <v>5</v>
      </c>
      <c r="F297" s="539" t="s">
        <v>791</v>
      </c>
      <c r="G297" s="540"/>
      <c r="H297" s="540"/>
      <c r="I297" s="540"/>
      <c r="J297" s="362"/>
      <c r="K297" s="364" t="s">
        <v>5</v>
      </c>
      <c r="L297" s="362"/>
      <c r="M297" s="362"/>
      <c r="N297" s="362"/>
      <c r="O297" s="362"/>
      <c r="P297" s="362"/>
      <c r="Q297" s="362"/>
      <c r="R297" s="155"/>
      <c r="T297" s="156"/>
      <c r="U297" s="152"/>
      <c r="V297" s="152"/>
      <c r="W297" s="152"/>
      <c r="X297" s="152"/>
      <c r="Y297" s="152"/>
      <c r="Z297" s="152"/>
      <c r="AA297" s="157"/>
      <c r="AT297" s="158" t="s">
        <v>182</v>
      </c>
      <c r="AU297" s="158" t="s">
        <v>131</v>
      </c>
      <c r="AV297" s="10" t="s">
        <v>87</v>
      </c>
      <c r="AW297" s="10" t="s">
        <v>37</v>
      </c>
      <c r="AX297" s="10" t="s">
        <v>79</v>
      </c>
      <c r="AY297" s="158" t="s">
        <v>172</v>
      </c>
    </row>
    <row r="298" spans="2:65" s="10" customFormat="1" ht="22.5" customHeight="1" x14ac:dyDescent="0.3">
      <c r="B298" s="361"/>
      <c r="C298" s="362"/>
      <c r="D298" s="362"/>
      <c r="E298" s="363" t="s">
        <v>5</v>
      </c>
      <c r="F298" s="539" t="s">
        <v>876</v>
      </c>
      <c r="G298" s="540"/>
      <c r="H298" s="540"/>
      <c r="I298" s="540"/>
      <c r="J298" s="362"/>
      <c r="K298" s="364" t="s">
        <v>5</v>
      </c>
      <c r="L298" s="362"/>
      <c r="M298" s="362"/>
      <c r="N298" s="362"/>
      <c r="O298" s="362"/>
      <c r="P298" s="362"/>
      <c r="Q298" s="362"/>
      <c r="R298" s="155"/>
      <c r="T298" s="156"/>
      <c r="U298" s="152"/>
      <c r="V298" s="152"/>
      <c r="W298" s="152"/>
      <c r="X298" s="152"/>
      <c r="Y298" s="152"/>
      <c r="Z298" s="152"/>
      <c r="AA298" s="157"/>
      <c r="AT298" s="158" t="s">
        <v>182</v>
      </c>
      <c r="AU298" s="158" t="s">
        <v>131</v>
      </c>
      <c r="AV298" s="10" t="s">
        <v>87</v>
      </c>
      <c r="AW298" s="10" t="s">
        <v>37</v>
      </c>
      <c r="AX298" s="10" t="s">
        <v>79</v>
      </c>
      <c r="AY298" s="158" t="s">
        <v>172</v>
      </c>
    </row>
    <row r="299" spans="2:65" s="11" customFormat="1" ht="22.5" customHeight="1" x14ac:dyDescent="0.3">
      <c r="B299" s="366"/>
      <c r="C299" s="367"/>
      <c r="D299" s="367"/>
      <c r="E299" s="368" t="s">
        <v>5</v>
      </c>
      <c r="F299" s="537" t="s">
        <v>877</v>
      </c>
      <c r="G299" s="538"/>
      <c r="H299" s="538"/>
      <c r="I299" s="538"/>
      <c r="J299" s="367"/>
      <c r="K299" s="369">
        <v>6.7649999999999997</v>
      </c>
      <c r="L299" s="367"/>
      <c r="M299" s="367"/>
      <c r="N299" s="367"/>
      <c r="O299" s="367"/>
      <c r="P299" s="367"/>
      <c r="Q299" s="367"/>
      <c r="R299" s="163"/>
      <c r="T299" s="164"/>
      <c r="U299" s="160"/>
      <c r="V299" s="160"/>
      <c r="W299" s="160"/>
      <c r="X299" s="160"/>
      <c r="Y299" s="160"/>
      <c r="Z299" s="160"/>
      <c r="AA299" s="165"/>
      <c r="AT299" s="166" t="s">
        <v>182</v>
      </c>
      <c r="AU299" s="166" t="s">
        <v>131</v>
      </c>
      <c r="AV299" s="11" t="s">
        <v>131</v>
      </c>
      <c r="AW299" s="11" t="s">
        <v>37</v>
      </c>
      <c r="AX299" s="11" t="s">
        <v>79</v>
      </c>
      <c r="AY299" s="166" t="s">
        <v>172</v>
      </c>
    </row>
    <row r="300" spans="2:65" s="11" customFormat="1" ht="22.5" customHeight="1" x14ac:dyDescent="0.3">
      <c r="B300" s="366"/>
      <c r="C300" s="367"/>
      <c r="D300" s="367"/>
      <c r="E300" s="368" t="s">
        <v>5</v>
      </c>
      <c r="F300" s="537" t="s">
        <v>878</v>
      </c>
      <c r="G300" s="538"/>
      <c r="H300" s="538"/>
      <c r="I300" s="538"/>
      <c r="J300" s="367"/>
      <c r="K300" s="369">
        <v>27.82</v>
      </c>
      <c r="L300" s="367"/>
      <c r="M300" s="367"/>
      <c r="N300" s="367"/>
      <c r="O300" s="367"/>
      <c r="P300" s="367"/>
      <c r="Q300" s="367"/>
      <c r="R300" s="163"/>
      <c r="T300" s="164"/>
      <c r="U300" s="160"/>
      <c r="V300" s="160"/>
      <c r="W300" s="160"/>
      <c r="X300" s="160"/>
      <c r="Y300" s="160"/>
      <c r="Z300" s="160"/>
      <c r="AA300" s="165"/>
      <c r="AT300" s="166" t="s">
        <v>182</v>
      </c>
      <c r="AU300" s="166" t="s">
        <v>131</v>
      </c>
      <c r="AV300" s="11" t="s">
        <v>131</v>
      </c>
      <c r="AW300" s="11" t="s">
        <v>37</v>
      </c>
      <c r="AX300" s="11" t="s">
        <v>79</v>
      </c>
      <c r="AY300" s="166" t="s">
        <v>172</v>
      </c>
    </row>
    <row r="301" spans="2:65" s="11" customFormat="1" ht="22.5" customHeight="1" x14ac:dyDescent="0.3">
      <c r="B301" s="366"/>
      <c r="C301" s="367"/>
      <c r="D301" s="367"/>
      <c r="E301" s="368" t="s">
        <v>5</v>
      </c>
      <c r="F301" s="537" t="s">
        <v>879</v>
      </c>
      <c r="G301" s="538"/>
      <c r="H301" s="538"/>
      <c r="I301" s="538"/>
      <c r="J301" s="367"/>
      <c r="K301" s="369">
        <v>-2.19</v>
      </c>
      <c r="L301" s="367"/>
      <c r="M301" s="367"/>
      <c r="N301" s="367"/>
      <c r="O301" s="367"/>
      <c r="P301" s="367"/>
      <c r="Q301" s="367"/>
      <c r="R301" s="163"/>
      <c r="T301" s="164"/>
      <c r="U301" s="160"/>
      <c r="V301" s="160"/>
      <c r="W301" s="160"/>
      <c r="X301" s="160"/>
      <c r="Y301" s="160"/>
      <c r="Z301" s="160"/>
      <c r="AA301" s="165"/>
      <c r="AT301" s="166" t="s">
        <v>182</v>
      </c>
      <c r="AU301" s="166" t="s">
        <v>131</v>
      </c>
      <c r="AV301" s="11" t="s">
        <v>131</v>
      </c>
      <c r="AW301" s="11" t="s">
        <v>37</v>
      </c>
      <c r="AX301" s="11" t="s">
        <v>79</v>
      </c>
      <c r="AY301" s="166" t="s">
        <v>172</v>
      </c>
    </row>
    <row r="302" spans="2:65" s="10" customFormat="1" ht="22.5" customHeight="1" x14ac:dyDescent="0.3">
      <c r="B302" s="361"/>
      <c r="C302" s="362"/>
      <c r="D302" s="362"/>
      <c r="E302" s="363" t="s">
        <v>5</v>
      </c>
      <c r="F302" s="539" t="s">
        <v>881</v>
      </c>
      <c r="G302" s="540"/>
      <c r="H302" s="540"/>
      <c r="I302" s="540"/>
      <c r="J302" s="362"/>
      <c r="K302" s="364" t="s">
        <v>5</v>
      </c>
      <c r="L302" s="362"/>
      <c r="M302" s="362"/>
      <c r="N302" s="362"/>
      <c r="O302" s="362"/>
      <c r="P302" s="362"/>
      <c r="Q302" s="362"/>
      <c r="R302" s="155"/>
      <c r="T302" s="156"/>
      <c r="U302" s="152"/>
      <c r="V302" s="152"/>
      <c r="W302" s="152"/>
      <c r="X302" s="152"/>
      <c r="Y302" s="152"/>
      <c r="Z302" s="152"/>
      <c r="AA302" s="157"/>
      <c r="AT302" s="158" t="s">
        <v>182</v>
      </c>
      <c r="AU302" s="158" t="s">
        <v>131</v>
      </c>
      <c r="AV302" s="10" t="s">
        <v>87</v>
      </c>
      <c r="AW302" s="10" t="s">
        <v>37</v>
      </c>
      <c r="AX302" s="10" t="s">
        <v>79</v>
      </c>
      <c r="AY302" s="158" t="s">
        <v>172</v>
      </c>
    </row>
    <row r="303" spans="2:65" s="11" customFormat="1" ht="22.5" customHeight="1" x14ac:dyDescent="0.3">
      <c r="B303" s="366"/>
      <c r="C303" s="367"/>
      <c r="D303" s="367"/>
      <c r="E303" s="368" t="s">
        <v>5</v>
      </c>
      <c r="F303" s="537" t="s">
        <v>795</v>
      </c>
      <c r="G303" s="538"/>
      <c r="H303" s="538"/>
      <c r="I303" s="538"/>
      <c r="J303" s="367"/>
      <c r="K303" s="369">
        <v>3.5880000000000001</v>
      </c>
      <c r="L303" s="367"/>
      <c r="M303" s="367"/>
      <c r="N303" s="367"/>
      <c r="O303" s="367"/>
      <c r="P303" s="367"/>
      <c r="Q303" s="367"/>
      <c r="R303" s="163"/>
      <c r="T303" s="164"/>
      <c r="U303" s="160"/>
      <c r="V303" s="160"/>
      <c r="W303" s="160"/>
      <c r="X303" s="160"/>
      <c r="Y303" s="160"/>
      <c r="Z303" s="160"/>
      <c r="AA303" s="165"/>
      <c r="AT303" s="166" t="s">
        <v>182</v>
      </c>
      <c r="AU303" s="166" t="s">
        <v>131</v>
      </c>
      <c r="AV303" s="11" t="s">
        <v>131</v>
      </c>
      <c r="AW303" s="11" t="s">
        <v>37</v>
      </c>
      <c r="AX303" s="11" t="s">
        <v>79</v>
      </c>
      <c r="AY303" s="166" t="s">
        <v>172</v>
      </c>
    </row>
    <row r="304" spans="2:65" s="11" customFormat="1" ht="22.5" customHeight="1" x14ac:dyDescent="0.3">
      <c r="B304" s="366"/>
      <c r="C304" s="367"/>
      <c r="D304" s="367"/>
      <c r="E304" s="368" t="s">
        <v>5</v>
      </c>
      <c r="F304" s="537" t="s">
        <v>423</v>
      </c>
      <c r="G304" s="538"/>
      <c r="H304" s="538"/>
      <c r="I304" s="538"/>
      <c r="J304" s="367"/>
      <c r="K304" s="369">
        <v>-1.8</v>
      </c>
      <c r="L304" s="367"/>
      <c r="M304" s="367"/>
      <c r="N304" s="367"/>
      <c r="O304" s="367"/>
      <c r="P304" s="367"/>
      <c r="Q304" s="367"/>
      <c r="R304" s="163"/>
      <c r="T304" s="164"/>
      <c r="U304" s="160"/>
      <c r="V304" s="160"/>
      <c r="W304" s="160"/>
      <c r="X304" s="160"/>
      <c r="Y304" s="160"/>
      <c r="Z304" s="160"/>
      <c r="AA304" s="165"/>
      <c r="AT304" s="166" t="s">
        <v>182</v>
      </c>
      <c r="AU304" s="166" t="s">
        <v>131</v>
      </c>
      <c r="AV304" s="11" t="s">
        <v>131</v>
      </c>
      <c r="AW304" s="11" t="s">
        <v>37</v>
      </c>
      <c r="AX304" s="11" t="s">
        <v>79</v>
      </c>
      <c r="AY304" s="166" t="s">
        <v>172</v>
      </c>
    </row>
    <row r="305" spans="2:65" s="12" customFormat="1" ht="22.5" customHeight="1" x14ac:dyDescent="0.3">
      <c r="B305" s="371"/>
      <c r="C305" s="372"/>
      <c r="D305" s="372"/>
      <c r="E305" s="373" t="s">
        <v>5</v>
      </c>
      <c r="F305" s="525" t="s">
        <v>186</v>
      </c>
      <c r="G305" s="526"/>
      <c r="H305" s="526"/>
      <c r="I305" s="526"/>
      <c r="J305" s="372"/>
      <c r="K305" s="374">
        <v>34.183</v>
      </c>
      <c r="L305" s="372"/>
      <c r="M305" s="372"/>
      <c r="N305" s="372"/>
      <c r="O305" s="372"/>
      <c r="P305" s="372"/>
      <c r="Q305" s="372"/>
      <c r="R305" s="171"/>
      <c r="T305" s="172"/>
      <c r="U305" s="168"/>
      <c r="V305" s="168"/>
      <c r="W305" s="168"/>
      <c r="X305" s="168"/>
      <c r="Y305" s="168"/>
      <c r="Z305" s="168"/>
      <c r="AA305" s="173"/>
      <c r="AT305" s="174" t="s">
        <v>182</v>
      </c>
      <c r="AU305" s="174" t="s">
        <v>131</v>
      </c>
      <c r="AV305" s="12" t="s">
        <v>177</v>
      </c>
      <c r="AW305" s="12" t="s">
        <v>37</v>
      </c>
      <c r="AX305" s="12" t="s">
        <v>87</v>
      </c>
      <c r="AY305" s="174" t="s">
        <v>172</v>
      </c>
    </row>
    <row r="306" spans="2:65" s="9" customFormat="1" ht="37.35" customHeight="1" x14ac:dyDescent="0.35">
      <c r="B306" s="353"/>
      <c r="C306" s="354"/>
      <c r="D306" s="355" t="s">
        <v>154</v>
      </c>
      <c r="E306" s="355"/>
      <c r="F306" s="355"/>
      <c r="G306" s="355"/>
      <c r="H306" s="355"/>
      <c r="I306" s="355"/>
      <c r="J306" s="355"/>
      <c r="K306" s="355"/>
      <c r="L306" s="355"/>
      <c r="M306" s="355"/>
      <c r="N306" s="529">
        <f>BK306</f>
        <v>3781</v>
      </c>
      <c r="O306" s="530"/>
      <c r="P306" s="530"/>
      <c r="Q306" s="530"/>
      <c r="R306" s="133"/>
      <c r="T306" s="134"/>
      <c r="U306" s="131"/>
      <c r="V306" s="131"/>
      <c r="W306" s="135">
        <f>W307</f>
        <v>8.23</v>
      </c>
      <c r="X306" s="131"/>
      <c r="Y306" s="135">
        <f>Y307</f>
        <v>0</v>
      </c>
      <c r="Z306" s="131"/>
      <c r="AA306" s="136">
        <f>AA307</f>
        <v>0</v>
      </c>
      <c r="AR306" s="137" t="s">
        <v>191</v>
      </c>
      <c r="AT306" s="138" t="s">
        <v>78</v>
      </c>
      <c r="AU306" s="138" t="s">
        <v>79</v>
      </c>
      <c r="AY306" s="137" t="s">
        <v>172</v>
      </c>
      <c r="BK306" s="139">
        <f>BK307</f>
        <v>3781</v>
      </c>
    </row>
    <row r="307" spans="2:65" s="9" customFormat="1" ht="19.899999999999999" customHeight="1" x14ac:dyDescent="0.3">
      <c r="B307" s="353"/>
      <c r="C307" s="354"/>
      <c r="D307" s="356" t="s">
        <v>364</v>
      </c>
      <c r="E307" s="356"/>
      <c r="F307" s="356"/>
      <c r="G307" s="356"/>
      <c r="H307" s="356"/>
      <c r="I307" s="356"/>
      <c r="J307" s="356"/>
      <c r="K307" s="356"/>
      <c r="L307" s="356"/>
      <c r="M307" s="356"/>
      <c r="N307" s="531">
        <f>BK307</f>
        <v>3781</v>
      </c>
      <c r="O307" s="532"/>
      <c r="P307" s="532"/>
      <c r="Q307" s="532"/>
      <c r="R307" s="133"/>
      <c r="T307" s="134"/>
      <c r="U307" s="131"/>
      <c r="V307" s="131"/>
      <c r="W307" s="135">
        <f>SUM(W308:W310)</f>
        <v>8.23</v>
      </c>
      <c r="X307" s="131"/>
      <c r="Y307" s="135">
        <f>SUM(Y308:Y310)</f>
        <v>0</v>
      </c>
      <c r="Z307" s="131"/>
      <c r="AA307" s="136">
        <f>SUM(AA308:AA310)</f>
        <v>0</v>
      </c>
      <c r="AR307" s="137" t="s">
        <v>191</v>
      </c>
      <c r="AT307" s="138" t="s">
        <v>78</v>
      </c>
      <c r="AU307" s="138" t="s">
        <v>87</v>
      </c>
      <c r="AY307" s="137" t="s">
        <v>172</v>
      </c>
      <c r="BK307" s="139">
        <f>SUM(BK308:BK310)</f>
        <v>3781</v>
      </c>
    </row>
    <row r="308" spans="2:65" s="1" customFormat="1" ht="31.5" customHeight="1" x14ac:dyDescent="0.3">
      <c r="B308" s="308"/>
      <c r="C308" s="357" t="s">
        <v>531</v>
      </c>
      <c r="D308" s="357" t="s">
        <v>173</v>
      </c>
      <c r="E308" s="358" t="s">
        <v>634</v>
      </c>
      <c r="F308" s="541" t="s">
        <v>635</v>
      </c>
      <c r="G308" s="541"/>
      <c r="H308" s="541"/>
      <c r="I308" s="541"/>
      <c r="J308" s="359" t="s">
        <v>189</v>
      </c>
      <c r="K308" s="300">
        <v>1</v>
      </c>
      <c r="L308" s="497">
        <v>3781</v>
      </c>
      <c r="M308" s="497"/>
      <c r="N308" s="498">
        <f>ROUND(L308*K308,2)</f>
        <v>3781</v>
      </c>
      <c r="O308" s="498"/>
      <c r="P308" s="498"/>
      <c r="Q308" s="498"/>
      <c r="R308" s="145"/>
      <c r="T308" s="146" t="s">
        <v>5</v>
      </c>
      <c r="U308" s="44" t="s">
        <v>44</v>
      </c>
      <c r="V308" s="147">
        <v>8.23</v>
      </c>
      <c r="W308" s="147">
        <f>V308*K308</f>
        <v>8.23</v>
      </c>
      <c r="X308" s="147">
        <v>0</v>
      </c>
      <c r="Y308" s="147">
        <f>X308*K308</f>
        <v>0</v>
      </c>
      <c r="Z308" s="147">
        <v>0</v>
      </c>
      <c r="AA308" s="148">
        <f>Z308*K308</f>
        <v>0</v>
      </c>
      <c r="AR308" s="21" t="s">
        <v>339</v>
      </c>
      <c r="AT308" s="21" t="s">
        <v>173</v>
      </c>
      <c r="AU308" s="21" t="s">
        <v>131</v>
      </c>
      <c r="AY308" s="21" t="s">
        <v>172</v>
      </c>
      <c r="BE308" s="149">
        <f>IF(U308="základní",N308,0)</f>
        <v>3781</v>
      </c>
      <c r="BF308" s="149">
        <f>IF(U308="snížená",N308,0)</f>
        <v>0</v>
      </c>
      <c r="BG308" s="149">
        <f>IF(U308="zákl. přenesená",N308,0)</f>
        <v>0</v>
      </c>
      <c r="BH308" s="149">
        <f>IF(U308="sníž. přenesená",N308,0)</f>
        <v>0</v>
      </c>
      <c r="BI308" s="149">
        <f>IF(U308="nulová",N308,0)</f>
        <v>0</v>
      </c>
      <c r="BJ308" s="21" t="s">
        <v>87</v>
      </c>
      <c r="BK308" s="149">
        <f>ROUND(L308*K308,2)</f>
        <v>3781</v>
      </c>
      <c r="BL308" s="21" t="s">
        <v>339</v>
      </c>
      <c r="BM308" s="21" t="s">
        <v>883</v>
      </c>
    </row>
    <row r="309" spans="2:65" s="11" customFormat="1" ht="22.5" customHeight="1" x14ac:dyDescent="0.3">
      <c r="B309" s="366"/>
      <c r="C309" s="367"/>
      <c r="D309" s="367"/>
      <c r="E309" s="368" t="s">
        <v>5</v>
      </c>
      <c r="F309" s="523" t="s">
        <v>87</v>
      </c>
      <c r="G309" s="524"/>
      <c r="H309" s="524"/>
      <c r="I309" s="524"/>
      <c r="J309" s="367"/>
      <c r="K309" s="369">
        <v>1</v>
      </c>
      <c r="L309" s="367"/>
      <c r="M309" s="367"/>
      <c r="N309" s="367"/>
      <c r="O309" s="367"/>
      <c r="P309" s="367"/>
      <c r="Q309" s="367"/>
      <c r="R309" s="163"/>
      <c r="T309" s="164"/>
      <c r="U309" s="160"/>
      <c r="V309" s="160"/>
      <c r="W309" s="160"/>
      <c r="X309" s="160"/>
      <c r="Y309" s="160"/>
      <c r="Z309" s="160"/>
      <c r="AA309" s="165"/>
      <c r="AT309" s="166" t="s">
        <v>182</v>
      </c>
      <c r="AU309" s="166" t="s">
        <v>131</v>
      </c>
      <c r="AV309" s="11" t="s">
        <v>131</v>
      </c>
      <c r="AW309" s="11" t="s">
        <v>37</v>
      </c>
      <c r="AX309" s="11" t="s">
        <v>79</v>
      </c>
      <c r="AY309" s="166" t="s">
        <v>172</v>
      </c>
    </row>
    <row r="310" spans="2:65" s="12" customFormat="1" ht="22.5" customHeight="1" x14ac:dyDescent="0.3">
      <c r="B310" s="371"/>
      <c r="C310" s="372"/>
      <c r="D310" s="372"/>
      <c r="E310" s="373" t="s">
        <v>5</v>
      </c>
      <c r="F310" s="525" t="s">
        <v>186</v>
      </c>
      <c r="G310" s="526"/>
      <c r="H310" s="526"/>
      <c r="I310" s="526"/>
      <c r="J310" s="372"/>
      <c r="K310" s="374">
        <v>1</v>
      </c>
      <c r="L310" s="372"/>
      <c r="M310" s="372"/>
      <c r="N310" s="372"/>
      <c r="O310" s="372"/>
      <c r="P310" s="372"/>
      <c r="Q310" s="372"/>
      <c r="R310" s="171"/>
      <c r="T310" s="175"/>
      <c r="U310" s="176"/>
      <c r="V310" s="176"/>
      <c r="W310" s="176"/>
      <c r="X310" s="176"/>
      <c r="Y310" s="176"/>
      <c r="Z310" s="176"/>
      <c r="AA310" s="177"/>
      <c r="AT310" s="174" t="s">
        <v>182</v>
      </c>
      <c r="AU310" s="174" t="s">
        <v>131</v>
      </c>
      <c r="AV310" s="12" t="s">
        <v>177</v>
      </c>
      <c r="AW310" s="12" t="s">
        <v>37</v>
      </c>
      <c r="AX310" s="12" t="s">
        <v>87</v>
      </c>
      <c r="AY310" s="174" t="s">
        <v>172</v>
      </c>
    </row>
    <row r="311" spans="2:65" s="1" customFormat="1" ht="6.95" customHeight="1" x14ac:dyDescent="0.3">
      <c r="B311" s="59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1"/>
    </row>
  </sheetData>
  <sheetProtection algorithmName="SHA-512" hashValue="cnqr3xSxJL8No5OkiHr6/Xn4Mv7IjHDGFgwowSMlVrx/wpm2xHyLf6eqPyPOXJVFqVp/1t+/jcPi2LvW+gX6Ng==" saltValue="diGpGS6NM+r+zM4Ylxqf2Q==" spinCount="100000" sheet="1" objects="1" scenarios="1"/>
  <mergeCells count="326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F134:I134"/>
    <mergeCell ref="F135:I135"/>
    <mergeCell ref="L135:M135"/>
    <mergeCell ref="N135:Q135"/>
    <mergeCell ref="F136:I136"/>
    <mergeCell ref="F137:I137"/>
    <mergeCell ref="F138:I138"/>
    <mergeCell ref="F139:I139"/>
    <mergeCell ref="F140:I140"/>
    <mergeCell ref="F141:I141"/>
    <mergeCell ref="L141:M141"/>
    <mergeCell ref="N141:Q141"/>
    <mergeCell ref="F142:I142"/>
    <mergeCell ref="F143:I143"/>
    <mergeCell ref="F144:I144"/>
    <mergeCell ref="F145:I145"/>
    <mergeCell ref="F146:I146"/>
    <mergeCell ref="F148:I148"/>
    <mergeCell ref="L148:M148"/>
    <mergeCell ref="N148:Q148"/>
    <mergeCell ref="F149:I149"/>
    <mergeCell ref="F150:I150"/>
    <mergeCell ref="F151:I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L162:M162"/>
    <mergeCell ref="N162:Q162"/>
    <mergeCell ref="F163:I163"/>
    <mergeCell ref="F164:I164"/>
    <mergeCell ref="F165:I165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F172:I172"/>
    <mergeCell ref="F173:I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F180:I180"/>
    <mergeCell ref="F181:I181"/>
    <mergeCell ref="F182:I182"/>
    <mergeCell ref="F183:I183"/>
    <mergeCell ref="L183:M183"/>
    <mergeCell ref="N183:Q183"/>
    <mergeCell ref="F184:I184"/>
    <mergeCell ref="F185:I185"/>
    <mergeCell ref="F186:I186"/>
    <mergeCell ref="F187:I187"/>
    <mergeCell ref="F188:I188"/>
    <mergeCell ref="F190:I190"/>
    <mergeCell ref="L190:M190"/>
    <mergeCell ref="N190:Q190"/>
    <mergeCell ref="F193:I193"/>
    <mergeCell ref="L193:M193"/>
    <mergeCell ref="N193:Q193"/>
    <mergeCell ref="F194:I194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200:I200"/>
    <mergeCell ref="L200:M200"/>
    <mergeCell ref="N200:Q200"/>
    <mergeCell ref="F201:I201"/>
    <mergeCell ref="F202:I202"/>
    <mergeCell ref="F203:I203"/>
    <mergeCell ref="L203:M203"/>
    <mergeCell ref="N203:Q203"/>
    <mergeCell ref="F204:I204"/>
    <mergeCell ref="F205:I205"/>
    <mergeCell ref="F206:I206"/>
    <mergeCell ref="F207:I207"/>
    <mergeCell ref="L207:M207"/>
    <mergeCell ref="N207:Q207"/>
    <mergeCell ref="F208:I208"/>
    <mergeCell ref="F209:I209"/>
    <mergeCell ref="F210:I210"/>
    <mergeCell ref="F211:I211"/>
    <mergeCell ref="F212:I212"/>
    <mergeCell ref="L212:M212"/>
    <mergeCell ref="N212:Q212"/>
    <mergeCell ref="F213:I213"/>
    <mergeCell ref="F214:I214"/>
    <mergeCell ref="F215:I215"/>
    <mergeCell ref="F216:I216"/>
    <mergeCell ref="F217:I217"/>
    <mergeCell ref="L217:M217"/>
    <mergeCell ref="N217:Q217"/>
    <mergeCell ref="F218:I218"/>
    <mergeCell ref="F219:I219"/>
    <mergeCell ref="F220:I220"/>
    <mergeCell ref="F221:I221"/>
    <mergeCell ref="F222:I222"/>
    <mergeCell ref="L222:M222"/>
    <mergeCell ref="N222:Q222"/>
    <mergeCell ref="F223:I223"/>
    <mergeCell ref="F224:I224"/>
    <mergeCell ref="F225:I225"/>
    <mergeCell ref="L225:M225"/>
    <mergeCell ref="N225:Q225"/>
    <mergeCell ref="F226:I226"/>
    <mergeCell ref="F227:I227"/>
    <mergeCell ref="F228:I228"/>
    <mergeCell ref="F229:I229"/>
    <mergeCell ref="F230:I230"/>
    <mergeCell ref="L230:M230"/>
    <mergeCell ref="N230:Q230"/>
    <mergeCell ref="F231:I231"/>
    <mergeCell ref="F232:I232"/>
    <mergeCell ref="F233:I233"/>
    <mergeCell ref="L233:M233"/>
    <mergeCell ref="N233:Q233"/>
    <mergeCell ref="F234:I234"/>
    <mergeCell ref="F235:I235"/>
    <mergeCell ref="F236:I236"/>
    <mergeCell ref="L236:M236"/>
    <mergeCell ref="N236:Q236"/>
    <mergeCell ref="F237:I237"/>
    <mergeCell ref="F238:I238"/>
    <mergeCell ref="F239:I239"/>
    <mergeCell ref="L239:M239"/>
    <mergeCell ref="N239:Q239"/>
    <mergeCell ref="F240:I240"/>
    <mergeCell ref="F241:I241"/>
    <mergeCell ref="F242:I242"/>
    <mergeCell ref="F243:I243"/>
    <mergeCell ref="F244:I244"/>
    <mergeCell ref="L244:M244"/>
    <mergeCell ref="N244:Q244"/>
    <mergeCell ref="F245:I245"/>
    <mergeCell ref="F246:I246"/>
    <mergeCell ref="F247:I247"/>
    <mergeCell ref="L247:M247"/>
    <mergeCell ref="N247:Q247"/>
    <mergeCell ref="F249:I249"/>
    <mergeCell ref="L249:M249"/>
    <mergeCell ref="N249:Q249"/>
    <mergeCell ref="F250:I250"/>
    <mergeCell ref="F251:I251"/>
    <mergeCell ref="F252:I252"/>
    <mergeCell ref="L252:M252"/>
    <mergeCell ref="N252:Q252"/>
    <mergeCell ref="F253:I253"/>
    <mergeCell ref="F254:I254"/>
    <mergeCell ref="F255:I255"/>
    <mergeCell ref="L255:M255"/>
    <mergeCell ref="N255:Q255"/>
    <mergeCell ref="F257:I257"/>
    <mergeCell ref="L257:M257"/>
    <mergeCell ref="N257:Q257"/>
    <mergeCell ref="F258:I258"/>
    <mergeCell ref="F259:I259"/>
    <mergeCell ref="F260:I260"/>
    <mergeCell ref="F261:I261"/>
    <mergeCell ref="L261:M261"/>
    <mergeCell ref="N261:Q261"/>
    <mergeCell ref="F262:I262"/>
    <mergeCell ref="F263:I263"/>
    <mergeCell ref="F264:I264"/>
    <mergeCell ref="F265:I265"/>
    <mergeCell ref="F266:I266"/>
    <mergeCell ref="F267:I267"/>
    <mergeCell ref="F268:I268"/>
    <mergeCell ref="L268:M268"/>
    <mergeCell ref="N268:Q268"/>
    <mergeCell ref="F269:I269"/>
    <mergeCell ref="F270:I270"/>
    <mergeCell ref="F271:I271"/>
    <mergeCell ref="F272:I272"/>
    <mergeCell ref="F273:I273"/>
    <mergeCell ref="F274:I274"/>
    <mergeCell ref="F276:I276"/>
    <mergeCell ref="L276:M276"/>
    <mergeCell ref="N276:Q276"/>
    <mergeCell ref="F277:I277"/>
    <mergeCell ref="F278:I278"/>
    <mergeCell ref="F279:I279"/>
    <mergeCell ref="F280:I280"/>
    <mergeCell ref="F281:I281"/>
    <mergeCell ref="F282:I282"/>
    <mergeCell ref="F283:I283"/>
    <mergeCell ref="F284:I284"/>
    <mergeCell ref="L284:M284"/>
    <mergeCell ref="N284:Q284"/>
    <mergeCell ref="F285:I285"/>
    <mergeCell ref="F286:I286"/>
    <mergeCell ref="F287:I287"/>
    <mergeCell ref="F288:I288"/>
    <mergeCell ref="F289:I289"/>
    <mergeCell ref="F290:I290"/>
    <mergeCell ref="F291:I291"/>
    <mergeCell ref="F292:I292"/>
    <mergeCell ref="L308:M308"/>
    <mergeCell ref="N308:Q308"/>
    <mergeCell ref="F293:I293"/>
    <mergeCell ref="F294:I294"/>
    <mergeCell ref="F295:I295"/>
    <mergeCell ref="L295:M295"/>
    <mergeCell ref="N295:Q295"/>
    <mergeCell ref="F296:I296"/>
    <mergeCell ref="F297:I297"/>
    <mergeCell ref="F298:I298"/>
    <mergeCell ref="F299:I299"/>
    <mergeCell ref="H1:K1"/>
    <mergeCell ref="S2:AC2"/>
    <mergeCell ref="F309:I309"/>
    <mergeCell ref="F310:I310"/>
    <mergeCell ref="N121:Q121"/>
    <mergeCell ref="N122:Q122"/>
    <mergeCell ref="N123:Q123"/>
    <mergeCell ref="N147:Q147"/>
    <mergeCell ref="N189:Q189"/>
    <mergeCell ref="N191:Q191"/>
    <mergeCell ref="N192:Q192"/>
    <mergeCell ref="N199:Q199"/>
    <mergeCell ref="N248:Q248"/>
    <mergeCell ref="N256:Q256"/>
    <mergeCell ref="N275:Q275"/>
    <mergeCell ref="N306:Q306"/>
    <mergeCell ref="N307:Q307"/>
    <mergeCell ref="F300:I300"/>
    <mergeCell ref="F301:I301"/>
    <mergeCell ref="F302:I302"/>
    <mergeCell ref="F303:I303"/>
    <mergeCell ref="F304:I304"/>
    <mergeCell ref="F305:I305"/>
    <mergeCell ref="F308:I308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9"/>
  <sheetViews>
    <sheetView showGridLines="0" view="pageBreakPreview" topLeftCell="B1" zoomScale="80" zoomScaleNormal="70" zoomScaleSheetLayoutView="80" workbookViewId="0">
      <pane ySplit="1" topLeftCell="A106" activePane="bottomLeft" state="frozen"/>
      <selection pane="bottomLeft" activeCell="M139" sqref="M13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7.8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3" width="11.6640625" customWidth="1"/>
    <col min="14" max="14" width="6" customWidth="1"/>
    <col min="15" max="15" width="2" customWidth="1"/>
    <col min="16" max="16" width="3.6640625" customWidth="1"/>
    <col min="17" max="17" width="11.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100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884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16896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16896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16896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1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1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1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1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1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1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1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2" spans="1:18" x14ac:dyDescent="0.3">
      <c r="A72" s="301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</row>
    <row r="73" spans="1:18" x14ac:dyDescent="0.3">
      <c r="A73" s="301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</row>
    <row r="74" spans="1:18" x14ac:dyDescent="0.3">
      <c r="A74" s="301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</row>
    <row r="75" spans="1:18" s="1" customFormat="1" ht="6.95" customHeight="1" x14ac:dyDescent="0.3">
      <c r="A75" s="307"/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64"/>
    </row>
    <row r="76" spans="1:18" s="1" customFormat="1" ht="36.950000000000003" customHeight="1" x14ac:dyDescent="0.3">
      <c r="A76" s="307"/>
      <c r="B76" s="308"/>
      <c r="C76" s="564" t="s">
        <v>138</v>
      </c>
      <c r="D76" s="567"/>
      <c r="E76" s="567"/>
      <c r="F76" s="567"/>
      <c r="G76" s="567"/>
      <c r="H76" s="567"/>
      <c r="I76" s="567"/>
      <c r="J76" s="567"/>
      <c r="K76" s="567"/>
      <c r="L76" s="567"/>
      <c r="M76" s="567"/>
      <c r="N76" s="567"/>
      <c r="O76" s="567"/>
      <c r="P76" s="567"/>
      <c r="Q76" s="567"/>
      <c r="R76" s="37"/>
    </row>
    <row r="77" spans="1:18" s="1" customFormat="1" ht="6.95" customHeight="1" x14ac:dyDescent="0.3">
      <c r="A77" s="307"/>
      <c r="B77" s="308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7"/>
    </row>
    <row r="78" spans="1:18" s="1" customFormat="1" ht="30" customHeight="1" x14ac:dyDescent="0.3">
      <c r="A78" s="307"/>
      <c r="B78" s="308"/>
      <c r="C78" s="306" t="s">
        <v>17</v>
      </c>
      <c r="D78" s="309"/>
      <c r="E78" s="309"/>
      <c r="F78" s="565" t="str">
        <f>F6</f>
        <v>Kasárna Opavská 29, Hlučín</v>
      </c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309"/>
      <c r="R78" s="37"/>
    </row>
    <row r="79" spans="1:18" s="1" customFormat="1" ht="36.950000000000003" customHeight="1" x14ac:dyDescent="0.3">
      <c r="A79" s="307"/>
      <c r="B79" s="308"/>
      <c r="C79" s="336" t="s">
        <v>133</v>
      </c>
      <c r="D79" s="309"/>
      <c r="E79" s="309"/>
      <c r="F79" s="551" t="str">
        <f>F7</f>
        <v>SO 05 - D1.3 Vzduchotechnika - objekt č. 2</v>
      </c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309"/>
      <c r="R79" s="37"/>
    </row>
    <row r="80" spans="1:18" s="1" customFormat="1" ht="6.95" customHeight="1" x14ac:dyDescent="0.3">
      <c r="A80" s="307"/>
      <c r="B80" s="308"/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7"/>
    </row>
    <row r="81" spans="1:47" s="1" customFormat="1" ht="18" customHeight="1" x14ac:dyDescent="0.3">
      <c r="A81" s="307"/>
      <c r="B81" s="308"/>
      <c r="C81" s="306" t="s">
        <v>21</v>
      </c>
      <c r="D81" s="309"/>
      <c r="E81" s="309"/>
      <c r="F81" s="311" t="str">
        <f>F9</f>
        <v>Hlučín</v>
      </c>
      <c r="G81" s="309"/>
      <c r="H81" s="309"/>
      <c r="I81" s="309"/>
      <c r="J81" s="309"/>
      <c r="K81" s="306" t="s">
        <v>23</v>
      </c>
      <c r="L81" s="309"/>
      <c r="M81" s="553" t="str">
        <f>IF(O9="","",O9)</f>
        <v>29.5.2017</v>
      </c>
      <c r="N81" s="553"/>
      <c r="O81" s="553"/>
      <c r="P81" s="553"/>
      <c r="Q81" s="309"/>
      <c r="R81" s="37"/>
    </row>
    <row r="82" spans="1:47" s="1" customFormat="1" ht="6.95" customHeight="1" x14ac:dyDescent="0.3">
      <c r="A82" s="307"/>
      <c r="B82" s="308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7"/>
    </row>
    <row r="83" spans="1:47" s="1" customFormat="1" ht="15" x14ac:dyDescent="0.3">
      <c r="A83" s="307"/>
      <c r="B83" s="308"/>
      <c r="C83" s="306" t="s">
        <v>25</v>
      </c>
      <c r="D83" s="309"/>
      <c r="E83" s="309"/>
      <c r="F83" s="311" t="str">
        <f>E12</f>
        <v>AS-PO, Podbabská 1589/1, 160 00 Praha 6</v>
      </c>
      <c r="G83" s="309"/>
      <c r="H83" s="309"/>
      <c r="I83" s="309"/>
      <c r="J83" s="309"/>
      <c r="K83" s="306" t="s">
        <v>33</v>
      </c>
      <c r="L83" s="309"/>
      <c r="M83" s="554" t="str">
        <f>E18</f>
        <v>SAFETY PRO s.r.o., Přerovská 434/60, 77900 Olomouc</v>
      </c>
      <c r="N83" s="554"/>
      <c r="O83" s="554"/>
      <c r="P83" s="554"/>
      <c r="Q83" s="554"/>
      <c r="R83" s="37"/>
    </row>
    <row r="84" spans="1:47" s="1" customFormat="1" ht="14.45" customHeight="1" x14ac:dyDescent="0.3">
      <c r="A84" s="307"/>
      <c r="B84" s="308"/>
      <c r="C84" s="306" t="s">
        <v>31</v>
      </c>
      <c r="D84" s="309"/>
      <c r="E84" s="309"/>
      <c r="F84" s="311" t="str">
        <f>IF(E15="","",E15)</f>
        <v xml:space="preserve"> </v>
      </c>
      <c r="G84" s="309"/>
      <c r="H84" s="309"/>
      <c r="I84" s="309"/>
      <c r="J84" s="309"/>
      <c r="K84" s="306" t="s">
        <v>38</v>
      </c>
      <c r="L84" s="309"/>
      <c r="M84" s="554" t="str">
        <f>E21</f>
        <v>SAFETY PRO s.r.o., Přerovská 434/60, 77900 Olomouc</v>
      </c>
      <c r="N84" s="554"/>
      <c r="O84" s="554"/>
      <c r="P84" s="554"/>
      <c r="Q84" s="554"/>
      <c r="R84" s="37"/>
    </row>
    <row r="85" spans="1:47" s="1" customFormat="1" ht="10.35" customHeight="1" x14ac:dyDescent="0.3">
      <c r="A85" s="307"/>
      <c r="B85" s="308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7"/>
    </row>
    <row r="86" spans="1:47" s="1" customFormat="1" ht="29.25" customHeight="1" x14ac:dyDescent="0.3">
      <c r="A86" s="307"/>
      <c r="B86" s="308"/>
      <c r="C86" s="568" t="s">
        <v>139</v>
      </c>
      <c r="D86" s="569"/>
      <c r="E86" s="569"/>
      <c r="F86" s="569"/>
      <c r="G86" s="569"/>
      <c r="H86" s="319"/>
      <c r="I86" s="319"/>
      <c r="J86" s="319"/>
      <c r="K86" s="319"/>
      <c r="L86" s="319"/>
      <c r="M86" s="319"/>
      <c r="N86" s="568" t="s">
        <v>140</v>
      </c>
      <c r="O86" s="569"/>
      <c r="P86" s="569"/>
      <c r="Q86" s="569"/>
      <c r="R86" s="37"/>
    </row>
    <row r="87" spans="1:47" s="1" customFormat="1" ht="10.35" customHeight="1" x14ac:dyDescent="0.3">
      <c r="A87" s="307"/>
      <c r="B87" s="308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7"/>
    </row>
    <row r="88" spans="1:47" s="1" customFormat="1" ht="29.25" customHeight="1" x14ac:dyDescent="0.3">
      <c r="A88" s="307"/>
      <c r="B88" s="308"/>
      <c r="C88" s="337" t="s">
        <v>141</v>
      </c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570">
        <f>N111</f>
        <v>16896</v>
      </c>
      <c r="O88" s="561"/>
      <c r="P88" s="561"/>
      <c r="Q88" s="561"/>
      <c r="R88" s="37"/>
      <c r="AU88" s="21" t="s">
        <v>142</v>
      </c>
    </row>
    <row r="89" spans="1:47" s="6" customFormat="1" ht="24.95" customHeight="1" x14ac:dyDescent="0.3">
      <c r="A89" s="338"/>
      <c r="B89" s="339"/>
      <c r="C89" s="340"/>
      <c r="D89" s="341" t="s">
        <v>147</v>
      </c>
      <c r="E89" s="340"/>
      <c r="F89" s="340"/>
      <c r="G89" s="340"/>
      <c r="H89" s="340"/>
      <c r="I89" s="340"/>
      <c r="J89" s="340"/>
      <c r="K89" s="340"/>
      <c r="L89" s="340"/>
      <c r="M89" s="340"/>
      <c r="N89" s="530">
        <f>N112</f>
        <v>16896</v>
      </c>
      <c r="O89" s="560"/>
      <c r="P89" s="560"/>
      <c r="Q89" s="560"/>
      <c r="R89" s="116"/>
    </row>
    <row r="90" spans="1:47" s="7" customFormat="1" ht="19.899999999999999" customHeight="1" x14ac:dyDescent="0.3">
      <c r="A90" s="342"/>
      <c r="B90" s="343"/>
      <c r="C90" s="344"/>
      <c r="D90" s="345" t="s">
        <v>885</v>
      </c>
      <c r="E90" s="344"/>
      <c r="F90" s="344"/>
      <c r="G90" s="344"/>
      <c r="H90" s="344"/>
      <c r="I90" s="344"/>
      <c r="J90" s="344"/>
      <c r="K90" s="344"/>
      <c r="L90" s="344"/>
      <c r="M90" s="344"/>
      <c r="N90" s="558">
        <f>N113</f>
        <v>16896</v>
      </c>
      <c r="O90" s="559"/>
      <c r="P90" s="559"/>
      <c r="Q90" s="559"/>
      <c r="R90" s="120"/>
    </row>
    <row r="91" spans="1:47" s="1" customFormat="1" ht="21.75" customHeight="1" x14ac:dyDescent="0.3">
      <c r="A91" s="307"/>
      <c r="B91" s="308"/>
      <c r="C91" s="309"/>
      <c r="D91" s="309"/>
      <c r="E91" s="309"/>
      <c r="F91" s="309"/>
      <c r="G91" s="309"/>
      <c r="H91" s="309"/>
      <c r="I91" s="309"/>
      <c r="J91" s="309"/>
      <c r="K91" s="309"/>
      <c r="L91" s="309"/>
      <c r="M91" s="309"/>
      <c r="N91" s="309"/>
      <c r="O91" s="309"/>
      <c r="P91" s="309"/>
      <c r="Q91" s="309"/>
      <c r="R91" s="37"/>
    </row>
    <row r="92" spans="1:47" s="1" customFormat="1" ht="29.25" customHeight="1" x14ac:dyDescent="0.3">
      <c r="A92" s="307"/>
      <c r="B92" s="308"/>
      <c r="C92" s="337" t="s">
        <v>157</v>
      </c>
      <c r="D92" s="309"/>
      <c r="E92" s="309"/>
      <c r="F92" s="309"/>
      <c r="G92" s="309"/>
      <c r="H92" s="309"/>
      <c r="I92" s="309"/>
      <c r="J92" s="309"/>
      <c r="K92" s="309"/>
      <c r="L92" s="309"/>
      <c r="M92" s="309"/>
      <c r="N92" s="561">
        <v>0</v>
      </c>
      <c r="O92" s="562"/>
      <c r="P92" s="562"/>
      <c r="Q92" s="562"/>
      <c r="R92" s="37"/>
      <c r="T92" s="121"/>
      <c r="U92" s="122" t="s">
        <v>43</v>
      </c>
    </row>
    <row r="93" spans="1:47" s="1" customFormat="1" ht="18" customHeight="1" x14ac:dyDescent="0.3">
      <c r="A93" s="307"/>
      <c r="B93" s="308"/>
      <c r="C93" s="309"/>
      <c r="D93" s="309"/>
      <c r="E93" s="309"/>
      <c r="F93" s="309"/>
      <c r="G93" s="309"/>
      <c r="H93" s="309"/>
      <c r="I93" s="309"/>
      <c r="J93" s="309"/>
      <c r="K93" s="309"/>
      <c r="L93" s="309"/>
      <c r="M93" s="309"/>
      <c r="N93" s="309"/>
      <c r="O93" s="309"/>
      <c r="P93" s="309"/>
      <c r="Q93" s="309"/>
      <c r="R93" s="37"/>
    </row>
    <row r="94" spans="1:47" s="1" customFormat="1" ht="29.25" customHeight="1" x14ac:dyDescent="0.3">
      <c r="A94" s="307"/>
      <c r="B94" s="308"/>
      <c r="C94" s="346" t="s">
        <v>125</v>
      </c>
      <c r="D94" s="319"/>
      <c r="E94" s="319"/>
      <c r="F94" s="319"/>
      <c r="G94" s="319"/>
      <c r="H94" s="319"/>
      <c r="I94" s="319"/>
      <c r="J94" s="319"/>
      <c r="K94" s="319"/>
      <c r="L94" s="563">
        <f>ROUND(SUM(N88+N92),2)</f>
        <v>16896</v>
      </c>
      <c r="M94" s="563"/>
      <c r="N94" s="563"/>
      <c r="O94" s="563"/>
      <c r="P94" s="563"/>
      <c r="Q94" s="563"/>
      <c r="R94" s="37"/>
    </row>
    <row r="95" spans="1:47" s="1" customFormat="1" ht="6.95" customHeight="1" x14ac:dyDescent="0.3">
      <c r="A95" s="307"/>
      <c r="B95" s="332"/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61"/>
    </row>
    <row r="96" spans="1:47" x14ac:dyDescent="0.3">
      <c r="A96" s="301"/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</row>
    <row r="97" spans="1:63" x14ac:dyDescent="0.3">
      <c r="A97" s="301"/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01"/>
    </row>
    <row r="98" spans="1:63" x14ac:dyDescent="0.3">
      <c r="A98" s="301"/>
      <c r="B98" s="301"/>
      <c r="C98" s="301"/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</row>
    <row r="99" spans="1:63" s="1" customFormat="1" ht="6.95" customHeight="1" x14ac:dyDescent="0.3">
      <c r="A99" s="307"/>
      <c r="B99" s="334"/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35"/>
      <c r="R99" s="64"/>
    </row>
    <row r="100" spans="1:63" s="1" customFormat="1" ht="36.950000000000003" customHeight="1" x14ac:dyDescent="0.3">
      <c r="A100" s="307"/>
      <c r="B100" s="308"/>
      <c r="C100" s="564" t="s">
        <v>158</v>
      </c>
      <c r="D100" s="552"/>
      <c r="E100" s="552"/>
      <c r="F100" s="552"/>
      <c r="G100" s="552"/>
      <c r="H100" s="552"/>
      <c r="I100" s="552"/>
      <c r="J100" s="552"/>
      <c r="K100" s="552"/>
      <c r="L100" s="552"/>
      <c r="M100" s="552"/>
      <c r="N100" s="552"/>
      <c r="O100" s="552"/>
      <c r="P100" s="552"/>
      <c r="Q100" s="552"/>
      <c r="R100" s="37"/>
    </row>
    <row r="101" spans="1:63" s="1" customFormat="1" ht="6.95" customHeight="1" x14ac:dyDescent="0.3">
      <c r="A101" s="307"/>
      <c r="B101" s="308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7"/>
    </row>
    <row r="102" spans="1:63" s="1" customFormat="1" ht="30" customHeight="1" x14ac:dyDescent="0.3">
      <c r="A102" s="307"/>
      <c r="B102" s="308"/>
      <c r="C102" s="306" t="s">
        <v>17</v>
      </c>
      <c r="D102" s="309"/>
      <c r="E102" s="309"/>
      <c r="F102" s="565" t="str">
        <f>F6</f>
        <v>Kasárna Opavská 29, Hlučín</v>
      </c>
      <c r="G102" s="566"/>
      <c r="H102" s="566"/>
      <c r="I102" s="566"/>
      <c r="J102" s="566"/>
      <c r="K102" s="566"/>
      <c r="L102" s="566"/>
      <c r="M102" s="566"/>
      <c r="N102" s="566"/>
      <c r="O102" s="566"/>
      <c r="P102" s="566"/>
      <c r="Q102" s="309"/>
      <c r="R102" s="37"/>
    </row>
    <row r="103" spans="1:63" s="1" customFormat="1" ht="36.950000000000003" customHeight="1" x14ac:dyDescent="0.3">
      <c r="A103" s="307"/>
      <c r="B103" s="308"/>
      <c r="C103" s="336" t="s">
        <v>133</v>
      </c>
      <c r="D103" s="309"/>
      <c r="E103" s="309"/>
      <c r="F103" s="551" t="str">
        <f>F7</f>
        <v>SO 05 - D1.3 Vzduchotechnika - objekt č. 2</v>
      </c>
      <c r="G103" s="552"/>
      <c r="H103" s="552"/>
      <c r="I103" s="552"/>
      <c r="J103" s="552"/>
      <c r="K103" s="552"/>
      <c r="L103" s="552"/>
      <c r="M103" s="552"/>
      <c r="N103" s="552"/>
      <c r="O103" s="552"/>
      <c r="P103" s="552"/>
      <c r="Q103" s="309"/>
      <c r="R103" s="37"/>
    </row>
    <row r="104" spans="1:63" s="1" customFormat="1" ht="6.95" customHeight="1" x14ac:dyDescent="0.3">
      <c r="A104" s="307"/>
      <c r="B104" s="308"/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309"/>
      <c r="R104" s="37"/>
    </row>
    <row r="105" spans="1:63" s="1" customFormat="1" ht="18" customHeight="1" x14ac:dyDescent="0.3">
      <c r="A105" s="307"/>
      <c r="B105" s="308"/>
      <c r="C105" s="306" t="s">
        <v>21</v>
      </c>
      <c r="D105" s="309"/>
      <c r="E105" s="309"/>
      <c r="F105" s="311" t="str">
        <f>F9</f>
        <v>Hlučín</v>
      </c>
      <c r="G105" s="309"/>
      <c r="H105" s="309"/>
      <c r="I105" s="309"/>
      <c r="J105" s="309"/>
      <c r="K105" s="306" t="s">
        <v>23</v>
      </c>
      <c r="L105" s="309"/>
      <c r="M105" s="553" t="str">
        <f>IF(O9="","",O9)</f>
        <v>29.5.2017</v>
      </c>
      <c r="N105" s="553"/>
      <c r="O105" s="553"/>
      <c r="P105" s="553"/>
      <c r="Q105" s="309"/>
      <c r="R105" s="37"/>
    </row>
    <row r="106" spans="1:63" s="1" customFormat="1" ht="6.95" customHeight="1" x14ac:dyDescent="0.3">
      <c r="A106" s="307"/>
      <c r="B106" s="308"/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309"/>
      <c r="R106" s="37"/>
    </row>
    <row r="107" spans="1:63" s="1" customFormat="1" ht="15" x14ac:dyDescent="0.3">
      <c r="A107" s="307"/>
      <c r="B107" s="308"/>
      <c r="C107" s="306" t="s">
        <v>25</v>
      </c>
      <c r="D107" s="309"/>
      <c r="E107" s="309"/>
      <c r="F107" s="311" t="str">
        <f>E12</f>
        <v>AS-PO, Podbabská 1589/1, 160 00 Praha 6</v>
      </c>
      <c r="G107" s="309"/>
      <c r="H107" s="309"/>
      <c r="I107" s="309"/>
      <c r="J107" s="309"/>
      <c r="K107" s="306" t="s">
        <v>33</v>
      </c>
      <c r="L107" s="309"/>
      <c r="M107" s="554" t="str">
        <f>E18</f>
        <v>SAFETY PRO s.r.o., Přerovská 434/60, 77900 Olomouc</v>
      </c>
      <c r="N107" s="554"/>
      <c r="O107" s="554"/>
      <c r="P107" s="554"/>
      <c r="Q107" s="554"/>
      <c r="R107" s="37"/>
    </row>
    <row r="108" spans="1:63" s="1" customFormat="1" ht="14.45" customHeight="1" x14ac:dyDescent="0.3">
      <c r="A108" s="307"/>
      <c r="B108" s="308"/>
      <c r="C108" s="306" t="s">
        <v>31</v>
      </c>
      <c r="D108" s="309"/>
      <c r="E108" s="309"/>
      <c r="F108" s="311" t="str">
        <f>IF(E15="","",E15)</f>
        <v xml:space="preserve"> </v>
      </c>
      <c r="G108" s="309"/>
      <c r="H108" s="309"/>
      <c r="I108" s="309"/>
      <c r="J108" s="309"/>
      <c r="K108" s="306" t="s">
        <v>38</v>
      </c>
      <c r="L108" s="309"/>
      <c r="M108" s="554" t="str">
        <f>E21</f>
        <v>SAFETY PRO s.r.o., Přerovská 434/60, 77900 Olomouc</v>
      </c>
      <c r="N108" s="554"/>
      <c r="O108" s="554"/>
      <c r="P108" s="554"/>
      <c r="Q108" s="554"/>
      <c r="R108" s="37"/>
    </row>
    <row r="109" spans="1:63" s="1" customFormat="1" ht="10.35" customHeight="1" x14ac:dyDescent="0.3">
      <c r="A109" s="307"/>
      <c r="B109" s="308"/>
      <c r="C109" s="309"/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7"/>
    </row>
    <row r="110" spans="1:63" s="8" customFormat="1" ht="29.25" customHeight="1" x14ac:dyDescent="0.3">
      <c r="A110" s="347"/>
      <c r="B110" s="348"/>
      <c r="C110" s="349"/>
      <c r="D110" s="350" t="s">
        <v>1063</v>
      </c>
      <c r="E110" s="350" t="s">
        <v>161</v>
      </c>
      <c r="F110" s="555"/>
      <c r="G110" s="555"/>
      <c r="H110" s="555"/>
      <c r="I110" s="555"/>
      <c r="J110" s="350" t="s">
        <v>162</v>
      </c>
      <c r="K110" s="350" t="s">
        <v>162</v>
      </c>
      <c r="L110" s="556" t="s">
        <v>164</v>
      </c>
      <c r="M110" s="556"/>
      <c r="N110" s="555" t="s">
        <v>140</v>
      </c>
      <c r="O110" s="555"/>
      <c r="P110" s="555"/>
      <c r="Q110" s="557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1:63" s="1" customFormat="1" ht="29.25" customHeight="1" x14ac:dyDescent="0.35">
      <c r="A111" s="307"/>
      <c r="B111" s="308"/>
      <c r="C111" s="351" t="s">
        <v>136</v>
      </c>
      <c r="D111" s="309"/>
      <c r="E111" s="309"/>
      <c r="F111" s="309"/>
      <c r="G111" s="309"/>
      <c r="H111" s="309"/>
      <c r="I111" s="309"/>
      <c r="J111" s="309"/>
      <c r="K111" s="309"/>
      <c r="L111" s="309"/>
      <c r="M111" s="309"/>
      <c r="N111" s="527">
        <f>Q139</f>
        <v>16896</v>
      </c>
      <c r="O111" s="528"/>
      <c r="P111" s="528"/>
      <c r="Q111" s="528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1:63" s="9" customFormat="1" ht="37.35" customHeight="1" x14ac:dyDescent="0.35">
      <c r="A112" s="352"/>
      <c r="B112" s="353"/>
      <c r="C112" s="354"/>
      <c r="D112" s="355" t="s">
        <v>147</v>
      </c>
      <c r="E112" s="355"/>
      <c r="F112" s="355"/>
      <c r="G112" s="355"/>
      <c r="H112" s="355"/>
      <c r="I112" s="355"/>
      <c r="J112" s="355"/>
      <c r="K112" s="355"/>
      <c r="L112" s="355"/>
      <c r="M112" s="355"/>
      <c r="N112" s="529">
        <f>Q139</f>
        <v>16896</v>
      </c>
      <c r="O112" s="530"/>
      <c r="P112" s="530"/>
      <c r="Q112" s="530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1:63" s="9" customFormat="1" ht="19.899999999999999" customHeight="1" x14ac:dyDescent="0.3">
      <c r="A113" s="352"/>
      <c r="B113" s="353"/>
      <c r="C113" s="354"/>
      <c r="D113" s="356" t="s">
        <v>885</v>
      </c>
      <c r="E113" s="356"/>
      <c r="F113" s="356"/>
      <c r="G113" s="356"/>
      <c r="H113" s="356"/>
      <c r="I113" s="356"/>
      <c r="J113" s="356"/>
      <c r="K113" s="356"/>
      <c r="L113" s="356"/>
      <c r="M113" s="356"/>
      <c r="N113" s="531">
        <f>Q139</f>
        <v>16896</v>
      </c>
      <c r="O113" s="532"/>
      <c r="P113" s="532"/>
      <c r="Q113" s="532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1:63" s="1" customFormat="1" ht="6.95" customHeight="1" x14ac:dyDescent="0.3">
      <c r="A114" s="307"/>
      <c r="B114" s="332"/>
      <c r="C114" s="333"/>
      <c r="D114" s="333"/>
      <c r="E114" s="333"/>
      <c r="F114" s="333"/>
      <c r="G114" s="333"/>
      <c r="H114" s="333"/>
      <c r="I114" s="333"/>
      <c r="J114" s="333"/>
      <c r="K114" s="333"/>
      <c r="L114" s="333"/>
      <c r="M114" s="333"/>
      <c r="N114" s="333"/>
      <c r="O114" s="333"/>
      <c r="P114" s="333"/>
      <c r="Q114" s="333"/>
      <c r="R114" s="61"/>
    </row>
    <row r="115" spans="1:63" x14ac:dyDescent="0.3">
      <c r="A115" s="301"/>
      <c r="B115" s="301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</row>
    <row r="116" spans="1:63" s="184" customFormat="1" ht="14.25" thickBot="1" x14ac:dyDescent="0.35">
      <c r="A116" s="301"/>
      <c r="B116" s="301"/>
      <c r="C116" s="301"/>
      <c r="D116" s="301" t="s">
        <v>1063</v>
      </c>
      <c r="E116" s="301" t="s">
        <v>161</v>
      </c>
      <c r="F116" s="301"/>
      <c r="G116" s="301"/>
      <c r="H116" s="301"/>
      <c r="I116" s="301"/>
      <c r="J116" s="301"/>
      <c r="K116" s="384" t="s">
        <v>162</v>
      </c>
      <c r="L116" s="384" t="s">
        <v>1064</v>
      </c>
      <c r="M116" s="301" t="s">
        <v>1065</v>
      </c>
      <c r="N116" s="301"/>
      <c r="O116" s="301"/>
      <c r="P116" s="301"/>
      <c r="Q116" s="385" t="s">
        <v>1066</v>
      </c>
    </row>
    <row r="117" spans="1:63" ht="15" x14ac:dyDescent="0.3">
      <c r="A117" s="301"/>
      <c r="B117" s="301"/>
      <c r="C117" s="301"/>
      <c r="D117" s="386" t="s">
        <v>895</v>
      </c>
      <c r="E117" s="387" t="s">
        <v>1067</v>
      </c>
      <c r="F117" s="387"/>
      <c r="G117" s="387"/>
      <c r="H117" s="387"/>
      <c r="I117" s="387"/>
      <c r="J117" s="387"/>
      <c r="K117" s="388"/>
      <c r="L117" s="388"/>
      <c r="M117" s="388"/>
      <c r="N117" s="388"/>
      <c r="O117" s="388"/>
      <c r="P117" s="388"/>
      <c r="Q117" s="389"/>
    </row>
    <row r="118" spans="1:63" ht="68.25" customHeight="1" x14ac:dyDescent="0.3">
      <c r="A118" s="301"/>
      <c r="B118" s="301"/>
      <c r="C118" s="301"/>
      <c r="D118" s="390" t="s">
        <v>896</v>
      </c>
      <c r="E118" s="582" t="s">
        <v>1068</v>
      </c>
      <c r="F118" s="583"/>
      <c r="G118" s="583"/>
      <c r="H118" s="583"/>
      <c r="I118" s="583"/>
      <c r="J118" s="583"/>
      <c r="K118" s="391" t="s">
        <v>897</v>
      </c>
      <c r="L118" s="392">
        <v>1</v>
      </c>
      <c r="M118" s="423">
        <v>5648</v>
      </c>
      <c r="N118" s="393"/>
      <c r="O118" s="394"/>
      <c r="P118" s="394"/>
      <c r="Q118" s="395">
        <f>M118*L118</f>
        <v>5648</v>
      </c>
    </row>
    <row r="119" spans="1:63" ht="15" customHeight="1" x14ac:dyDescent="0.3">
      <c r="A119" s="301"/>
      <c r="B119" s="301"/>
      <c r="C119" s="301"/>
      <c r="D119" s="390" t="s">
        <v>898</v>
      </c>
      <c r="E119" s="584" t="s">
        <v>899</v>
      </c>
      <c r="F119" s="584"/>
      <c r="G119" s="584"/>
      <c r="H119" s="584"/>
      <c r="I119" s="584"/>
      <c r="J119" s="584"/>
      <c r="K119" s="391" t="s">
        <v>886</v>
      </c>
      <c r="L119" s="392" t="s">
        <v>87</v>
      </c>
      <c r="M119" s="423">
        <v>473</v>
      </c>
      <c r="N119" s="393"/>
      <c r="O119" s="394"/>
      <c r="P119" s="394"/>
      <c r="Q119" s="395">
        <f t="shared" ref="Q119:Q133" si="0">M119*L119</f>
        <v>473</v>
      </c>
    </row>
    <row r="120" spans="1:63" ht="16.5" customHeight="1" x14ac:dyDescent="0.3">
      <c r="A120" s="301"/>
      <c r="B120" s="301"/>
      <c r="C120" s="301"/>
      <c r="D120" s="390" t="s">
        <v>900</v>
      </c>
      <c r="E120" s="584" t="s">
        <v>901</v>
      </c>
      <c r="F120" s="584"/>
      <c r="G120" s="584"/>
      <c r="H120" s="584"/>
      <c r="I120" s="584"/>
      <c r="J120" s="584"/>
      <c r="K120" s="391" t="s">
        <v>886</v>
      </c>
      <c r="L120" s="392" t="s">
        <v>177</v>
      </c>
      <c r="M120" s="423">
        <v>578</v>
      </c>
      <c r="N120" s="393"/>
      <c r="O120" s="394"/>
      <c r="P120" s="394"/>
      <c r="Q120" s="395">
        <f t="shared" si="0"/>
        <v>2312</v>
      </c>
    </row>
    <row r="121" spans="1:63" ht="15" x14ac:dyDescent="0.3">
      <c r="A121" s="301"/>
      <c r="B121" s="301"/>
      <c r="C121" s="301"/>
      <c r="D121" s="390" t="s">
        <v>902</v>
      </c>
      <c r="E121" s="584" t="s">
        <v>903</v>
      </c>
      <c r="F121" s="584"/>
      <c r="G121" s="584"/>
      <c r="H121" s="584"/>
      <c r="I121" s="584"/>
      <c r="J121" s="584"/>
      <c r="K121" s="391" t="s">
        <v>886</v>
      </c>
      <c r="L121" s="392" t="s">
        <v>87</v>
      </c>
      <c r="M121" s="423">
        <v>473</v>
      </c>
      <c r="N121" s="393"/>
      <c r="O121" s="394"/>
      <c r="P121" s="394"/>
      <c r="Q121" s="395">
        <f t="shared" si="0"/>
        <v>473</v>
      </c>
    </row>
    <row r="122" spans="1:63" ht="15" x14ac:dyDescent="0.3">
      <c r="A122" s="301"/>
      <c r="B122" s="301"/>
      <c r="C122" s="301"/>
      <c r="D122" s="390" t="s">
        <v>904</v>
      </c>
      <c r="E122" s="584" t="s">
        <v>905</v>
      </c>
      <c r="F122" s="584"/>
      <c r="G122" s="584"/>
      <c r="H122" s="584"/>
      <c r="I122" s="584"/>
      <c r="J122" s="584"/>
      <c r="K122" s="391" t="s">
        <v>886</v>
      </c>
      <c r="L122" s="392" t="s">
        <v>87</v>
      </c>
      <c r="M122" s="423">
        <v>1058</v>
      </c>
      <c r="N122" s="393"/>
      <c r="O122" s="394"/>
      <c r="P122" s="394"/>
      <c r="Q122" s="395">
        <f t="shared" si="0"/>
        <v>1058</v>
      </c>
    </row>
    <row r="123" spans="1:63" ht="15" x14ac:dyDescent="0.3">
      <c r="A123" s="301"/>
      <c r="B123" s="301"/>
      <c r="C123" s="301"/>
      <c r="D123" s="396" t="s">
        <v>906</v>
      </c>
      <c r="E123" s="584" t="s">
        <v>907</v>
      </c>
      <c r="F123" s="584"/>
      <c r="G123" s="584"/>
      <c r="H123" s="584"/>
      <c r="I123" s="584"/>
      <c r="J123" s="584"/>
      <c r="K123" s="397" t="s">
        <v>908</v>
      </c>
      <c r="L123" s="398">
        <v>3</v>
      </c>
      <c r="M123" s="423">
        <v>334</v>
      </c>
      <c r="N123" s="393"/>
      <c r="O123" s="394"/>
      <c r="P123" s="394"/>
      <c r="Q123" s="395">
        <f t="shared" si="0"/>
        <v>1002</v>
      </c>
    </row>
    <row r="124" spans="1:63" ht="30.75" customHeight="1" x14ac:dyDescent="0.3">
      <c r="A124" s="301"/>
      <c r="B124" s="301"/>
      <c r="C124" s="301"/>
      <c r="D124" s="399" t="s">
        <v>909</v>
      </c>
      <c r="E124" s="582" t="s">
        <v>1069</v>
      </c>
      <c r="F124" s="585"/>
      <c r="G124" s="585"/>
      <c r="H124" s="585"/>
      <c r="I124" s="585"/>
      <c r="J124" s="585"/>
      <c r="K124" s="400" t="s">
        <v>206</v>
      </c>
      <c r="L124" s="401">
        <v>3</v>
      </c>
      <c r="M124" s="423">
        <v>600</v>
      </c>
      <c r="N124" s="393"/>
      <c r="O124" s="394"/>
      <c r="P124" s="394"/>
      <c r="Q124" s="395">
        <f t="shared" si="0"/>
        <v>1800</v>
      </c>
    </row>
    <row r="125" spans="1:63" ht="15" x14ac:dyDescent="0.3">
      <c r="A125" s="301"/>
      <c r="B125" s="301"/>
      <c r="C125" s="301"/>
      <c r="D125" s="586" t="s">
        <v>910</v>
      </c>
      <c r="E125" s="587" t="s">
        <v>911</v>
      </c>
      <c r="F125" s="587"/>
      <c r="G125" s="587"/>
      <c r="H125" s="587"/>
      <c r="I125" s="587"/>
      <c r="J125" s="587"/>
      <c r="K125" s="588" t="s">
        <v>488</v>
      </c>
      <c r="L125" s="590">
        <v>1</v>
      </c>
      <c r="M125" s="592">
        <v>157</v>
      </c>
      <c r="N125" s="402"/>
      <c r="O125" s="403"/>
      <c r="P125" s="403"/>
      <c r="Q125" s="404">
        <f t="shared" si="0"/>
        <v>157</v>
      </c>
    </row>
    <row r="126" spans="1:63" ht="15" x14ac:dyDescent="0.3">
      <c r="A126" s="301"/>
      <c r="B126" s="301"/>
      <c r="C126" s="301"/>
      <c r="D126" s="586"/>
      <c r="E126" s="594" t="s">
        <v>912</v>
      </c>
      <c r="F126" s="594"/>
      <c r="G126" s="594"/>
      <c r="H126" s="594"/>
      <c r="I126" s="594"/>
      <c r="J126" s="594"/>
      <c r="K126" s="589"/>
      <c r="L126" s="591"/>
      <c r="M126" s="592"/>
      <c r="N126" s="405"/>
      <c r="O126" s="406"/>
      <c r="P126" s="406"/>
      <c r="Q126" s="407"/>
    </row>
    <row r="127" spans="1:63" ht="15" x14ac:dyDescent="0.3">
      <c r="A127" s="301"/>
      <c r="B127" s="301"/>
      <c r="C127" s="301"/>
      <c r="D127" s="586"/>
      <c r="E127" s="594" t="s">
        <v>913</v>
      </c>
      <c r="F127" s="594"/>
      <c r="G127" s="594"/>
      <c r="H127" s="594"/>
      <c r="I127" s="594"/>
      <c r="J127" s="594"/>
      <c r="K127" s="589"/>
      <c r="L127" s="591"/>
      <c r="M127" s="592"/>
      <c r="N127" s="405"/>
      <c r="O127" s="406"/>
      <c r="P127" s="406"/>
      <c r="Q127" s="407"/>
    </row>
    <row r="128" spans="1:63" ht="15" x14ac:dyDescent="0.3">
      <c r="A128" s="301"/>
      <c r="B128" s="301"/>
      <c r="C128" s="301"/>
      <c r="D128" s="586"/>
      <c r="E128" s="594" t="s">
        <v>914</v>
      </c>
      <c r="F128" s="594"/>
      <c r="G128" s="594"/>
      <c r="H128" s="594"/>
      <c r="I128" s="594"/>
      <c r="J128" s="594"/>
      <c r="K128" s="589"/>
      <c r="L128" s="591"/>
      <c r="M128" s="592"/>
      <c r="N128" s="405"/>
      <c r="O128" s="406"/>
      <c r="P128" s="406"/>
      <c r="Q128" s="407"/>
    </row>
    <row r="129" spans="1:17" ht="15" x14ac:dyDescent="0.3">
      <c r="A129" s="301"/>
      <c r="B129" s="301"/>
      <c r="C129" s="301"/>
      <c r="D129" s="586"/>
      <c r="E129" s="594" t="s">
        <v>915</v>
      </c>
      <c r="F129" s="594"/>
      <c r="G129" s="594"/>
      <c r="H129" s="594"/>
      <c r="I129" s="594"/>
      <c r="J129" s="594"/>
      <c r="K129" s="589"/>
      <c r="L129" s="591"/>
      <c r="M129" s="592"/>
      <c r="N129" s="405"/>
      <c r="O129" s="406"/>
      <c r="P129" s="406"/>
      <c r="Q129" s="407"/>
    </row>
    <row r="130" spans="1:17" ht="15" x14ac:dyDescent="0.3">
      <c r="A130" s="301"/>
      <c r="B130" s="301"/>
      <c r="C130" s="301"/>
      <c r="D130" s="586"/>
      <c r="E130" s="594" t="s">
        <v>916</v>
      </c>
      <c r="F130" s="594"/>
      <c r="G130" s="594"/>
      <c r="H130" s="594"/>
      <c r="I130" s="594"/>
      <c r="J130" s="594"/>
      <c r="K130" s="589"/>
      <c r="L130" s="591"/>
      <c r="M130" s="592"/>
      <c r="N130" s="405"/>
      <c r="O130" s="406"/>
      <c r="P130" s="406"/>
      <c r="Q130" s="407"/>
    </row>
    <row r="131" spans="1:17" ht="15" x14ac:dyDescent="0.3">
      <c r="A131" s="301"/>
      <c r="B131" s="301"/>
      <c r="C131" s="301"/>
      <c r="D131" s="586"/>
      <c r="E131" s="595" t="s">
        <v>917</v>
      </c>
      <c r="F131" s="595"/>
      <c r="G131" s="595"/>
      <c r="H131" s="595"/>
      <c r="I131" s="595"/>
      <c r="J131" s="595"/>
      <c r="K131" s="589"/>
      <c r="L131" s="591"/>
      <c r="M131" s="593"/>
      <c r="N131" s="408"/>
      <c r="O131" s="409"/>
      <c r="P131" s="409"/>
      <c r="Q131" s="410"/>
    </row>
    <row r="132" spans="1:17" ht="15" x14ac:dyDescent="0.3">
      <c r="A132" s="301"/>
      <c r="B132" s="301"/>
      <c r="C132" s="301"/>
      <c r="D132" s="411" t="s">
        <v>918</v>
      </c>
      <c r="E132" s="584" t="s">
        <v>919</v>
      </c>
      <c r="F132" s="584"/>
      <c r="G132" s="584"/>
      <c r="H132" s="584"/>
      <c r="I132" s="584"/>
      <c r="J132" s="584"/>
      <c r="K132" s="412" t="s">
        <v>897</v>
      </c>
      <c r="L132" s="413">
        <v>1</v>
      </c>
      <c r="M132" s="423">
        <v>263</v>
      </c>
      <c r="N132" s="393"/>
      <c r="O132" s="394"/>
      <c r="P132" s="394"/>
      <c r="Q132" s="395">
        <f t="shared" si="0"/>
        <v>263</v>
      </c>
    </row>
    <row r="133" spans="1:17" ht="15" x14ac:dyDescent="0.3">
      <c r="A133" s="301"/>
      <c r="B133" s="301"/>
      <c r="C133" s="301"/>
      <c r="D133" s="586" t="s">
        <v>920</v>
      </c>
      <c r="E133" s="587" t="s">
        <v>921</v>
      </c>
      <c r="F133" s="587"/>
      <c r="G133" s="587"/>
      <c r="H133" s="587"/>
      <c r="I133" s="587"/>
      <c r="J133" s="587"/>
      <c r="K133" s="589" t="s">
        <v>897</v>
      </c>
      <c r="L133" s="591">
        <v>1</v>
      </c>
      <c r="M133" s="600">
        <v>210</v>
      </c>
      <c r="N133" s="402"/>
      <c r="O133" s="403"/>
      <c r="P133" s="403"/>
      <c r="Q133" s="404">
        <f t="shared" si="0"/>
        <v>210</v>
      </c>
    </row>
    <row r="134" spans="1:17" ht="15.75" thickBot="1" x14ac:dyDescent="0.35">
      <c r="A134" s="301"/>
      <c r="B134" s="301"/>
      <c r="C134" s="301"/>
      <c r="D134" s="596"/>
      <c r="E134" s="602" t="s">
        <v>922</v>
      </c>
      <c r="F134" s="602"/>
      <c r="G134" s="602"/>
      <c r="H134" s="602"/>
      <c r="I134" s="602"/>
      <c r="J134" s="602"/>
      <c r="K134" s="597"/>
      <c r="L134" s="598"/>
      <c r="M134" s="601"/>
      <c r="N134" s="414"/>
      <c r="O134" s="415"/>
      <c r="P134" s="415"/>
      <c r="Q134" s="416"/>
    </row>
    <row r="135" spans="1:17" x14ac:dyDescent="0.3">
      <c r="A135" s="301"/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</row>
    <row r="136" spans="1:17" x14ac:dyDescent="0.3">
      <c r="A136" s="301"/>
      <c r="B136" s="301"/>
      <c r="C136" s="301"/>
      <c r="D136" s="301"/>
      <c r="E136" s="603" t="s">
        <v>923</v>
      </c>
      <c r="F136" s="603"/>
      <c r="G136" s="603"/>
      <c r="H136" s="603"/>
      <c r="I136" s="603"/>
      <c r="J136" s="603"/>
      <c r="K136" s="417" t="s">
        <v>924</v>
      </c>
      <c r="L136" s="418" t="s">
        <v>87</v>
      </c>
      <c r="M136" s="426">
        <v>1000</v>
      </c>
      <c r="N136" s="301"/>
      <c r="O136" s="301"/>
      <c r="P136" s="301"/>
      <c r="Q136" s="424">
        <f>M136*L136</f>
        <v>1000</v>
      </c>
    </row>
    <row r="137" spans="1:17" x14ac:dyDescent="0.3">
      <c r="A137" s="301"/>
      <c r="B137" s="301"/>
      <c r="C137" s="301"/>
      <c r="D137" s="301"/>
      <c r="E137" s="603" t="s">
        <v>925</v>
      </c>
      <c r="F137" s="603"/>
      <c r="G137" s="603"/>
      <c r="H137" s="603"/>
      <c r="I137" s="603"/>
      <c r="J137" s="603"/>
      <c r="K137" s="419" t="s">
        <v>924</v>
      </c>
      <c r="L137" s="420" t="s">
        <v>87</v>
      </c>
      <c r="M137" s="426">
        <v>500</v>
      </c>
      <c r="N137" s="301"/>
      <c r="O137" s="301"/>
      <c r="P137" s="301"/>
      <c r="Q137" s="424">
        <f>M137*L137</f>
        <v>500</v>
      </c>
    </row>
    <row r="138" spans="1:17" x14ac:dyDescent="0.3">
      <c r="A138" s="301"/>
      <c r="B138" s="301"/>
      <c r="C138" s="301"/>
      <c r="D138" s="301"/>
      <c r="E138" s="603" t="s">
        <v>926</v>
      </c>
      <c r="F138" s="603"/>
      <c r="G138" s="603"/>
      <c r="H138" s="603"/>
      <c r="I138" s="603"/>
      <c r="J138" s="603"/>
      <c r="K138" s="417" t="s">
        <v>897</v>
      </c>
      <c r="L138" s="418" t="s">
        <v>87</v>
      </c>
      <c r="M138" s="426">
        <v>2000</v>
      </c>
      <c r="N138" s="301"/>
      <c r="O138" s="301"/>
      <c r="P138" s="301"/>
      <c r="Q138" s="425">
        <f>M138*L138</f>
        <v>2000</v>
      </c>
    </row>
    <row r="139" spans="1:17" ht="15" x14ac:dyDescent="0.3">
      <c r="A139" s="301"/>
      <c r="B139" s="301"/>
      <c r="C139" s="301"/>
      <c r="D139" s="301"/>
      <c r="E139" s="599" t="s">
        <v>927</v>
      </c>
      <c r="F139" s="599"/>
      <c r="G139" s="599"/>
      <c r="H139" s="599"/>
      <c r="I139" s="599"/>
      <c r="J139" s="421"/>
      <c r="K139" s="421"/>
      <c r="L139" s="421"/>
      <c r="M139" s="421"/>
      <c r="N139" s="421"/>
      <c r="O139" s="421"/>
      <c r="P139" s="421"/>
      <c r="Q139" s="422">
        <f>SUM(Q118:Q138)</f>
        <v>16896</v>
      </c>
    </row>
  </sheetData>
  <sheetProtection algorithmName="SHA-512" hashValue="3QJq0fuoUzKOwFzkYy2zJOz3lhUhUeM9rQpUkughq+EPZrctwGKkSge5gj11rPxpg5b6aWKlJxvzxTrvknge5g==" saltValue="9N7rdbZ7+kvuS+xdRlNpSg==" spinCount="100000" sheet="1" objects="1" scenarios="1"/>
  <mergeCells count="84">
    <mergeCell ref="E139:I139"/>
    <mergeCell ref="M133:M134"/>
    <mergeCell ref="E134:J134"/>
    <mergeCell ref="E136:J136"/>
    <mergeCell ref="E137:J137"/>
    <mergeCell ref="E138:J138"/>
    <mergeCell ref="E132:J132"/>
    <mergeCell ref="D133:D134"/>
    <mergeCell ref="E133:J133"/>
    <mergeCell ref="K133:K134"/>
    <mergeCell ref="L133:L134"/>
    <mergeCell ref="L125:L131"/>
    <mergeCell ref="M125:M131"/>
    <mergeCell ref="E126:J126"/>
    <mergeCell ref="E127:J127"/>
    <mergeCell ref="E128:J128"/>
    <mergeCell ref="E129:J129"/>
    <mergeCell ref="E130:J130"/>
    <mergeCell ref="E131:J131"/>
    <mergeCell ref="E123:J123"/>
    <mergeCell ref="E124:J124"/>
    <mergeCell ref="D125:D131"/>
    <mergeCell ref="E125:J125"/>
    <mergeCell ref="K125:K131"/>
    <mergeCell ref="E118:J118"/>
    <mergeCell ref="E119:J119"/>
    <mergeCell ref="E120:J120"/>
    <mergeCell ref="E121:J121"/>
    <mergeCell ref="E122:J12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N113:Q113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M84:Q84"/>
    <mergeCell ref="C86:G86"/>
    <mergeCell ref="L94:Q94"/>
    <mergeCell ref="C100:Q100"/>
    <mergeCell ref="M83:Q83"/>
    <mergeCell ref="N111:Q111"/>
    <mergeCell ref="N112:Q112"/>
    <mergeCell ref="N86:Q86"/>
    <mergeCell ref="N88:Q8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88" fitToHeight="100" orientation="portrait" blackAndWhite="1" r:id="rId1"/>
  <headerFooter>
    <oddFooter>&amp;CStrana &amp;P z &amp;N</oddFooter>
  </headerFooter>
  <rowBreaks count="2" manualBreakCount="2">
    <brk id="73" min="1" max="17" man="1"/>
    <brk id="97" min="1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3"/>
  <sheetViews>
    <sheetView showGridLines="0" view="pageBreakPreview" zoomScale="85" zoomScaleNormal="85" zoomScaleSheetLayoutView="85" workbookViewId="0">
      <pane ySplit="1" topLeftCell="A109" activePane="bottomLeft" state="frozen"/>
      <selection pane="bottomLeft" activeCell="M117" sqref="M117:M22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8.6640625" customWidth="1"/>
    <col min="13" max="13" width="9.6640625" customWidth="1"/>
    <col min="14" max="14" width="6" customWidth="1"/>
    <col min="15" max="15" width="2" customWidth="1"/>
    <col min="16" max="16" width="17.5" customWidth="1"/>
    <col min="17" max="17" width="1.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A2" s="273"/>
      <c r="B2" s="273"/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103</v>
      </c>
    </row>
    <row r="3" spans="1:66" ht="6.95" customHeight="1" x14ac:dyDescent="0.3">
      <c r="A3" s="273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A4" s="273"/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A5" s="273"/>
      <c r="B5" s="25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6"/>
    </row>
    <row r="6" spans="1:66" ht="25.35" customHeight="1" x14ac:dyDescent="0.3">
      <c r="A6" s="273"/>
      <c r="B6" s="25"/>
      <c r="C6" s="271"/>
      <c r="D6" s="275" t="s">
        <v>17</v>
      </c>
      <c r="E6" s="271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71"/>
      <c r="R6" s="26"/>
    </row>
    <row r="7" spans="1:66" s="1" customFormat="1" ht="32.85" customHeight="1" x14ac:dyDescent="0.3">
      <c r="B7" s="35"/>
      <c r="C7" s="276"/>
      <c r="D7" s="31" t="s">
        <v>133</v>
      </c>
      <c r="E7" s="276"/>
      <c r="F7" s="473" t="s">
        <v>887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276"/>
      <c r="R7" s="37"/>
    </row>
    <row r="8" spans="1:66" s="1" customFormat="1" ht="14.45" customHeight="1" x14ac:dyDescent="0.3">
      <c r="B8" s="35"/>
      <c r="C8" s="276"/>
      <c r="D8" s="275" t="s">
        <v>19</v>
      </c>
      <c r="E8" s="276"/>
      <c r="F8" s="270" t="s">
        <v>5</v>
      </c>
      <c r="G8" s="276"/>
      <c r="H8" s="276"/>
      <c r="I8" s="276"/>
      <c r="J8" s="276"/>
      <c r="K8" s="276"/>
      <c r="L8" s="276"/>
      <c r="M8" s="275" t="s">
        <v>20</v>
      </c>
      <c r="N8" s="276"/>
      <c r="O8" s="270" t="s">
        <v>5</v>
      </c>
      <c r="P8" s="276"/>
      <c r="Q8" s="276"/>
      <c r="R8" s="37"/>
    </row>
    <row r="9" spans="1:66" s="1" customFormat="1" ht="14.45" customHeight="1" x14ac:dyDescent="0.3">
      <c r="B9" s="35"/>
      <c r="C9" s="276"/>
      <c r="D9" s="275" t="s">
        <v>21</v>
      </c>
      <c r="E9" s="276"/>
      <c r="F9" s="270" t="s">
        <v>135</v>
      </c>
      <c r="G9" s="276"/>
      <c r="H9" s="276"/>
      <c r="I9" s="276"/>
      <c r="J9" s="276"/>
      <c r="K9" s="276"/>
      <c r="L9" s="276"/>
      <c r="M9" s="275" t="s">
        <v>23</v>
      </c>
      <c r="N9" s="276"/>
      <c r="O9" s="506" t="str">
        <f>'Rekapitulace stavby'!AN8</f>
        <v>29.5.2017</v>
      </c>
      <c r="P9" s="506"/>
      <c r="Q9" s="276"/>
      <c r="R9" s="37"/>
    </row>
    <row r="10" spans="1:66" s="1" customFormat="1" ht="10.9" customHeight="1" x14ac:dyDescent="0.3">
      <c r="B10" s="35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37"/>
    </row>
    <row r="11" spans="1:66" s="1" customFormat="1" ht="14.45" customHeight="1" x14ac:dyDescent="0.3">
      <c r="B11" s="35"/>
      <c r="C11" s="276"/>
      <c r="D11" s="275" t="s">
        <v>25</v>
      </c>
      <c r="E11" s="276"/>
      <c r="F11" s="276"/>
      <c r="G11" s="276"/>
      <c r="H11" s="276"/>
      <c r="I11" s="276"/>
      <c r="J11" s="276"/>
      <c r="K11" s="276"/>
      <c r="L11" s="276"/>
      <c r="M11" s="275" t="s">
        <v>26</v>
      </c>
      <c r="N11" s="276"/>
      <c r="O11" s="472" t="str">
        <f>IF('Rekapitulace stavby'!AN10="","",'Rekapitulace stavby'!AN10)</f>
        <v>60460580</v>
      </c>
      <c r="P11" s="472"/>
      <c r="Q11" s="276"/>
      <c r="R11" s="37"/>
    </row>
    <row r="12" spans="1:66" s="1" customFormat="1" ht="18" customHeight="1" x14ac:dyDescent="0.3">
      <c r="B12" s="35"/>
      <c r="C12" s="276"/>
      <c r="D12" s="276"/>
      <c r="E12" s="270" t="str">
        <f>IF('Rekapitulace stavby'!E11="","",'Rekapitulace stavby'!E11)</f>
        <v>AS-PO, Podbabská 1589/1, 160 00 Praha 6</v>
      </c>
      <c r="F12" s="276"/>
      <c r="G12" s="276"/>
      <c r="H12" s="276"/>
      <c r="I12" s="276"/>
      <c r="J12" s="276"/>
      <c r="K12" s="276"/>
      <c r="L12" s="276"/>
      <c r="M12" s="275" t="s">
        <v>29</v>
      </c>
      <c r="N12" s="276"/>
      <c r="O12" s="472" t="str">
        <f>IF('Rekapitulace stavby'!AN11="","",'Rekapitulace stavby'!AN11)</f>
        <v>CZ60460580</v>
      </c>
      <c r="P12" s="472"/>
      <c r="Q12" s="276"/>
      <c r="R12" s="37"/>
    </row>
    <row r="13" spans="1:66" s="1" customFormat="1" ht="6.95" customHeight="1" x14ac:dyDescent="0.3">
      <c r="B13" s="35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37"/>
    </row>
    <row r="14" spans="1:66" s="1" customFormat="1" ht="14.45" customHeight="1" x14ac:dyDescent="0.3">
      <c r="B14" s="35"/>
      <c r="C14" s="276"/>
      <c r="D14" s="275" t="s">
        <v>31</v>
      </c>
      <c r="E14" s="276"/>
      <c r="F14" s="276"/>
      <c r="G14" s="276"/>
      <c r="H14" s="276"/>
      <c r="I14" s="276"/>
      <c r="J14" s="276"/>
      <c r="K14" s="276"/>
      <c r="L14" s="276"/>
      <c r="M14" s="275" t="s">
        <v>26</v>
      </c>
      <c r="N14" s="276"/>
      <c r="O14" s="472" t="str">
        <f>IF('Rekapitulace stavby'!AN13="","",'Rekapitulace stavby'!AN13)</f>
        <v/>
      </c>
      <c r="P14" s="472"/>
      <c r="Q14" s="276"/>
      <c r="R14" s="37"/>
    </row>
    <row r="15" spans="1:66" s="1" customFormat="1" ht="18" customHeight="1" x14ac:dyDescent="0.3">
      <c r="B15" s="35"/>
      <c r="C15" s="276"/>
      <c r="D15" s="276"/>
      <c r="E15" s="270" t="str">
        <f>IF('Rekapitulace stavby'!E14="","",'Rekapitulace stavby'!E14)</f>
        <v xml:space="preserve"> </v>
      </c>
      <c r="F15" s="276"/>
      <c r="G15" s="276"/>
      <c r="H15" s="276"/>
      <c r="I15" s="276"/>
      <c r="J15" s="276"/>
      <c r="K15" s="276"/>
      <c r="L15" s="276"/>
      <c r="M15" s="275" t="s">
        <v>29</v>
      </c>
      <c r="N15" s="276"/>
      <c r="O15" s="472" t="str">
        <f>IF('Rekapitulace stavby'!AN14="","",'Rekapitulace stavby'!AN14)</f>
        <v/>
      </c>
      <c r="P15" s="472"/>
      <c r="Q15" s="276"/>
      <c r="R15" s="37"/>
    </row>
    <row r="16" spans="1:66" s="1" customFormat="1" ht="6.95" customHeight="1" x14ac:dyDescent="0.3">
      <c r="B16" s="35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37"/>
    </row>
    <row r="17" spans="2:18" s="1" customFormat="1" ht="14.45" customHeight="1" x14ac:dyDescent="0.3">
      <c r="B17" s="35"/>
      <c r="C17" s="276"/>
      <c r="D17" s="275" t="s">
        <v>33</v>
      </c>
      <c r="E17" s="276"/>
      <c r="F17" s="276"/>
      <c r="G17" s="276"/>
      <c r="H17" s="276"/>
      <c r="I17" s="276"/>
      <c r="J17" s="276"/>
      <c r="K17" s="276"/>
      <c r="L17" s="276"/>
      <c r="M17" s="275" t="s">
        <v>26</v>
      </c>
      <c r="N17" s="276"/>
      <c r="O17" s="472" t="str">
        <f>IF('Rekapitulace stavby'!AN16="","",'Rekapitulace stavby'!AN16)</f>
        <v>28571690</v>
      </c>
      <c r="P17" s="472"/>
      <c r="Q17" s="276"/>
      <c r="R17" s="37"/>
    </row>
    <row r="18" spans="2:18" s="1" customFormat="1" ht="18" customHeight="1" x14ac:dyDescent="0.3">
      <c r="B18" s="35"/>
      <c r="C18" s="276"/>
      <c r="D18" s="276"/>
      <c r="E18" s="270" t="str">
        <f>IF('Rekapitulace stavby'!E17="","",'Rekapitulace stavby'!E17)</f>
        <v>SAFETY PRO s.r.o., Přerovská 434/60, 77900 Olomouc</v>
      </c>
      <c r="F18" s="276"/>
      <c r="G18" s="276"/>
      <c r="H18" s="276"/>
      <c r="I18" s="276"/>
      <c r="J18" s="276"/>
      <c r="K18" s="276"/>
      <c r="L18" s="276"/>
      <c r="M18" s="275" t="s">
        <v>29</v>
      </c>
      <c r="N18" s="276"/>
      <c r="O18" s="472" t="str">
        <f>IF('Rekapitulace stavby'!AN17="","",'Rekapitulace stavby'!AN17)</f>
        <v>CZ28571690</v>
      </c>
      <c r="P18" s="472"/>
      <c r="Q18" s="276"/>
      <c r="R18" s="37"/>
    </row>
    <row r="19" spans="2:18" s="1" customFormat="1" ht="6.95" customHeight="1" x14ac:dyDescent="0.3">
      <c r="B19" s="35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37"/>
    </row>
    <row r="20" spans="2:18" s="1" customFormat="1" ht="14.45" customHeight="1" x14ac:dyDescent="0.3">
      <c r="B20" s="35"/>
      <c r="C20" s="276"/>
      <c r="D20" s="275" t="s">
        <v>38</v>
      </c>
      <c r="E20" s="276"/>
      <c r="F20" s="276"/>
      <c r="G20" s="276"/>
      <c r="H20" s="276"/>
      <c r="I20" s="276"/>
      <c r="J20" s="276"/>
      <c r="K20" s="276"/>
      <c r="L20" s="276"/>
      <c r="M20" s="275" t="s">
        <v>26</v>
      </c>
      <c r="N20" s="276"/>
      <c r="O20" s="472" t="str">
        <f>IF('Rekapitulace stavby'!AN19="","",'Rekapitulace stavby'!AN19)</f>
        <v>28571690</v>
      </c>
      <c r="P20" s="472"/>
      <c r="Q20" s="276"/>
      <c r="R20" s="37"/>
    </row>
    <row r="21" spans="2:18" s="1" customFormat="1" ht="18" customHeight="1" x14ac:dyDescent="0.3">
      <c r="B21" s="35"/>
      <c r="C21" s="276"/>
      <c r="D21" s="276"/>
      <c r="E21" s="270" t="str">
        <f>IF('Rekapitulace stavby'!E20="","",'Rekapitulace stavby'!E20)</f>
        <v>SAFETY PRO s.r.o., Přerovská 434/60, 77900 Olomouc</v>
      </c>
      <c r="F21" s="276"/>
      <c r="G21" s="276"/>
      <c r="H21" s="276"/>
      <c r="I21" s="276"/>
      <c r="J21" s="276"/>
      <c r="K21" s="276"/>
      <c r="L21" s="276"/>
      <c r="M21" s="275" t="s">
        <v>29</v>
      </c>
      <c r="N21" s="276"/>
      <c r="O21" s="472" t="str">
        <f>IF('Rekapitulace stavby'!AN20="","",'Rekapitulace stavby'!AN20)</f>
        <v>CZ28571690</v>
      </c>
      <c r="P21" s="472"/>
      <c r="Q21" s="276"/>
      <c r="R21" s="37"/>
    </row>
    <row r="22" spans="2:18" s="1" customFormat="1" ht="6.95" customHeight="1" x14ac:dyDescent="0.3">
      <c r="B22" s="3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37"/>
    </row>
    <row r="23" spans="2:18" s="1" customFormat="1" ht="14.45" customHeight="1" x14ac:dyDescent="0.3">
      <c r="B23" s="35"/>
      <c r="C23" s="276"/>
      <c r="D23" s="275" t="s">
        <v>39</v>
      </c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37"/>
    </row>
    <row r="24" spans="2:18" s="1" customFormat="1" ht="22.5" customHeight="1" x14ac:dyDescent="0.3">
      <c r="B24" s="35"/>
      <c r="C24" s="276"/>
      <c r="D24" s="276"/>
      <c r="E24" s="474" t="s">
        <v>5</v>
      </c>
      <c r="F24" s="474"/>
      <c r="G24" s="474"/>
      <c r="H24" s="474"/>
      <c r="I24" s="474"/>
      <c r="J24" s="474"/>
      <c r="K24" s="474"/>
      <c r="L24" s="474"/>
      <c r="M24" s="276"/>
      <c r="N24" s="276"/>
      <c r="O24" s="276"/>
      <c r="P24" s="276"/>
      <c r="Q24" s="276"/>
      <c r="R24" s="37"/>
    </row>
    <row r="25" spans="2:18" s="1" customFormat="1" ht="6.95" customHeight="1" x14ac:dyDescent="0.3">
      <c r="B25" s="3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37"/>
    </row>
    <row r="26" spans="2:18" s="1" customFormat="1" ht="6.95" customHeight="1" x14ac:dyDescent="0.3">
      <c r="B26" s="35"/>
      <c r="C26" s="276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76"/>
      <c r="R26" s="37"/>
    </row>
    <row r="27" spans="2:18" s="1" customFormat="1" ht="14.45" customHeight="1" x14ac:dyDescent="0.3">
      <c r="B27" s="35"/>
      <c r="C27" s="276"/>
      <c r="D27" s="106" t="s">
        <v>136</v>
      </c>
      <c r="E27" s="276"/>
      <c r="F27" s="276"/>
      <c r="G27" s="276"/>
      <c r="H27" s="276"/>
      <c r="I27" s="276"/>
      <c r="J27" s="276"/>
      <c r="K27" s="276"/>
      <c r="L27" s="276"/>
      <c r="M27" s="466">
        <f>N88</f>
        <v>1880547.6405577795</v>
      </c>
      <c r="N27" s="466"/>
      <c r="O27" s="466"/>
      <c r="P27" s="466"/>
      <c r="Q27" s="276"/>
      <c r="R27" s="37"/>
    </row>
    <row r="28" spans="2:18" s="1" customFormat="1" ht="14.45" customHeight="1" x14ac:dyDescent="0.3">
      <c r="B28" s="35"/>
      <c r="C28" s="276"/>
      <c r="D28" s="34" t="s">
        <v>137</v>
      </c>
      <c r="E28" s="276"/>
      <c r="F28" s="276"/>
      <c r="G28" s="276"/>
      <c r="H28" s="276"/>
      <c r="I28" s="276"/>
      <c r="J28" s="276"/>
      <c r="K28" s="276"/>
      <c r="L28" s="276"/>
      <c r="M28" s="466">
        <f>N92</f>
        <v>0</v>
      </c>
      <c r="N28" s="466"/>
      <c r="O28" s="466"/>
      <c r="P28" s="466"/>
      <c r="Q28" s="276"/>
      <c r="R28" s="37"/>
    </row>
    <row r="29" spans="2:18" s="1" customFormat="1" ht="6.95" customHeight="1" x14ac:dyDescent="0.3">
      <c r="B29" s="3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37"/>
    </row>
    <row r="30" spans="2:18" s="1" customFormat="1" ht="25.35" customHeight="1" x14ac:dyDescent="0.3">
      <c r="B30" s="35"/>
      <c r="C30" s="276"/>
      <c r="D30" s="107" t="s">
        <v>42</v>
      </c>
      <c r="E30" s="276"/>
      <c r="F30" s="276"/>
      <c r="G30" s="276"/>
      <c r="H30" s="276"/>
      <c r="I30" s="276"/>
      <c r="J30" s="276"/>
      <c r="K30" s="276"/>
      <c r="L30" s="276"/>
      <c r="M30" s="522">
        <f>ROUND(M27+M28,2)</f>
        <v>1880547.64</v>
      </c>
      <c r="N30" s="505"/>
      <c r="O30" s="505"/>
      <c r="P30" s="505"/>
      <c r="Q30" s="276"/>
      <c r="R30" s="37"/>
    </row>
    <row r="31" spans="2:18" s="1" customFormat="1" ht="6.95" customHeight="1" x14ac:dyDescent="0.3">
      <c r="B31" s="35"/>
      <c r="C31" s="276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76"/>
      <c r="R31" s="37"/>
    </row>
    <row r="32" spans="2:18" s="1" customFormat="1" ht="14.45" customHeight="1" x14ac:dyDescent="0.3">
      <c r="B32" s="35"/>
      <c r="C32" s="276"/>
      <c r="D32" s="274" t="s">
        <v>43</v>
      </c>
      <c r="E32" s="274" t="s">
        <v>44</v>
      </c>
      <c r="F32" s="272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276"/>
      <c r="L32" s="276"/>
      <c r="M32" s="519">
        <f>ROUND(ROUND((SUM(BE92:BE93)+SUM(BE111:BE113)), 2)*F32, 2)</f>
        <v>0</v>
      </c>
      <c r="N32" s="505"/>
      <c r="O32" s="505"/>
      <c r="P32" s="505"/>
      <c r="Q32" s="276"/>
      <c r="R32" s="37"/>
    </row>
    <row r="33" spans="1:18" s="1" customFormat="1" ht="14.45" customHeight="1" x14ac:dyDescent="0.3">
      <c r="B33" s="35"/>
      <c r="C33" s="276"/>
      <c r="D33" s="276"/>
      <c r="E33" s="274" t="s">
        <v>46</v>
      </c>
      <c r="F33" s="272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276"/>
      <c r="L33" s="276"/>
      <c r="M33" s="519">
        <f>ROUND(ROUND((SUM(BF92:BF93)+SUM(BF111:BF113)), 2)*F33, 2)</f>
        <v>0</v>
      </c>
      <c r="N33" s="505"/>
      <c r="O33" s="505"/>
      <c r="P33" s="505"/>
      <c r="Q33" s="276"/>
      <c r="R33" s="37"/>
    </row>
    <row r="34" spans="1:18" s="1" customFormat="1" ht="14.45" hidden="1" customHeight="1" x14ac:dyDescent="0.3">
      <c r="B34" s="35"/>
      <c r="C34" s="276"/>
      <c r="D34" s="276"/>
      <c r="E34" s="274" t="s">
        <v>47</v>
      </c>
      <c r="F34" s="272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276"/>
      <c r="L34" s="276"/>
      <c r="M34" s="519">
        <v>0</v>
      </c>
      <c r="N34" s="505"/>
      <c r="O34" s="505"/>
      <c r="P34" s="505"/>
      <c r="Q34" s="276"/>
      <c r="R34" s="37"/>
    </row>
    <row r="35" spans="1:18" s="1" customFormat="1" ht="14.45" hidden="1" customHeight="1" x14ac:dyDescent="0.3">
      <c r="B35" s="35"/>
      <c r="C35" s="276"/>
      <c r="D35" s="276"/>
      <c r="E35" s="274" t="s">
        <v>48</v>
      </c>
      <c r="F35" s="272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276"/>
      <c r="L35" s="276"/>
      <c r="M35" s="519">
        <v>0</v>
      </c>
      <c r="N35" s="505"/>
      <c r="O35" s="505"/>
      <c r="P35" s="505"/>
      <c r="Q35" s="276"/>
      <c r="R35" s="37"/>
    </row>
    <row r="36" spans="1:18" s="1" customFormat="1" ht="14.45" hidden="1" customHeight="1" x14ac:dyDescent="0.3">
      <c r="B36" s="35"/>
      <c r="C36" s="276"/>
      <c r="D36" s="276"/>
      <c r="E36" s="274" t="s">
        <v>49</v>
      </c>
      <c r="F36" s="272">
        <v>0</v>
      </c>
      <c r="G36" s="108" t="s">
        <v>45</v>
      </c>
      <c r="H36" s="519">
        <f>ROUND((SUM(BI92:BI93)+SUM(BI111:BI113)), 2)</f>
        <v>0</v>
      </c>
      <c r="I36" s="505"/>
      <c r="J36" s="505"/>
      <c r="K36" s="276"/>
      <c r="L36" s="276"/>
      <c r="M36" s="519">
        <v>0</v>
      </c>
      <c r="N36" s="505"/>
      <c r="O36" s="505"/>
      <c r="P36" s="505"/>
      <c r="Q36" s="276"/>
      <c r="R36" s="37"/>
    </row>
    <row r="37" spans="1:18" s="1" customFormat="1" ht="6.95" customHeight="1" x14ac:dyDescent="0.3">
      <c r="B37" s="35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37"/>
    </row>
    <row r="38" spans="1:18" s="1" customFormat="1" ht="25.35" customHeight="1" x14ac:dyDescent="0.3">
      <c r="B38" s="35"/>
      <c r="C38" s="277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1880547.64</v>
      </c>
      <c r="M38" s="520"/>
      <c r="N38" s="520"/>
      <c r="O38" s="520"/>
      <c r="P38" s="521"/>
      <c r="Q38" s="277"/>
      <c r="R38" s="37"/>
    </row>
    <row r="39" spans="1:18" s="1" customFormat="1" ht="14.45" customHeight="1" x14ac:dyDescent="0.3">
      <c r="B39" s="3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37"/>
    </row>
    <row r="40" spans="1:18" s="1" customFormat="1" ht="14.45" customHeight="1" x14ac:dyDescent="0.3">
      <c r="B40" s="35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37"/>
    </row>
    <row r="41" spans="1:18" x14ac:dyDescent="0.3">
      <c r="A41" s="273"/>
      <c r="B41" s="25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6"/>
    </row>
    <row r="42" spans="1:18" x14ac:dyDescent="0.3">
      <c r="A42" s="273"/>
      <c r="B42" s="25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6"/>
    </row>
    <row r="43" spans="1:18" x14ac:dyDescent="0.3">
      <c r="A43" s="273"/>
      <c r="B43" s="25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6"/>
    </row>
    <row r="44" spans="1:18" x14ac:dyDescent="0.3">
      <c r="A44" s="273"/>
      <c r="B44" s="25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6"/>
    </row>
    <row r="45" spans="1:18" x14ac:dyDescent="0.3">
      <c r="A45" s="273"/>
      <c r="B45" s="25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6"/>
    </row>
    <row r="46" spans="1:18" x14ac:dyDescent="0.3">
      <c r="A46" s="273"/>
      <c r="B46" s="25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6"/>
    </row>
    <row r="47" spans="1:18" x14ac:dyDescent="0.3">
      <c r="A47" s="273"/>
      <c r="B47" s="25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6"/>
    </row>
    <row r="48" spans="1:18" x14ac:dyDescent="0.3">
      <c r="A48" s="273"/>
      <c r="B48" s="25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6"/>
    </row>
    <row r="49" spans="1:18" x14ac:dyDescent="0.3">
      <c r="A49" s="273"/>
      <c r="B49" s="25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6"/>
    </row>
    <row r="50" spans="1:18" s="1" customFormat="1" ht="15" x14ac:dyDescent="0.3">
      <c r="B50" s="35"/>
      <c r="C50" s="276"/>
      <c r="D50" s="50" t="s">
        <v>53</v>
      </c>
      <c r="E50" s="281"/>
      <c r="F50" s="281"/>
      <c r="G50" s="281"/>
      <c r="H50" s="52"/>
      <c r="I50" s="276"/>
      <c r="J50" s="50" t="s">
        <v>54</v>
      </c>
      <c r="K50" s="281"/>
      <c r="L50" s="281"/>
      <c r="M50" s="281"/>
      <c r="N50" s="281"/>
      <c r="O50" s="281"/>
      <c r="P50" s="52"/>
      <c r="Q50" s="276"/>
      <c r="R50" s="37"/>
    </row>
    <row r="51" spans="1:18" x14ac:dyDescent="0.3">
      <c r="A51" s="273"/>
      <c r="B51" s="25"/>
      <c r="C51" s="271"/>
      <c r="D51" s="53"/>
      <c r="E51" s="271"/>
      <c r="F51" s="271"/>
      <c r="G51" s="271"/>
      <c r="H51" s="54"/>
      <c r="I51" s="271"/>
      <c r="J51" s="53"/>
      <c r="K51" s="271"/>
      <c r="L51" s="271"/>
      <c r="M51" s="271"/>
      <c r="N51" s="271"/>
      <c r="O51" s="271"/>
      <c r="P51" s="54"/>
      <c r="Q51" s="271"/>
      <c r="R51" s="26"/>
    </row>
    <row r="52" spans="1:18" x14ac:dyDescent="0.3">
      <c r="A52" s="273"/>
      <c r="B52" s="25"/>
      <c r="C52" s="271"/>
      <c r="D52" s="53"/>
      <c r="E52" s="271"/>
      <c r="F52" s="271"/>
      <c r="G52" s="271"/>
      <c r="H52" s="54"/>
      <c r="I52" s="271"/>
      <c r="J52" s="53"/>
      <c r="K52" s="271"/>
      <c r="L52" s="271"/>
      <c r="M52" s="271"/>
      <c r="N52" s="271"/>
      <c r="O52" s="271"/>
      <c r="P52" s="54"/>
      <c r="Q52" s="271"/>
      <c r="R52" s="26"/>
    </row>
    <row r="53" spans="1:18" x14ac:dyDescent="0.3">
      <c r="A53" s="273"/>
      <c r="B53" s="25"/>
      <c r="C53" s="271"/>
      <c r="D53" s="53"/>
      <c r="E53" s="271"/>
      <c r="F53" s="271"/>
      <c r="G53" s="271"/>
      <c r="H53" s="54"/>
      <c r="I53" s="271"/>
      <c r="J53" s="53"/>
      <c r="K53" s="271"/>
      <c r="L53" s="271"/>
      <c r="M53" s="271"/>
      <c r="N53" s="271"/>
      <c r="O53" s="271"/>
      <c r="P53" s="54"/>
      <c r="Q53" s="271"/>
      <c r="R53" s="26"/>
    </row>
    <row r="54" spans="1:18" x14ac:dyDescent="0.3">
      <c r="A54" s="273"/>
      <c r="B54" s="25"/>
      <c r="C54" s="271"/>
      <c r="D54" s="53"/>
      <c r="E54" s="271"/>
      <c r="F54" s="271"/>
      <c r="G54" s="271"/>
      <c r="H54" s="54"/>
      <c r="I54" s="271"/>
      <c r="J54" s="53"/>
      <c r="K54" s="271"/>
      <c r="L54" s="271"/>
      <c r="M54" s="271"/>
      <c r="N54" s="271"/>
      <c r="O54" s="271"/>
      <c r="P54" s="54"/>
      <c r="Q54" s="271"/>
      <c r="R54" s="26"/>
    </row>
    <row r="55" spans="1:18" x14ac:dyDescent="0.3">
      <c r="A55" s="273"/>
      <c r="B55" s="25"/>
      <c r="C55" s="271"/>
      <c r="D55" s="53"/>
      <c r="E55" s="271"/>
      <c r="F55" s="271"/>
      <c r="G55" s="271"/>
      <c r="H55" s="54"/>
      <c r="I55" s="271"/>
      <c r="J55" s="53"/>
      <c r="K55" s="271"/>
      <c r="L55" s="271"/>
      <c r="M55" s="271"/>
      <c r="N55" s="271"/>
      <c r="O55" s="271"/>
      <c r="P55" s="54"/>
      <c r="Q55" s="271"/>
      <c r="R55" s="26"/>
    </row>
    <row r="56" spans="1:18" x14ac:dyDescent="0.3">
      <c r="A56" s="273"/>
      <c r="B56" s="25"/>
      <c r="C56" s="271"/>
      <c r="D56" s="53"/>
      <c r="E56" s="271"/>
      <c r="F56" s="271"/>
      <c r="G56" s="271"/>
      <c r="H56" s="54"/>
      <c r="I56" s="271"/>
      <c r="J56" s="53"/>
      <c r="K56" s="271"/>
      <c r="L56" s="271"/>
      <c r="M56" s="271"/>
      <c r="N56" s="271"/>
      <c r="O56" s="271"/>
      <c r="P56" s="54"/>
      <c r="Q56" s="271"/>
      <c r="R56" s="26"/>
    </row>
    <row r="57" spans="1:18" x14ac:dyDescent="0.3">
      <c r="A57" s="273"/>
      <c r="B57" s="25"/>
      <c r="C57" s="271"/>
      <c r="D57" s="53"/>
      <c r="E57" s="271"/>
      <c r="F57" s="271"/>
      <c r="G57" s="271"/>
      <c r="H57" s="54"/>
      <c r="I57" s="271"/>
      <c r="J57" s="53"/>
      <c r="K57" s="271"/>
      <c r="L57" s="271"/>
      <c r="M57" s="271"/>
      <c r="N57" s="271"/>
      <c r="O57" s="271"/>
      <c r="P57" s="54"/>
      <c r="Q57" s="271"/>
      <c r="R57" s="26"/>
    </row>
    <row r="58" spans="1:18" x14ac:dyDescent="0.3">
      <c r="A58" s="273"/>
      <c r="B58" s="25"/>
      <c r="C58" s="271"/>
      <c r="D58" s="53"/>
      <c r="E58" s="271"/>
      <c r="F58" s="271"/>
      <c r="G58" s="271"/>
      <c r="H58" s="54"/>
      <c r="I58" s="271"/>
      <c r="J58" s="53"/>
      <c r="K58" s="271"/>
      <c r="L58" s="271"/>
      <c r="M58" s="271"/>
      <c r="N58" s="271"/>
      <c r="O58" s="271"/>
      <c r="P58" s="54"/>
      <c r="Q58" s="271"/>
      <c r="R58" s="26"/>
    </row>
    <row r="59" spans="1:18" s="1" customFormat="1" ht="15" x14ac:dyDescent="0.3">
      <c r="B59" s="35"/>
      <c r="C59" s="276"/>
      <c r="D59" s="55" t="s">
        <v>55</v>
      </c>
      <c r="E59" s="56"/>
      <c r="F59" s="56"/>
      <c r="G59" s="57" t="s">
        <v>56</v>
      </c>
      <c r="H59" s="58"/>
      <c r="I59" s="276"/>
      <c r="J59" s="55" t="s">
        <v>55</v>
      </c>
      <c r="K59" s="56"/>
      <c r="L59" s="56"/>
      <c r="M59" s="56"/>
      <c r="N59" s="57" t="s">
        <v>56</v>
      </c>
      <c r="O59" s="56"/>
      <c r="P59" s="58"/>
      <c r="Q59" s="276"/>
      <c r="R59" s="37"/>
    </row>
    <row r="60" spans="1:18" x14ac:dyDescent="0.3">
      <c r="A60" s="273"/>
      <c r="B60" s="25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6"/>
    </row>
    <row r="61" spans="1:18" s="1" customFormat="1" ht="15" x14ac:dyDescent="0.3">
      <c r="B61" s="35"/>
      <c r="C61" s="276"/>
      <c r="D61" s="50" t="s">
        <v>57</v>
      </c>
      <c r="E61" s="281"/>
      <c r="F61" s="281"/>
      <c r="G61" s="281"/>
      <c r="H61" s="52"/>
      <c r="I61" s="276"/>
      <c r="J61" s="50" t="s">
        <v>58</v>
      </c>
      <c r="K61" s="281"/>
      <c r="L61" s="281"/>
      <c r="M61" s="281"/>
      <c r="N61" s="281"/>
      <c r="O61" s="281"/>
      <c r="P61" s="52"/>
      <c r="Q61" s="276"/>
      <c r="R61" s="37"/>
    </row>
    <row r="62" spans="1:18" x14ac:dyDescent="0.3">
      <c r="A62" s="273"/>
      <c r="B62" s="25"/>
      <c r="C62" s="271"/>
      <c r="D62" s="53"/>
      <c r="E62" s="271"/>
      <c r="F62" s="271"/>
      <c r="G62" s="271"/>
      <c r="H62" s="54"/>
      <c r="I62" s="271"/>
      <c r="J62" s="53"/>
      <c r="K62" s="271"/>
      <c r="L62" s="271"/>
      <c r="M62" s="271"/>
      <c r="N62" s="271"/>
      <c r="O62" s="271"/>
      <c r="P62" s="54"/>
      <c r="Q62" s="271"/>
      <c r="R62" s="26"/>
    </row>
    <row r="63" spans="1:18" x14ac:dyDescent="0.3">
      <c r="A63" s="273"/>
      <c r="B63" s="25"/>
      <c r="C63" s="271"/>
      <c r="D63" s="53"/>
      <c r="E63" s="271"/>
      <c r="F63" s="271"/>
      <c r="G63" s="271"/>
      <c r="H63" s="54"/>
      <c r="I63" s="271"/>
      <c r="J63" s="53"/>
      <c r="K63" s="271"/>
      <c r="L63" s="271"/>
      <c r="M63" s="271"/>
      <c r="N63" s="271"/>
      <c r="O63" s="271"/>
      <c r="P63" s="54"/>
      <c r="Q63" s="271"/>
      <c r="R63" s="26"/>
    </row>
    <row r="64" spans="1:18" x14ac:dyDescent="0.3">
      <c r="A64" s="273"/>
      <c r="B64" s="25"/>
      <c r="C64" s="271"/>
      <c r="D64" s="53"/>
      <c r="E64" s="271"/>
      <c r="F64" s="271"/>
      <c r="G64" s="271"/>
      <c r="H64" s="54"/>
      <c r="I64" s="271"/>
      <c r="J64" s="53"/>
      <c r="K64" s="271"/>
      <c r="L64" s="271"/>
      <c r="M64" s="271"/>
      <c r="N64" s="271"/>
      <c r="O64" s="271"/>
      <c r="P64" s="54"/>
      <c r="Q64" s="271"/>
      <c r="R64" s="26"/>
    </row>
    <row r="65" spans="1:18" x14ac:dyDescent="0.3">
      <c r="A65" s="273"/>
      <c r="B65" s="25"/>
      <c r="C65" s="271"/>
      <c r="D65" s="53"/>
      <c r="E65" s="271"/>
      <c r="F65" s="271"/>
      <c r="G65" s="271"/>
      <c r="H65" s="54"/>
      <c r="I65" s="271"/>
      <c r="J65" s="53"/>
      <c r="K65" s="271"/>
      <c r="L65" s="271"/>
      <c r="M65" s="271"/>
      <c r="N65" s="271"/>
      <c r="O65" s="271"/>
      <c r="P65" s="54"/>
      <c r="Q65" s="271"/>
      <c r="R65" s="26"/>
    </row>
    <row r="66" spans="1:18" x14ac:dyDescent="0.3">
      <c r="A66" s="273"/>
      <c r="B66" s="25"/>
      <c r="C66" s="271"/>
      <c r="D66" s="53"/>
      <c r="E66" s="271"/>
      <c r="F66" s="271"/>
      <c r="G66" s="271"/>
      <c r="H66" s="54"/>
      <c r="I66" s="271"/>
      <c r="J66" s="53"/>
      <c r="K66" s="271"/>
      <c r="L66" s="271"/>
      <c r="M66" s="271"/>
      <c r="N66" s="271"/>
      <c r="O66" s="271"/>
      <c r="P66" s="54"/>
      <c r="Q66" s="271"/>
      <c r="R66" s="26"/>
    </row>
    <row r="67" spans="1:18" x14ac:dyDescent="0.3">
      <c r="A67" s="273"/>
      <c r="B67" s="25"/>
      <c r="C67" s="271"/>
      <c r="D67" s="53"/>
      <c r="E67" s="271"/>
      <c r="F67" s="271"/>
      <c r="G67" s="271"/>
      <c r="H67" s="54"/>
      <c r="I67" s="271"/>
      <c r="J67" s="53"/>
      <c r="K67" s="271"/>
      <c r="L67" s="271"/>
      <c r="M67" s="271"/>
      <c r="N67" s="271"/>
      <c r="O67" s="271"/>
      <c r="P67" s="54"/>
      <c r="Q67" s="271"/>
      <c r="R67" s="26"/>
    </row>
    <row r="68" spans="1:18" x14ac:dyDescent="0.3">
      <c r="A68" s="273"/>
      <c r="B68" s="25"/>
      <c r="C68" s="271"/>
      <c r="D68" s="53"/>
      <c r="E68" s="271"/>
      <c r="F68" s="271"/>
      <c r="G68" s="271"/>
      <c r="H68" s="54"/>
      <c r="I68" s="271"/>
      <c r="J68" s="53"/>
      <c r="K68" s="271"/>
      <c r="L68" s="271"/>
      <c r="M68" s="271"/>
      <c r="N68" s="271"/>
      <c r="O68" s="271"/>
      <c r="P68" s="54"/>
      <c r="Q68" s="271"/>
      <c r="R68" s="26"/>
    </row>
    <row r="69" spans="1:18" x14ac:dyDescent="0.3">
      <c r="A69" s="273"/>
      <c r="B69" s="25"/>
      <c r="C69" s="271"/>
      <c r="D69" s="53"/>
      <c r="E69" s="271"/>
      <c r="F69" s="271"/>
      <c r="G69" s="271"/>
      <c r="H69" s="54"/>
      <c r="I69" s="271"/>
      <c r="J69" s="53"/>
      <c r="K69" s="271"/>
      <c r="L69" s="271"/>
      <c r="M69" s="271"/>
      <c r="N69" s="271"/>
      <c r="O69" s="271"/>
      <c r="P69" s="54"/>
      <c r="Q69" s="271"/>
      <c r="R69" s="26"/>
    </row>
    <row r="70" spans="1:18" s="1" customFormat="1" ht="15" x14ac:dyDescent="0.3">
      <c r="B70" s="35"/>
      <c r="C70" s="276"/>
      <c r="D70" s="55" t="s">
        <v>55</v>
      </c>
      <c r="E70" s="56"/>
      <c r="F70" s="56"/>
      <c r="G70" s="57" t="s">
        <v>56</v>
      </c>
      <c r="H70" s="58"/>
      <c r="I70" s="276"/>
      <c r="J70" s="55" t="s">
        <v>55</v>
      </c>
      <c r="K70" s="56"/>
      <c r="L70" s="56"/>
      <c r="M70" s="56"/>
      <c r="N70" s="57" t="s">
        <v>56</v>
      </c>
      <c r="O70" s="56"/>
      <c r="P70" s="58"/>
      <c r="Q70" s="276"/>
      <c r="R70" s="37"/>
    </row>
    <row r="71" spans="1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2" spans="1:18" x14ac:dyDescent="0.3">
      <c r="A72" s="273"/>
      <c r="B72" s="273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</row>
    <row r="73" spans="1:18" x14ac:dyDescent="0.3">
      <c r="A73" s="273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</row>
    <row r="74" spans="1:18" x14ac:dyDescent="0.3">
      <c r="A74" s="273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</row>
    <row r="75" spans="1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1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1:18" s="1" customFormat="1" ht="6.95" customHeight="1" x14ac:dyDescent="0.3">
      <c r="B77" s="35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37"/>
    </row>
    <row r="78" spans="1:18" s="1" customFormat="1" ht="30" customHeight="1" x14ac:dyDescent="0.3">
      <c r="B78" s="35"/>
      <c r="C78" s="275" t="s">
        <v>17</v>
      </c>
      <c r="D78" s="276"/>
      <c r="E78" s="27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276"/>
      <c r="R78" s="37"/>
    </row>
    <row r="79" spans="1:18" s="1" customFormat="1" ht="36.950000000000003" customHeight="1" x14ac:dyDescent="0.3">
      <c r="B79" s="35"/>
      <c r="C79" s="69" t="s">
        <v>133</v>
      </c>
      <c r="D79" s="276"/>
      <c r="E79" s="276"/>
      <c r="F79" s="461" t="str">
        <f>F7</f>
        <v>SO 06 - D1.4 Vytápění - objekt č. 2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276"/>
      <c r="R79" s="37"/>
    </row>
    <row r="80" spans="1:18" s="1" customFormat="1" ht="6.95" customHeight="1" x14ac:dyDescent="0.3">
      <c r="B80" s="35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37"/>
    </row>
    <row r="81" spans="1:47" s="1" customFormat="1" ht="18" customHeight="1" x14ac:dyDescent="0.3">
      <c r="B81" s="35"/>
      <c r="C81" s="275" t="s">
        <v>21</v>
      </c>
      <c r="D81" s="276"/>
      <c r="E81" s="276"/>
      <c r="F81" s="270" t="str">
        <f>F9</f>
        <v>Hlučín</v>
      </c>
      <c r="G81" s="276"/>
      <c r="H81" s="276"/>
      <c r="I81" s="276"/>
      <c r="J81" s="276"/>
      <c r="K81" s="275" t="s">
        <v>23</v>
      </c>
      <c r="L81" s="276"/>
      <c r="M81" s="506" t="str">
        <f>IF(O9="","",O9)</f>
        <v>29.5.2017</v>
      </c>
      <c r="N81" s="506"/>
      <c r="O81" s="506"/>
      <c r="P81" s="506"/>
      <c r="Q81" s="276"/>
      <c r="R81" s="37"/>
    </row>
    <row r="82" spans="1:47" s="1" customFormat="1" ht="6.95" customHeight="1" x14ac:dyDescent="0.3">
      <c r="B82" s="35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37"/>
    </row>
    <row r="83" spans="1:47" s="1" customFormat="1" ht="15" x14ac:dyDescent="0.3">
      <c r="B83" s="35"/>
      <c r="C83" s="275" t="s">
        <v>25</v>
      </c>
      <c r="D83" s="276"/>
      <c r="E83" s="276"/>
      <c r="F83" s="270" t="str">
        <f>E12</f>
        <v>AS-PO, Podbabská 1589/1, 160 00 Praha 6</v>
      </c>
      <c r="G83" s="276"/>
      <c r="H83" s="276"/>
      <c r="I83" s="276"/>
      <c r="J83" s="276"/>
      <c r="K83" s="275" t="s">
        <v>33</v>
      </c>
      <c r="L83" s="27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1:47" s="1" customFormat="1" ht="14.45" customHeight="1" x14ac:dyDescent="0.3">
      <c r="B84" s="35"/>
      <c r="C84" s="275" t="s">
        <v>31</v>
      </c>
      <c r="D84" s="276"/>
      <c r="E84" s="276"/>
      <c r="F84" s="270" t="str">
        <f>IF(E15="","",E15)</f>
        <v xml:space="preserve"> </v>
      </c>
      <c r="G84" s="276"/>
      <c r="H84" s="276"/>
      <c r="I84" s="276"/>
      <c r="J84" s="276"/>
      <c r="K84" s="275" t="s">
        <v>38</v>
      </c>
      <c r="L84" s="27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1:47" s="1" customFormat="1" ht="10.35" customHeight="1" x14ac:dyDescent="0.3">
      <c r="B85" s="35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37"/>
    </row>
    <row r="86" spans="1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277"/>
      <c r="I86" s="277"/>
      <c r="J86" s="277"/>
      <c r="K86" s="277"/>
      <c r="L86" s="277"/>
      <c r="M86" s="277"/>
      <c r="N86" s="517" t="s">
        <v>140</v>
      </c>
      <c r="O86" s="518"/>
      <c r="P86" s="518"/>
      <c r="Q86" s="518"/>
      <c r="R86" s="37"/>
    </row>
    <row r="87" spans="1:47" s="1" customFormat="1" ht="10.35" customHeight="1" x14ac:dyDescent="0.3">
      <c r="B87" s="35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37"/>
    </row>
    <row r="88" spans="1:47" s="1" customFormat="1" ht="29.25" customHeight="1" x14ac:dyDescent="0.3">
      <c r="B88" s="35"/>
      <c r="C88" s="112" t="s">
        <v>141</v>
      </c>
      <c r="D88" s="276"/>
      <c r="E88" s="276"/>
      <c r="F88" s="276"/>
      <c r="G88" s="276"/>
      <c r="H88" s="276"/>
      <c r="I88" s="276"/>
      <c r="J88" s="276"/>
      <c r="K88" s="276"/>
      <c r="L88" s="276"/>
      <c r="M88" s="276"/>
      <c r="N88" s="441">
        <f>N111</f>
        <v>1880547.6405577795</v>
      </c>
      <c r="O88" s="513"/>
      <c r="P88" s="513"/>
      <c r="Q88" s="513"/>
      <c r="R88" s="37"/>
      <c r="AU88" s="21" t="s">
        <v>142</v>
      </c>
    </row>
    <row r="89" spans="1:47" s="6" customFormat="1" ht="24.95" customHeight="1" x14ac:dyDescent="0.3">
      <c r="B89" s="113"/>
      <c r="C89" s="278"/>
      <c r="D89" s="115" t="s">
        <v>147</v>
      </c>
      <c r="E89" s="278"/>
      <c r="F89" s="278"/>
      <c r="G89" s="278"/>
      <c r="H89" s="278"/>
      <c r="I89" s="278"/>
      <c r="J89" s="278"/>
      <c r="K89" s="278"/>
      <c r="L89" s="278"/>
      <c r="M89" s="278"/>
      <c r="N89" s="485">
        <f>N112</f>
        <v>1880547.6405577795</v>
      </c>
      <c r="O89" s="512"/>
      <c r="P89" s="512"/>
      <c r="Q89" s="512"/>
      <c r="R89" s="116"/>
    </row>
    <row r="90" spans="1:47" s="7" customFormat="1" ht="19.899999999999999" customHeight="1" x14ac:dyDescent="0.3">
      <c r="B90" s="117"/>
      <c r="C90" s="279"/>
      <c r="D90" s="119" t="s">
        <v>641</v>
      </c>
      <c r="E90" s="279"/>
      <c r="F90" s="279"/>
      <c r="G90" s="279"/>
      <c r="H90" s="279"/>
      <c r="I90" s="279"/>
      <c r="J90" s="279"/>
      <c r="K90" s="279"/>
      <c r="L90" s="279"/>
      <c r="M90" s="279"/>
      <c r="N90" s="510">
        <f>N113</f>
        <v>1880547.6405577795</v>
      </c>
      <c r="O90" s="511"/>
      <c r="P90" s="511"/>
      <c r="Q90" s="511"/>
      <c r="R90" s="120"/>
    </row>
    <row r="91" spans="1:47" s="1" customFormat="1" ht="21.75" customHeight="1" x14ac:dyDescent="0.3">
      <c r="B91" s="35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37"/>
    </row>
    <row r="92" spans="1:47" s="1" customFormat="1" ht="29.25" customHeight="1" x14ac:dyDescent="0.3">
      <c r="B92" s="35"/>
      <c r="C92" s="112" t="s">
        <v>157</v>
      </c>
      <c r="D92" s="276"/>
      <c r="E92" s="276"/>
      <c r="F92" s="276"/>
      <c r="G92" s="276"/>
      <c r="H92" s="276"/>
      <c r="I92" s="276"/>
      <c r="J92" s="276"/>
      <c r="K92" s="276"/>
      <c r="L92" s="276"/>
      <c r="M92" s="27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1:47" s="1" customFormat="1" ht="18" customHeight="1" x14ac:dyDescent="0.3">
      <c r="B93" s="35"/>
      <c r="C93" s="276"/>
      <c r="D93" s="276"/>
      <c r="E93" s="276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37"/>
    </row>
    <row r="94" spans="1:47" s="1" customFormat="1" ht="29.25" customHeight="1" x14ac:dyDescent="0.3">
      <c r="B94" s="35"/>
      <c r="C94" s="103" t="s">
        <v>125</v>
      </c>
      <c r="D94" s="277"/>
      <c r="E94" s="277"/>
      <c r="F94" s="277"/>
      <c r="G94" s="277"/>
      <c r="H94" s="277"/>
      <c r="I94" s="277"/>
      <c r="J94" s="277"/>
      <c r="K94" s="277"/>
      <c r="L94" s="448">
        <f>ROUND(SUM(N88+N92),2)</f>
        <v>1880547.64</v>
      </c>
      <c r="M94" s="448"/>
      <c r="N94" s="448"/>
      <c r="O94" s="448"/>
      <c r="P94" s="448"/>
      <c r="Q94" s="448"/>
      <c r="R94" s="37"/>
    </row>
    <row r="95" spans="1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6" spans="1:47" x14ac:dyDescent="0.3">
      <c r="A96" s="273"/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</row>
    <row r="97" spans="1:63" x14ac:dyDescent="0.3">
      <c r="A97" s="273"/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</row>
    <row r="98" spans="1:63" x14ac:dyDescent="0.3">
      <c r="A98" s="273"/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</row>
    <row r="99" spans="1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1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1:63" s="1" customFormat="1" ht="6.95" customHeight="1" x14ac:dyDescent="0.3">
      <c r="B101" s="35"/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37"/>
    </row>
    <row r="102" spans="1:63" s="1" customFormat="1" ht="30" customHeight="1" x14ac:dyDescent="0.3">
      <c r="B102" s="35"/>
      <c r="C102" s="275" t="s">
        <v>17</v>
      </c>
      <c r="D102" s="276"/>
      <c r="E102" s="27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276"/>
      <c r="R102" s="37"/>
    </row>
    <row r="103" spans="1:63" s="1" customFormat="1" ht="36.950000000000003" customHeight="1" x14ac:dyDescent="0.3">
      <c r="B103" s="35"/>
      <c r="C103" s="69" t="s">
        <v>133</v>
      </c>
      <c r="D103" s="276"/>
      <c r="E103" s="276"/>
      <c r="F103" s="461" t="str">
        <f>F7</f>
        <v>SO 06 - D1.4 Vytápění - objekt č. 2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276"/>
      <c r="R103" s="37"/>
    </row>
    <row r="104" spans="1:63" s="1" customFormat="1" ht="6.95" customHeight="1" x14ac:dyDescent="0.3">
      <c r="B104" s="35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37"/>
    </row>
    <row r="105" spans="1:63" s="1" customFormat="1" ht="18" customHeight="1" x14ac:dyDescent="0.3">
      <c r="B105" s="35"/>
      <c r="C105" s="275" t="s">
        <v>21</v>
      </c>
      <c r="D105" s="276"/>
      <c r="E105" s="276"/>
      <c r="F105" s="270" t="str">
        <f>F9</f>
        <v>Hlučín</v>
      </c>
      <c r="G105" s="276"/>
      <c r="H105" s="276"/>
      <c r="I105" s="276"/>
      <c r="J105" s="276"/>
      <c r="K105" s="275" t="s">
        <v>23</v>
      </c>
      <c r="L105" s="276"/>
      <c r="M105" s="506" t="str">
        <f>IF(O9="","",O9)</f>
        <v>29.5.2017</v>
      </c>
      <c r="N105" s="506"/>
      <c r="O105" s="506"/>
      <c r="P105" s="506"/>
      <c r="Q105" s="276"/>
      <c r="R105" s="37"/>
    </row>
    <row r="106" spans="1:63" s="1" customFormat="1" ht="6.95" customHeight="1" x14ac:dyDescent="0.3">
      <c r="B106" s="35"/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37"/>
    </row>
    <row r="107" spans="1:63" s="1" customFormat="1" ht="15" x14ac:dyDescent="0.3">
      <c r="B107" s="35"/>
      <c r="C107" s="275" t="s">
        <v>25</v>
      </c>
      <c r="D107" s="276"/>
      <c r="E107" s="276"/>
      <c r="F107" s="270" t="str">
        <f>E12</f>
        <v>AS-PO, Podbabská 1589/1, 160 00 Praha 6</v>
      </c>
      <c r="G107" s="276"/>
      <c r="H107" s="276"/>
      <c r="I107" s="276"/>
      <c r="J107" s="276"/>
      <c r="K107" s="275" t="s">
        <v>33</v>
      </c>
      <c r="L107" s="27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1:63" s="1" customFormat="1" ht="14.45" customHeight="1" x14ac:dyDescent="0.3">
      <c r="B108" s="35"/>
      <c r="C108" s="275" t="s">
        <v>31</v>
      </c>
      <c r="D108" s="276"/>
      <c r="E108" s="276"/>
      <c r="F108" s="270" t="str">
        <f>IF(E15="","",E15)</f>
        <v xml:space="preserve"> </v>
      </c>
      <c r="G108" s="276"/>
      <c r="H108" s="276"/>
      <c r="I108" s="276"/>
      <c r="J108" s="276"/>
      <c r="K108" s="275" t="s">
        <v>38</v>
      </c>
      <c r="L108" s="27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1:63" s="1" customFormat="1" ht="10.35" customHeight="1" x14ac:dyDescent="0.3">
      <c r="B109" s="35"/>
      <c r="C109" s="276"/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76"/>
      <c r="R109" s="37"/>
    </row>
    <row r="110" spans="1:63" s="8" customFormat="1" ht="29.25" customHeight="1" x14ac:dyDescent="0.3">
      <c r="B110" s="123"/>
      <c r="C110" s="124"/>
      <c r="D110" s="280"/>
      <c r="E110" s="280" t="s">
        <v>1063</v>
      </c>
      <c r="F110" s="507" t="s">
        <v>1070</v>
      </c>
      <c r="G110" s="507"/>
      <c r="H110" s="507"/>
      <c r="I110" s="507"/>
      <c r="J110" s="280" t="s">
        <v>162</v>
      </c>
      <c r="K110" s="280" t="s">
        <v>163</v>
      </c>
      <c r="L110" s="508" t="s">
        <v>1105</v>
      </c>
      <c r="M110" s="508"/>
      <c r="N110" s="507" t="s">
        <v>1106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1:63" s="1" customFormat="1" ht="29.25" customHeight="1" x14ac:dyDescent="0.35">
      <c r="B111" s="35"/>
      <c r="C111" s="80" t="s">
        <v>136</v>
      </c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482">
        <f>P230</f>
        <v>1880547.6405577795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1:63" s="9" customFormat="1" ht="37.35" customHeight="1" x14ac:dyDescent="0.35">
      <c r="B112" s="130"/>
      <c r="C112" s="131"/>
      <c r="D112" s="132" t="s">
        <v>147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P230</f>
        <v>1880547.6405577795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1:63" s="9" customFormat="1" ht="19.899999999999999" customHeight="1" x14ac:dyDescent="0.3">
      <c r="B113" s="130"/>
      <c r="C113" s="131"/>
      <c r="D113" s="140" t="s">
        <v>641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P230</f>
        <v>1880547.6405577795</v>
      </c>
      <c r="O113" s="487"/>
      <c r="P113" s="487"/>
      <c r="Q113" s="487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1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1:63" ht="6.75" customHeight="1" x14ac:dyDescent="0.3">
      <c r="A115" s="273"/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</row>
    <row r="116" spans="1:63" s="184" customFormat="1" ht="45.75" customHeight="1" x14ac:dyDescent="0.3">
      <c r="A116" s="273"/>
      <c r="B116" s="273"/>
      <c r="C116" s="273"/>
      <c r="D116" s="273"/>
      <c r="E116" s="231" t="s">
        <v>1063</v>
      </c>
      <c r="F116" s="231" t="s">
        <v>1070</v>
      </c>
      <c r="G116" s="231"/>
      <c r="H116" s="231"/>
      <c r="I116" s="231"/>
      <c r="J116" s="231" t="s">
        <v>162</v>
      </c>
      <c r="K116" s="231" t="s">
        <v>163</v>
      </c>
      <c r="L116" s="615" t="s">
        <v>1105</v>
      </c>
      <c r="M116" s="616"/>
      <c r="N116" s="612" t="s">
        <v>1106</v>
      </c>
      <c r="O116" s="613"/>
      <c r="P116" s="613"/>
      <c r="Q116" s="273"/>
    </row>
    <row r="117" spans="1:63" ht="399.95" customHeight="1" x14ac:dyDescent="0.3">
      <c r="A117" s="273"/>
      <c r="B117" s="273"/>
      <c r="C117" s="271"/>
      <c r="D117" s="208"/>
      <c r="E117" s="198" t="s">
        <v>1035</v>
      </c>
      <c r="F117" s="604" t="s">
        <v>928</v>
      </c>
      <c r="G117" s="605"/>
      <c r="H117" s="605"/>
      <c r="I117" s="605"/>
      <c r="J117" s="202" t="s">
        <v>897</v>
      </c>
      <c r="K117" s="202">
        <v>3</v>
      </c>
      <c r="L117" s="433"/>
      <c r="M117" s="427">
        <v>81184.090752558855</v>
      </c>
      <c r="N117" s="282"/>
      <c r="O117" s="282"/>
      <c r="P117" s="283">
        <f>M117*K117</f>
        <v>243552.27225767658</v>
      </c>
      <c r="Q117" s="273"/>
    </row>
    <row r="118" spans="1:63" ht="186.75" customHeight="1" x14ac:dyDescent="0.3">
      <c r="A118" s="273"/>
      <c r="B118" s="273"/>
      <c r="C118" s="271"/>
      <c r="D118" s="208"/>
      <c r="E118" s="198"/>
      <c r="F118" s="604" t="s">
        <v>1425</v>
      </c>
      <c r="G118" s="605"/>
      <c r="H118" s="605"/>
      <c r="I118" s="605"/>
      <c r="J118" s="202" t="s">
        <v>897</v>
      </c>
      <c r="K118" s="202">
        <v>1</v>
      </c>
      <c r="L118" s="433"/>
      <c r="M118" s="427">
        <v>25126.115214626847</v>
      </c>
      <c r="N118" s="282"/>
      <c r="O118" s="282"/>
      <c r="P118" s="283">
        <f t="shared" ref="P118:P181" si="0">M118*K118</f>
        <v>25126.115214626847</v>
      </c>
      <c r="Q118" s="273"/>
    </row>
    <row r="119" spans="1:63" ht="135.75" customHeight="1" x14ac:dyDescent="0.3">
      <c r="A119" s="273"/>
      <c r="B119" s="273"/>
      <c r="C119" s="271"/>
      <c r="D119" s="208"/>
      <c r="E119" s="198"/>
      <c r="F119" s="604" t="s">
        <v>929</v>
      </c>
      <c r="G119" s="605"/>
      <c r="H119" s="605"/>
      <c r="I119" s="605"/>
      <c r="J119" s="202" t="s">
        <v>897</v>
      </c>
      <c r="K119" s="202">
        <v>1</v>
      </c>
      <c r="L119" s="433"/>
      <c r="M119" s="427">
        <v>6043.4343654930644</v>
      </c>
      <c r="N119" s="282"/>
      <c r="O119" s="282"/>
      <c r="P119" s="283">
        <f t="shared" si="0"/>
        <v>6043.4343654930644</v>
      </c>
      <c r="Q119" s="273"/>
    </row>
    <row r="120" spans="1:63" ht="80.25" customHeight="1" x14ac:dyDescent="0.3">
      <c r="A120" s="273"/>
      <c r="B120" s="273"/>
      <c r="C120" s="271"/>
      <c r="D120" s="208"/>
      <c r="E120" s="198"/>
      <c r="F120" s="604" t="s">
        <v>930</v>
      </c>
      <c r="G120" s="605"/>
      <c r="H120" s="605"/>
      <c r="I120" s="605"/>
      <c r="J120" s="202" t="s">
        <v>897</v>
      </c>
      <c r="K120" s="202">
        <v>1</v>
      </c>
      <c r="L120" s="433"/>
      <c r="M120" s="427">
        <v>14740.235415067305</v>
      </c>
      <c r="N120" s="282"/>
      <c r="O120" s="282"/>
      <c r="P120" s="283">
        <f t="shared" si="0"/>
        <v>14740.235415067305</v>
      </c>
      <c r="Q120" s="273"/>
    </row>
    <row r="121" spans="1:63" ht="39" customHeight="1" x14ac:dyDescent="0.3">
      <c r="A121" s="273"/>
      <c r="B121" s="273"/>
      <c r="C121" s="271"/>
      <c r="D121" s="208"/>
      <c r="E121" s="198" t="s">
        <v>1036</v>
      </c>
      <c r="F121" s="604" t="s">
        <v>931</v>
      </c>
      <c r="G121" s="605"/>
      <c r="H121" s="605"/>
      <c r="I121" s="605"/>
      <c r="J121" s="202" t="s">
        <v>897</v>
      </c>
      <c r="K121" s="202">
        <v>3</v>
      </c>
      <c r="L121" s="188"/>
      <c r="M121" s="427">
        <v>2086.9362612109417</v>
      </c>
      <c r="N121" s="282"/>
      <c r="O121" s="282"/>
      <c r="P121" s="283">
        <f t="shared" si="0"/>
        <v>6260.808783632825</v>
      </c>
      <c r="Q121" s="273"/>
    </row>
    <row r="122" spans="1:63" ht="106.5" customHeight="1" x14ac:dyDescent="0.3">
      <c r="A122" s="273"/>
      <c r="B122" s="273"/>
      <c r="C122" s="271"/>
      <c r="D122" s="208"/>
      <c r="E122" s="199" t="s">
        <v>1037</v>
      </c>
      <c r="F122" s="604" t="s">
        <v>932</v>
      </c>
      <c r="G122" s="605"/>
      <c r="H122" s="605"/>
      <c r="I122" s="605"/>
      <c r="J122" s="202" t="s">
        <v>897</v>
      </c>
      <c r="K122" s="202">
        <v>1</v>
      </c>
      <c r="L122" s="433"/>
      <c r="M122" s="427">
        <v>25147.147015987201</v>
      </c>
      <c r="N122" s="282"/>
      <c r="O122" s="282"/>
      <c r="P122" s="283">
        <f t="shared" si="0"/>
        <v>25147.147015987201</v>
      </c>
      <c r="Q122" s="273"/>
    </row>
    <row r="123" spans="1:63" ht="80.25" customHeight="1" x14ac:dyDescent="0.3">
      <c r="A123" s="273"/>
      <c r="B123" s="273"/>
      <c r="C123" s="271"/>
      <c r="D123" s="208"/>
      <c r="E123" s="199" t="s">
        <v>1038</v>
      </c>
      <c r="F123" s="604" t="s">
        <v>933</v>
      </c>
      <c r="G123" s="605"/>
      <c r="H123" s="605"/>
      <c r="I123" s="605"/>
      <c r="J123" s="202" t="s">
        <v>897</v>
      </c>
      <c r="K123" s="202">
        <v>1</v>
      </c>
      <c r="L123" s="433"/>
      <c r="M123" s="427">
        <v>140573.67093966127</v>
      </c>
      <c r="N123" s="282"/>
      <c r="O123" s="282"/>
      <c r="P123" s="283">
        <f t="shared" si="0"/>
        <v>140573.67093966127</v>
      </c>
      <c r="Q123" s="273"/>
    </row>
    <row r="124" spans="1:63" ht="44.25" customHeight="1" x14ac:dyDescent="0.3">
      <c r="A124" s="273"/>
      <c r="B124" s="273"/>
      <c r="C124" s="271"/>
      <c r="D124" s="208"/>
      <c r="E124" s="199" t="s">
        <v>1039</v>
      </c>
      <c r="F124" s="604" t="s">
        <v>934</v>
      </c>
      <c r="G124" s="605"/>
      <c r="H124" s="605"/>
      <c r="I124" s="605"/>
      <c r="J124" s="202" t="s">
        <v>886</v>
      </c>
      <c r="K124" s="202">
        <v>1</v>
      </c>
      <c r="L124" s="433"/>
      <c r="M124" s="427">
        <v>12152.477200149844</v>
      </c>
      <c r="N124" s="282"/>
      <c r="O124" s="282"/>
      <c r="P124" s="283">
        <f t="shared" si="0"/>
        <v>12152.477200149844</v>
      </c>
      <c r="Q124" s="273"/>
    </row>
    <row r="125" spans="1:63" ht="42.75" customHeight="1" x14ac:dyDescent="0.3">
      <c r="A125" s="273"/>
      <c r="B125" s="273"/>
      <c r="C125" s="271"/>
      <c r="D125" s="208"/>
      <c r="E125" s="199" t="s">
        <v>1040</v>
      </c>
      <c r="F125" s="604" t="s">
        <v>935</v>
      </c>
      <c r="G125" s="605"/>
      <c r="H125" s="605"/>
      <c r="I125" s="605"/>
      <c r="J125" s="202" t="s">
        <v>886</v>
      </c>
      <c r="K125" s="202">
        <v>1</v>
      </c>
      <c r="L125" s="433"/>
      <c r="M125" s="427">
        <v>5935.664861941008</v>
      </c>
      <c r="N125" s="282"/>
      <c r="O125" s="282"/>
      <c r="P125" s="283">
        <f t="shared" si="0"/>
        <v>5935.664861941008</v>
      </c>
      <c r="Q125" s="273"/>
    </row>
    <row r="126" spans="1:63" ht="55.5" customHeight="1" x14ac:dyDescent="0.3">
      <c r="A126" s="273"/>
      <c r="B126" s="273"/>
      <c r="C126" s="273"/>
      <c r="D126" s="273"/>
      <c r="E126" s="199" t="s">
        <v>1041</v>
      </c>
      <c r="F126" s="604" t="s">
        <v>936</v>
      </c>
      <c r="G126" s="605"/>
      <c r="H126" s="605"/>
      <c r="I126" s="605"/>
      <c r="J126" s="202" t="s">
        <v>886</v>
      </c>
      <c r="K126" s="202">
        <v>1</v>
      </c>
      <c r="L126" s="433"/>
      <c r="M126" s="427">
        <v>15388.139206335074</v>
      </c>
      <c r="N126" s="282"/>
      <c r="O126" s="282"/>
      <c r="P126" s="283">
        <f t="shared" si="0"/>
        <v>15388.139206335074</v>
      </c>
      <c r="Q126" s="273"/>
    </row>
    <row r="127" spans="1:63" ht="97.5" customHeight="1" x14ac:dyDescent="0.3">
      <c r="A127" s="273"/>
      <c r="B127" s="273"/>
      <c r="C127" s="273"/>
      <c r="D127" s="273"/>
      <c r="E127" s="199" t="s">
        <v>1042</v>
      </c>
      <c r="F127" s="604" t="s">
        <v>937</v>
      </c>
      <c r="G127" s="605"/>
      <c r="H127" s="605"/>
      <c r="I127" s="605"/>
      <c r="J127" s="202" t="s">
        <v>886</v>
      </c>
      <c r="K127" s="202">
        <v>1</v>
      </c>
      <c r="L127" s="433"/>
      <c r="M127" s="427">
        <v>50700.046532020584</v>
      </c>
      <c r="N127" s="282"/>
      <c r="O127" s="282"/>
      <c r="P127" s="283">
        <f t="shared" si="0"/>
        <v>50700.046532020584</v>
      </c>
      <c r="Q127" s="273"/>
    </row>
    <row r="128" spans="1:63" ht="27" customHeight="1" x14ac:dyDescent="0.3">
      <c r="A128" s="273"/>
      <c r="B128" s="273"/>
      <c r="C128" s="273"/>
      <c r="D128" s="273"/>
      <c r="E128" s="199" t="s">
        <v>1043</v>
      </c>
      <c r="F128" s="604" t="s">
        <v>938</v>
      </c>
      <c r="G128" s="605"/>
      <c r="H128" s="605"/>
      <c r="I128" s="605"/>
      <c r="J128" s="202" t="s">
        <v>897</v>
      </c>
      <c r="K128" s="202">
        <v>1</v>
      </c>
      <c r="L128" s="433"/>
      <c r="M128" s="427">
        <v>2565.4131018715284</v>
      </c>
      <c r="N128" s="282"/>
      <c r="O128" s="282"/>
      <c r="P128" s="283">
        <f t="shared" si="0"/>
        <v>2565.4131018715284</v>
      </c>
      <c r="Q128" s="273"/>
    </row>
    <row r="129" spans="1:17" ht="41.25" customHeight="1" x14ac:dyDescent="0.3">
      <c r="A129" s="273"/>
      <c r="B129" s="273"/>
      <c r="C129" s="273"/>
      <c r="D129" s="273"/>
      <c r="E129" s="199" t="s">
        <v>1044</v>
      </c>
      <c r="F129" s="604" t="s">
        <v>939</v>
      </c>
      <c r="G129" s="605"/>
      <c r="H129" s="605"/>
      <c r="I129" s="605"/>
      <c r="J129" s="202" t="s">
        <v>886</v>
      </c>
      <c r="K129" s="202">
        <v>1</v>
      </c>
      <c r="L129" s="433"/>
      <c r="M129" s="427">
        <v>5232.7692935700152</v>
      </c>
      <c r="N129" s="282"/>
      <c r="O129" s="282"/>
      <c r="P129" s="283">
        <f t="shared" si="0"/>
        <v>5232.7692935700152</v>
      </c>
      <c r="Q129" s="273"/>
    </row>
    <row r="130" spans="1:17" ht="26.25" customHeight="1" x14ac:dyDescent="0.3">
      <c r="A130" s="273"/>
      <c r="B130" s="273"/>
      <c r="C130" s="273"/>
      <c r="D130" s="273"/>
      <c r="E130" s="199" t="s">
        <v>1045</v>
      </c>
      <c r="F130" s="604" t="s">
        <v>940</v>
      </c>
      <c r="G130" s="605"/>
      <c r="H130" s="605"/>
      <c r="I130" s="605"/>
      <c r="J130" s="202" t="s">
        <v>886</v>
      </c>
      <c r="K130" s="202">
        <v>1</v>
      </c>
      <c r="L130" s="433"/>
      <c r="M130" s="427">
        <v>20978.314734523912</v>
      </c>
      <c r="N130" s="282"/>
      <c r="O130" s="282"/>
      <c r="P130" s="283">
        <f t="shared" si="0"/>
        <v>20978.314734523912</v>
      </c>
      <c r="Q130" s="273"/>
    </row>
    <row r="131" spans="1:17" ht="68.25" customHeight="1" x14ac:dyDescent="0.3">
      <c r="A131" s="273"/>
      <c r="B131" s="273"/>
      <c r="C131" s="273"/>
      <c r="D131" s="273"/>
      <c r="E131" s="199" t="s">
        <v>1046</v>
      </c>
      <c r="F131" s="604" t="s">
        <v>941</v>
      </c>
      <c r="G131" s="605"/>
      <c r="H131" s="605"/>
      <c r="I131" s="605"/>
      <c r="J131" s="202" t="s">
        <v>886</v>
      </c>
      <c r="K131" s="202">
        <v>1</v>
      </c>
      <c r="L131" s="433"/>
      <c r="M131" s="427">
        <v>18380.618153535514</v>
      </c>
      <c r="N131" s="282"/>
      <c r="O131" s="282"/>
      <c r="P131" s="283">
        <f t="shared" si="0"/>
        <v>18380.618153535514</v>
      </c>
      <c r="Q131" s="273"/>
    </row>
    <row r="132" spans="1:17" ht="56.25" customHeight="1" x14ac:dyDescent="0.3">
      <c r="A132" s="273"/>
      <c r="B132" s="273"/>
      <c r="C132" s="273"/>
      <c r="D132" s="273"/>
      <c r="E132" s="199" t="s">
        <v>1047</v>
      </c>
      <c r="F132" s="604" t="s">
        <v>942</v>
      </c>
      <c r="G132" s="605"/>
      <c r="H132" s="605"/>
      <c r="I132" s="605"/>
      <c r="J132" s="202" t="s">
        <v>897</v>
      </c>
      <c r="K132" s="202">
        <v>1</v>
      </c>
      <c r="L132" s="433"/>
      <c r="M132" s="427">
        <v>17938.174567311005</v>
      </c>
      <c r="N132" s="282"/>
      <c r="O132" s="282"/>
      <c r="P132" s="283">
        <f t="shared" si="0"/>
        <v>17938.174567311005</v>
      </c>
      <c r="Q132" s="273"/>
    </row>
    <row r="133" spans="1:17" ht="28.5" customHeight="1" x14ac:dyDescent="0.3">
      <c r="A133" s="273"/>
      <c r="B133" s="273"/>
      <c r="C133" s="273"/>
      <c r="D133" s="273"/>
      <c r="E133" s="199" t="s">
        <v>1048</v>
      </c>
      <c r="F133" s="604" t="s">
        <v>943</v>
      </c>
      <c r="G133" s="605"/>
      <c r="H133" s="605"/>
      <c r="I133" s="605"/>
      <c r="J133" s="202" t="s">
        <v>897</v>
      </c>
      <c r="K133" s="202">
        <v>1</v>
      </c>
      <c r="L133" s="433"/>
      <c r="M133" s="427">
        <v>11438.830551211262</v>
      </c>
      <c r="N133" s="282"/>
      <c r="O133" s="282"/>
      <c r="P133" s="283">
        <f t="shared" si="0"/>
        <v>11438.830551211262</v>
      </c>
      <c r="Q133" s="273"/>
    </row>
    <row r="134" spans="1:17" ht="72.75" customHeight="1" x14ac:dyDescent="0.3">
      <c r="A134" s="273"/>
      <c r="B134" s="273"/>
      <c r="C134" s="273"/>
      <c r="D134" s="273"/>
      <c r="E134" s="199" t="s">
        <v>1049</v>
      </c>
      <c r="F134" s="604" t="s">
        <v>944</v>
      </c>
      <c r="G134" s="605"/>
      <c r="H134" s="605"/>
      <c r="I134" s="605"/>
      <c r="J134" s="202" t="s">
        <v>897</v>
      </c>
      <c r="K134" s="202">
        <v>1</v>
      </c>
      <c r="L134" s="433"/>
      <c r="M134" s="427">
        <v>10683.990465135425</v>
      </c>
      <c r="N134" s="282"/>
      <c r="O134" s="282"/>
      <c r="P134" s="283">
        <f t="shared" si="0"/>
        <v>10683.990465135425</v>
      </c>
      <c r="Q134" s="273"/>
    </row>
    <row r="135" spans="1:17" ht="42.75" customHeight="1" x14ac:dyDescent="0.3">
      <c r="A135" s="273"/>
      <c r="B135" s="273"/>
      <c r="C135" s="273"/>
      <c r="D135" s="273"/>
      <c r="E135" s="199" t="s">
        <v>1050</v>
      </c>
      <c r="F135" s="604" t="s">
        <v>945</v>
      </c>
      <c r="G135" s="605"/>
      <c r="H135" s="605"/>
      <c r="I135" s="605"/>
      <c r="J135" s="202" t="s">
        <v>897</v>
      </c>
      <c r="K135" s="202">
        <v>1</v>
      </c>
      <c r="L135" s="433"/>
      <c r="M135" s="427">
        <v>16393.116620666602</v>
      </c>
      <c r="N135" s="282"/>
      <c r="O135" s="282"/>
      <c r="P135" s="283">
        <f t="shared" si="0"/>
        <v>16393.116620666602</v>
      </c>
      <c r="Q135" s="273"/>
    </row>
    <row r="136" spans="1:17" ht="43.5" customHeight="1" x14ac:dyDescent="0.3">
      <c r="A136" s="273"/>
      <c r="B136" s="273"/>
      <c r="C136" s="273"/>
      <c r="D136" s="273"/>
      <c r="E136" s="199" t="s">
        <v>1051</v>
      </c>
      <c r="F136" s="604" t="s">
        <v>946</v>
      </c>
      <c r="G136" s="605"/>
      <c r="H136" s="605"/>
      <c r="I136" s="605"/>
      <c r="J136" s="202" t="s">
        <v>897</v>
      </c>
      <c r="K136" s="202">
        <v>1</v>
      </c>
      <c r="L136" s="433"/>
      <c r="M136" s="427">
        <v>16393.116620666602</v>
      </c>
      <c r="N136" s="282"/>
      <c r="O136" s="282"/>
      <c r="P136" s="283">
        <f t="shared" si="0"/>
        <v>16393.116620666602</v>
      </c>
      <c r="Q136" s="273"/>
    </row>
    <row r="137" spans="1:17" ht="46.5" customHeight="1" x14ac:dyDescent="0.3">
      <c r="A137" s="273"/>
      <c r="B137" s="273"/>
      <c r="C137" s="273"/>
      <c r="D137" s="273"/>
      <c r="E137" s="199" t="s">
        <v>1052</v>
      </c>
      <c r="F137" s="604" t="s">
        <v>947</v>
      </c>
      <c r="G137" s="605"/>
      <c r="H137" s="605"/>
      <c r="I137" s="605"/>
      <c r="J137" s="202" t="s">
        <v>897</v>
      </c>
      <c r="K137" s="202">
        <v>1</v>
      </c>
      <c r="L137" s="433"/>
      <c r="M137" s="427">
        <v>1535.1535136715113</v>
      </c>
      <c r="N137" s="282"/>
      <c r="O137" s="282"/>
      <c r="P137" s="283">
        <f t="shared" si="0"/>
        <v>1535.1535136715113</v>
      </c>
      <c r="Q137" s="273"/>
    </row>
    <row r="138" spans="1:17" ht="51" customHeight="1" x14ac:dyDescent="0.3">
      <c r="A138" s="273"/>
      <c r="B138" s="273"/>
      <c r="C138" s="273"/>
      <c r="D138" s="273"/>
      <c r="E138" s="199" t="s">
        <v>1053</v>
      </c>
      <c r="F138" s="604" t="s">
        <v>948</v>
      </c>
      <c r="G138" s="605"/>
      <c r="H138" s="605"/>
      <c r="I138" s="605"/>
      <c r="J138" s="202" t="s">
        <v>897</v>
      </c>
      <c r="K138" s="202">
        <v>1</v>
      </c>
      <c r="L138" s="433"/>
      <c r="M138" s="427">
        <v>1575.4700657999731</v>
      </c>
      <c r="N138" s="282"/>
      <c r="O138" s="282"/>
      <c r="P138" s="283">
        <f t="shared" si="0"/>
        <v>1575.4700657999731</v>
      </c>
      <c r="Q138" s="273"/>
    </row>
    <row r="139" spans="1:17" ht="45" customHeight="1" x14ac:dyDescent="0.3">
      <c r="A139" s="273"/>
      <c r="B139" s="273"/>
      <c r="C139" s="273"/>
      <c r="D139" s="273"/>
      <c r="E139" s="200" t="s">
        <v>1054</v>
      </c>
      <c r="F139" s="604" t="s">
        <v>949</v>
      </c>
      <c r="G139" s="605"/>
      <c r="H139" s="605"/>
      <c r="I139" s="605"/>
      <c r="J139" s="202" t="s">
        <v>897</v>
      </c>
      <c r="K139" s="202">
        <v>1</v>
      </c>
      <c r="L139" s="433"/>
      <c r="M139" s="427">
        <v>7208.8850961465787</v>
      </c>
      <c r="N139" s="282"/>
      <c r="O139" s="282"/>
      <c r="P139" s="283">
        <f t="shared" si="0"/>
        <v>7208.8850961465787</v>
      </c>
      <c r="Q139" s="273"/>
    </row>
    <row r="140" spans="1:17" ht="36" customHeight="1" x14ac:dyDescent="0.3">
      <c r="A140" s="273"/>
      <c r="B140" s="273"/>
      <c r="C140" s="273"/>
      <c r="D140" s="273"/>
      <c r="E140" s="200" t="s">
        <v>1055</v>
      </c>
      <c r="F140" s="604" t="s">
        <v>950</v>
      </c>
      <c r="G140" s="605"/>
      <c r="H140" s="605"/>
      <c r="I140" s="605"/>
      <c r="J140" s="202" t="s">
        <v>897</v>
      </c>
      <c r="K140" s="202">
        <v>1</v>
      </c>
      <c r="L140" s="433"/>
      <c r="M140" s="427">
        <v>18211.692136088521</v>
      </c>
      <c r="N140" s="282"/>
      <c r="O140" s="282"/>
      <c r="P140" s="283">
        <f t="shared" si="0"/>
        <v>18211.692136088521</v>
      </c>
      <c r="Q140" s="273"/>
    </row>
    <row r="141" spans="1:17" ht="30" customHeight="1" x14ac:dyDescent="0.3">
      <c r="A141" s="273"/>
      <c r="B141" s="273"/>
      <c r="C141" s="273"/>
      <c r="D141" s="273"/>
      <c r="E141" s="197"/>
      <c r="F141" s="604" t="s">
        <v>951</v>
      </c>
      <c r="G141" s="605"/>
      <c r="H141" s="605"/>
      <c r="I141" s="605"/>
      <c r="J141" s="202" t="s">
        <v>1056</v>
      </c>
      <c r="K141" s="202">
        <v>16</v>
      </c>
      <c r="L141" s="433"/>
      <c r="M141" s="427">
        <v>446.84178609045358</v>
      </c>
      <c r="N141" s="282"/>
      <c r="O141" s="282"/>
      <c r="P141" s="283">
        <f t="shared" si="0"/>
        <v>7149.4685774472573</v>
      </c>
      <c r="Q141" s="273"/>
    </row>
    <row r="142" spans="1:17" ht="27.75" customHeight="1" x14ac:dyDescent="0.3">
      <c r="A142" s="273"/>
      <c r="B142" s="273"/>
      <c r="C142" s="273"/>
      <c r="D142" s="273"/>
      <c r="E142" s="197"/>
      <c r="F142" s="604" t="s">
        <v>952</v>
      </c>
      <c r="G142" s="605"/>
      <c r="H142" s="605"/>
      <c r="I142" s="605"/>
      <c r="J142" s="202" t="s">
        <v>1056</v>
      </c>
      <c r="K142" s="202">
        <v>16</v>
      </c>
      <c r="L142" s="433"/>
      <c r="M142" s="427">
        <v>446.84178609045358</v>
      </c>
      <c r="N142" s="282"/>
      <c r="O142" s="282"/>
      <c r="P142" s="283">
        <f t="shared" si="0"/>
        <v>7149.4685774472573</v>
      </c>
      <c r="Q142" s="273"/>
    </row>
    <row r="143" spans="1:17" ht="22.5" customHeight="1" x14ac:dyDescent="0.3">
      <c r="A143" s="273"/>
      <c r="B143" s="273"/>
      <c r="C143" s="273"/>
      <c r="D143" s="273"/>
      <c r="E143" s="197"/>
      <c r="F143" s="604" t="s">
        <v>953</v>
      </c>
      <c r="G143" s="605"/>
      <c r="H143" s="605"/>
      <c r="I143" s="605"/>
      <c r="J143" s="202" t="s">
        <v>1056</v>
      </c>
      <c r="K143" s="202">
        <v>16</v>
      </c>
      <c r="L143" s="433"/>
      <c r="M143" s="427">
        <v>446.84178609045358</v>
      </c>
      <c r="N143" s="282"/>
      <c r="O143" s="282"/>
      <c r="P143" s="283">
        <f t="shared" si="0"/>
        <v>7149.4685774472573</v>
      </c>
      <c r="Q143" s="273"/>
    </row>
    <row r="144" spans="1:17" ht="191.25" customHeight="1" x14ac:dyDescent="0.3">
      <c r="A144" s="273"/>
      <c r="B144" s="273"/>
      <c r="C144" s="273"/>
      <c r="D144" s="273"/>
      <c r="E144" s="197"/>
      <c r="F144" s="606" t="s">
        <v>1426</v>
      </c>
      <c r="G144" s="605"/>
      <c r="H144" s="605"/>
      <c r="I144" s="605"/>
      <c r="J144" s="202" t="s">
        <v>897</v>
      </c>
      <c r="K144" s="202">
        <v>1</v>
      </c>
      <c r="L144" s="433"/>
      <c r="M144" s="427">
        <v>171395.74223612397</v>
      </c>
      <c r="N144" s="282"/>
      <c r="O144" s="282"/>
      <c r="P144" s="283">
        <f t="shared" si="0"/>
        <v>171395.74223612397</v>
      </c>
      <c r="Q144" s="273"/>
    </row>
    <row r="145" spans="1:17" ht="31.5" customHeight="1" x14ac:dyDescent="0.3">
      <c r="A145" s="273"/>
      <c r="B145" s="273"/>
      <c r="C145" s="273"/>
      <c r="D145" s="273"/>
      <c r="E145" s="197"/>
      <c r="F145" s="604" t="s">
        <v>954</v>
      </c>
      <c r="G145" s="605"/>
      <c r="H145" s="605"/>
      <c r="I145" s="605"/>
      <c r="J145" s="202" t="s">
        <v>897</v>
      </c>
      <c r="K145" s="202">
        <v>1</v>
      </c>
      <c r="L145" s="433"/>
      <c r="M145" s="427">
        <v>21400.865797956962</v>
      </c>
      <c r="N145" s="282"/>
      <c r="O145" s="282"/>
      <c r="P145" s="283">
        <f t="shared" si="0"/>
        <v>21400.865797956962</v>
      </c>
      <c r="Q145" s="273"/>
    </row>
    <row r="146" spans="1:17" ht="37.5" customHeight="1" x14ac:dyDescent="0.3">
      <c r="A146" s="273"/>
      <c r="B146" s="273"/>
      <c r="C146" s="273"/>
      <c r="D146" s="273"/>
      <c r="E146" s="197"/>
      <c r="F146" s="606" t="s">
        <v>1427</v>
      </c>
      <c r="G146" s="605"/>
      <c r="H146" s="605"/>
      <c r="I146" s="605"/>
      <c r="J146" s="203" t="s">
        <v>886</v>
      </c>
      <c r="K146" s="203">
        <v>1</v>
      </c>
      <c r="L146" s="433"/>
      <c r="M146" s="427">
        <v>1070.8949770615618</v>
      </c>
      <c r="N146" s="282"/>
      <c r="O146" s="282"/>
      <c r="P146" s="283">
        <f t="shared" si="0"/>
        <v>1070.8949770615618</v>
      </c>
      <c r="Q146" s="273"/>
    </row>
    <row r="147" spans="1:17" ht="38.25" customHeight="1" x14ac:dyDescent="0.3">
      <c r="A147" s="273"/>
      <c r="B147" s="273"/>
      <c r="C147" s="273"/>
      <c r="D147" s="273"/>
      <c r="E147" s="197"/>
      <c r="F147" s="606" t="s">
        <v>1428</v>
      </c>
      <c r="G147" s="605"/>
      <c r="H147" s="605"/>
      <c r="I147" s="605"/>
      <c r="J147" s="203" t="s">
        <v>886</v>
      </c>
      <c r="K147" s="203">
        <v>1</v>
      </c>
      <c r="L147" s="433"/>
      <c r="M147" s="427">
        <v>568.17478569232765</v>
      </c>
      <c r="N147" s="282"/>
      <c r="O147" s="282"/>
      <c r="P147" s="283">
        <f t="shared" si="0"/>
        <v>568.17478569232765</v>
      </c>
      <c r="Q147" s="273"/>
    </row>
    <row r="148" spans="1:17" ht="33" customHeight="1" x14ac:dyDescent="0.3">
      <c r="A148" s="273"/>
      <c r="B148" s="273"/>
      <c r="C148" s="273"/>
      <c r="D148" s="273"/>
      <c r="E148" s="197"/>
      <c r="F148" s="606" t="s">
        <v>955</v>
      </c>
      <c r="G148" s="605"/>
      <c r="H148" s="605"/>
      <c r="I148" s="605"/>
      <c r="J148" s="203" t="s">
        <v>897</v>
      </c>
      <c r="K148" s="202">
        <v>1</v>
      </c>
      <c r="L148" s="433"/>
      <c r="M148" s="427">
        <v>4347.3828678171449</v>
      </c>
      <c r="N148" s="282"/>
      <c r="O148" s="282"/>
      <c r="P148" s="283">
        <f t="shared" si="0"/>
        <v>4347.3828678171449</v>
      </c>
      <c r="Q148" s="273"/>
    </row>
    <row r="149" spans="1:17" ht="20.100000000000001" customHeight="1" x14ac:dyDescent="0.3">
      <c r="A149" s="273"/>
      <c r="B149" s="273"/>
      <c r="C149" s="273"/>
      <c r="D149" s="273"/>
      <c r="E149" s="197"/>
      <c r="F149" s="604" t="s">
        <v>956</v>
      </c>
      <c r="G149" s="605"/>
      <c r="H149" s="605"/>
      <c r="I149" s="605"/>
      <c r="J149" s="202" t="s">
        <v>897</v>
      </c>
      <c r="K149" s="202">
        <v>1</v>
      </c>
      <c r="L149" s="433"/>
      <c r="M149" s="427">
        <v>7639.6593923287683</v>
      </c>
      <c r="N149" s="282"/>
      <c r="O149" s="282"/>
      <c r="P149" s="283">
        <f t="shared" si="0"/>
        <v>7639.6593923287683</v>
      </c>
      <c r="Q149" s="273"/>
    </row>
    <row r="150" spans="1:17" ht="47.25" customHeight="1" x14ac:dyDescent="0.3">
      <c r="A150" s="273"/>
      <c r="B150" s="273"/>
      <c r="C150" s="273"/>
      <c r="D150" s="273"/>
      <c r="E150" s="197"/>
      <c r="F150" s="604" t="s">
        <v>957</v>
      </c>
      <c r="G150" s="605"/>
      <c r="H150" s="605"/>
      <c r="I150" s="605"/>
      <c r="J150" s="202" t="s">
        <v>886</v>
      </c>
      <c r="K150" s="202">
        <v>1</v>
      </c>
      <c r="L150" s="433"/>
      <c r="M150" s="427">
        <v>12819.605267357536</v>
      </c>
      <c r="N150" s="282"/>
      <c r="O150" s="282"/>
      <c r="P150" s="283">
        <f t="shared" si="0"/>
        <v>12819.605267357536</v>
      </c>
      <c r="Q150" s="273"/>
    </row>
    <row r="151" spans="1:17" ht="20.100000000000001" customHeight="1" x14ac:dyDescent="0.3">
      <c r="A151" s="273"/>
      <c r="B151" s="273"/>
      <c r="C151" s="273"/>
      <c r="D151" s="273"/>
      <c r="E151" s="197"/>
      <c r="F151" s="604" t="s">
        <v>958</v>
      </c>
      <c r="G151" s="605"/>
      <c r="H151" s="605"/>
      <c r="I151" s="605"/>
      <c r="J151" s="202" t="s">
        <v>886</v>
      </c>
      <c r="K151" s="202">
        <v>1</v>
      </c>
      <c r="L151" s="433"/>
      <c r="M151" s="427">
        <v>1725.2652073194702</v>
      </c>
      <c r="N151" s="282"/>
      <c r="O151" s="282"/>
      <c r="P151" s="283">
        <f t="shared" si="0"/>
        <v>1725.2652073194702</v>
      </c>
      <c r="Q151" s="273"/>
    </row>
    <row r="152" spans="1:17" ht="20.100000000000001" customHeight="1" x14ac:dyDescent="0.3">
      <c r="A152" s="273"/>
      <c r="B152" s="273"/>
      <c r="C152" s="273"/>
      <c r="D152" s="273"/>
      <c r="E152" s="197"/>
      <c r="F152" s="604" t="s">
        <v>959</v>
      </c>
      <c r="G152" s="605"/>
      <c r="H152" s="605"/>
      <c r="I152" s="605"/>
      <c r="J152" s="202" t="s">
        <v>886</v>
      </c>
      <c r="K152" s="202">
        <v>2</v>
      </c>
      <c r="L152" s="433"/>
      <c r="M152" s="427">
        <v>334.80040786911906</v>
      </c>
      <c r="N152" s="282"/>
      <c r="O152" s="282"/>
      <c r="P152" s="283">
        <f t="shared" si="0"/>
        <v>669.60081573823811</v>
      </c>
      <c r="Q152" s="273"/>
    </row>
    <row r="153" spans="1:17" ht="20.100000000000001" customHeight="1" x14ac:dyDescent="0.3">
      <c r="A153" s="273"/>
      <c r="B153" s="273"/>
      <c r="C153" s="273"/>
      <c r="D153" s="273"/>
      <c r="E153" s="197"/>
      <c r="F153" s="604" t="s">
        <v>960</v>
      </c>
      <c r="G153" s="605"/>
      <c r="H153" s="605"/>
      <c r="I153" s="605"/>
      <c r="J153" s="202" t="s">
        <v>886</v>
      </c>
      <c r="K153" s="202">
        <v>1</v>
      </c>
      <c r="L153" s="188"/>
      <c r="M153" s="427">
        <v>440.7089665691791</v>
      </c>
      <c r="N153" s="282"/>
      <c r="O153" s="282"/>
      <c r="P153" s="283">
        <f t="shared" si="0"/>
        <v>440.7089665691791</v>
      </c>
      <c r="Q153" s="273"/>
    </row>
    <row r="154" spans="1:17" ht="20.100000000000001" customHeight="1" x14ac:dyDescent="0.3">
      <c r="A154" s="273"/>
      <c r="B154" s="273"/>
      <c r="C154" s="273"/>
      <c r="D154" s="273"/>
      <c r="E154" s="197"/>
      <c r="F154" s="604" t="s">
        <v>961</v>
      </c>
      <c r="G154" s="605"/>
      <c r="H154" s="605"/>
      <c r="I154" s="605"/>
      <c r="J154" s="202" t="s">
        <v>886</v>
      </c>
      <c r="K154" s="202">
        <v>1</v>
      </c>
      <c r="L154" s="188"/>
      <c r="M154" s="427">
        <v>1968.8655426187954</v>
      </c>
      <c r="N154" s="282"/>
      <c r="O154" s="282"/>
      <c r="P154" s="283">
        <f t="shared" si="0"/>
        <v>1968.8655426187954</v>
      </c>
      <c r="Q154" s="273"/>
    </row>
    <row r="155" spans="1:17" ht="29.25" customHeight="1" x14ac:dyDescent="0.3">
      <c r="A155" s="273"/>
      <c r="B155" s="273"/>
      <c r="C155" s="273"/>
      <c r="D155" s="273"/>
      <c r="E155" s="197"/>
      <c r="F155" s="604" t="s">
        <v>962</v>
      </c>
      <c r="G155" s="605"/>
      <c r="H155" s="605"/>
      <c r="I155" s="605"/>
      <c r="J155" s="202" t="s">
        <v>886</v>
      </c>
      <c r="K155" s="202">
        <v>1</v>
      </c>
      <c r="L155" s="188"/>
      <c r="M155" s="427">
        <v>253.70567909032425</v>
      </c>
      <c r="N155" s="282"/>
      <c r="O155" s="282"/>
      <c r="P155" s="283">
        <f t="shared" si="0"/>
        <v>253.70567909032425</v>
      </c>
      <c r="Q155" s="273"/>
    </row>
    <row r="156" spans="1:17" ht="20.100000000000001" customHeight="1" x14ac:dyDescent="0.3">
      <c r="A156" s="273"/>
      <c r="B156" s="273"/>
      <c r="C156" s="273"/>
      <c r="D156" s="273"/>
      <c r="E156" s="197"/>
      <c r="F156" s="604" t="s">
        <v>963</v>
      </c>
      <c r="G156" s="605"/>
      <c r="H156" s="605"/>
      <c r="I156" s="605"/>
      <c r="J156" s="202" t="s">
        <v>897</v>
      </c>
      <c r="K156" s="202">
        <v>2</v>
      </c>
      <c r="L156" s="188"/>
      <c r="M156" s="427">
        <v>666.32509587780055</v>
      </c>
      <c r="N156" s="282"/>
      <c r="O156" s="282"/>
      <c r="P156" s="283">
        <f t="shared" si="0"/>
        <v>1332.6501917556011</v>
      </c>
      <c r="Q156" s="273"/>
    </row>
    <row r="157" spans="1:17" ht="16.5" customHeight="1" x14ac:dyDescent="0.3">
      <c r="A157" s="273"/>
      <c r="B157" s="273"/>
      <c r="C157" s="273"/>
      <c r="D157" s="273"/>
      <c r="E157" s="197"/>
      <c r="F157" s="604" t="s">
        <v>964</v>
      </c>
      <c r="G157" s="605"/>
      <c r="H157" s="605"/>
      <c r="I157" s="605"/>
      <c r="J157" s="202" t="s">
        <v>897</v>
      </c>
      <c r="K157" s="202">
        <v>4</v>
      </c>
      <c r="L157" s="188"/>
      <c r="M157" s="427">
        <v>456.61854998160567</v>
      </c>
      <c r="N157" s="282"/>
      <c r="O157" s="282"/>
      <c r="P157" s="283">
        <f t="shared" si="0"/>
        <v>1826.4741999264227</v>
      </c>
      <c r="Q157" s="273"/>
    </row>
    <row r="158" spans="1:17" ht="48.75" customHeight="1" x14ac:dyDescent="0.3">
      <c r="A158" s="273"/>
      <c r="B158" s="273"/>
      <c r="C158" s="273"/>
      <c r="D158" s="273"/>
      <c r="E158" s="197"/>
      <c r="F158" s="604" t="s">
        <v>965</v>
      </c>
      <c r="G158" s="605"/>
      <c r="H158" s="605"/>
      <c r="I158" s="605"/>
      <c r="J158" s="203" t="s">
        <v>897</v>
      </c>
      <c r="K158" s="202">
        <v>2</v>
      </c>
      <c r="L158" s="188"/>
      <c r="M158" s="427">
        <v>1881.5130130071279</v>
      </c>
      <c r="N158" s="282"/>
      <c r="O158" s="282"/>
      <c r="P158" s="283">
        <f t="shared" si="0"/>
        <v>3763.0260260142559</v>
      </c>
      <c r="Q158" s="273"/>
    </row>
    <row r="159" spans="1:17" ht="46.5" customHeight="1" x14ac:dyDescent="0.3">
      <c r="A159" s="273"/>
      <c r="B159" s="273"/>
      <c r="C159" s="273"/>
      <c r="D159" s="273"/>
      <c r="E159" s="197"/>
      <c r="F159" s="604" t="s">
        <v>966</v>
      </c>
      <c r="G159" s="605"/>
      <c r="H159" s="605"/>
      <c r="I159" s="605"/>
      <c r="J159" s="203" t="s">
        <v>897</v>
      </c>
      <c r="K159" s="202">
        <v>2</v>
      </c>
      <c r="L159" s="188"/>
      <c r="M159" s="427">
        <v>1881.5130130071279</v>
      </c>
      <c r="N159" s="282"/>
      <c r="O159" s="282"/>
      <c r="P159" s="283">
        <f t="shared" si="0"/>
        <v>3763.0260260142559</v>
      </c>
      <c r="Q159" s="273"/>
    </row>
    <row r="160" spans="1:17" ht="46.5" customHeight="1" x14ac:dyDescent="0.3">
      <c r="A160" s="273"/>
      <c r="B160" s="273"/>
      <c r="C160" s="273"/>
      <c r="D160" s="273"/>
      <c r="E160" s="197"/>
      <c r="F160" s="604" t="s">
        <v>967</v>
      </c>
      <c r="G160" s="605"/>
      <c r="H160" s="605"/>
      <c r="I160" s="605"/>
      <c r="J160" s="203" t="s">
        <v>897</v>
      </c>
      <c r="K160" s="202">
        <v>2</v>
      </c>
      <c r="L160" s="188"/>
      <c r="M160" s="427">
        <v>4432.7645899722656</v>
      </c>
      <c r="N160" s="282"/>
      <c r="O160" s="282"/>
      <c r="P160" s="283">
        <f t="shared" si="0"/>
        <v>8865.5291799445313</v>
      </c>
      <c r="Q160" s="273"/>
    </row>
    <row r="161" spans="1:17" ht="57.75" customHeight="1" x14ac:dyDescent="0.3">
      <c r="A161" s="273"/>
      <c r="B161" s="273"/>
      <c r="C161" s="273"/>
      <c r="D161" s="273"/>
      <c r="E161" s="197"/>
      <c r="F161" s="604" t="s">
        <v>968</v>
      </c>
      <c r="G161" s="605"/>
      <c r="H161" s="605"/>
      <c r="I161" s="605"/>
      <c r="J161" s="203" t="s">
        <v>897</v>
      </c>
      <c r="K161" s="202">
        <v>2</v>
      </c>
      <c r="L161" s="188"/>
      <c r="M161" s="427">
        <v>2897.2179899175021</v>
      </c>
      <c r="N161" s="282"/>
      <c r="O161" s="282"/>
      <c r="P161" s="283">
        <f t="shared" si="0"/>
        <v>5794.4359798350042</v>
      </c>
      <c r="Q161" s="273"/>
    </row>
    <row r="162" spans="1:17" ht="45.75" customHeight="1" x14ac:dyDescent="0.3">
      <c r="A162" s="273"/>
      <c r="B162" s="273"/>
      <c r="C162" s="273"/>
      <c r="D162" s="273"/>
      <c r="E162" s="197"/>
      <c r="F162" s="604" t="s">
        <v>969</v>
      </c>
      <c r="G162" s="605"/>
      <c r="H162" s="605"/>
      <c r="I162" s="605"/>
      <c r="J162" s="203" t="s">
        <v>897</v>
      </c>
      <c r="K162" s="202">
        <v>1</v>
      </c>
      <c r="L162" s="188"/>
      <c r="M162" s="427">
        <v>1881.5130130071279</v>
      </c>
      <c r="N162" s="282"/>
      <c r="O162" s="282"/>
      <c r="P162" s="283">
        <f t="shared" si="0"/>
        <v>1881.5130130071279</v>
      </c>
      <c r="Q162" s="273"/>
    </row>
    <row r="163" spans="1:17" ht="33" customHeight="1" x14ac:dyDescent="0.3">
      <c r="A163" s="273"/>
      <c r="B163" s="273"/>
      <c r="C163" s="273"/>
      <c r="D163" s="273"/>
      <c r="E163" s="197"/>
      <c r="F163" s="604" t="s">
        <v>970</v>
      </c>
      <c r="G163" s="605"/>
      <c r="H163" s="605"/>
      <c r="I163" s="605"/>
      <c r="J163" s="202" t="s">
        <v>897</v>
      </c>
      <c r="K163" s="202">
        <v>1</v>
      </c>
      <c r="L163" s="188"/>
      <c r="M163" s="427">
        <v>901.17505950891086</v>
      </c>
      <c r="N163" s="282"/>
      <c r="O163" s="282"/>
      <c r="P163" s="283">
        <f t="shared" si="0"/>
        <v>901.17505950891086</v>
      </c>
      <c r="Q163" s="273"/>
    </row>
    <row r="164" spans="1:17" ht="20.100000000000001" customHeight="1" x14ac:dyDescent="0.3">
      <c r="A164" s="273"/>
      <c r="B164" s="273"/>
      <c r="C164" s="273"/>
      <c r="D164" s="273"/>
      <c r="E164" s="197"/>
      <c r="F164" s="606" t="s">
        <v>971</v>
      </c>
      <c r="G164" s="605"/>
      <c r="H164" s="605"/>
      <c r="I164" s="605"/>
      <c r="J164" s="202" t="s">
        <v>886</v>
      </c>
      <c r="K164" s="202">
        <v>1</v>
      </c>
      <c r="L164" s="188"/>
      <c r="M164" s="427">
        <v>1509.3559598783111</v>
      </c>
      <c r="N164" s="282"/>
      <c r="O164" s="282"/>
      <c r="P164" s="283">
        <f t="shared" si="0"/>
        <v>1509.3559598783111</v>
      </c>
      <c r="Q164" s="273"/>
    </row>
    <row r="165" spans="1:17" ht="20.100000000000001" customHeight="1" x14ac:dyDescent="0.3">
      <c r="A165" s="273"/>
      <c r="B165" s="273"/>
      <c r="C165" s="273"/>
      <c r="D165" s="273"/>
      <c r="E165" s="197"/>
      <c r="F165" s="606" t="s">
        <v>972</v>
      </c>
      <c r="G165" s="605"/>
      <c r="H165" s="605"/>
      <c r="I165" s="605"/>
      <c r="J165" s="202" t="s">
        <v>886</v>
      </c>
      <c r="K165" s="202">
        <v>1</v>
      </c>
      <c r="L165" s="188"/>
      <c r="M165" s="427">
        <v>1738.9019451056549</v>
      </c>
      <c r="N165" s="282"/>
      <c r="O165" s="282"/>
      <c r="P165" s="283">
        <f t="shared" si="0"/>
        <v>1738.9019451056549</v>
      </c>
      <c r="Q165" s="273"/>
    </row>
    <row r="166" spans="1:17" ht="20.100000000000001" customHeight="1" x14ac:dyDescent="0.3">
      <c r="A166" s="273"/>
      <c r="B166" s="273"/>
      <c r="C166" s="273"/>
      <c r="D166" s="273"/>
      <c r="E166" s="197"/>
      <c r="F166" s="606" t="s">
        <v>973</v>
      </c>
      <c r="G166" s="605"/>
      <c r="H166" s="605"/>
      <c r="I166" s="605"/>
      <c r="J166" s="202" t="s">
        <v>886</v>
      </c>
      <c r="K166" s="202">
        <v>1</v>
      </c>
      <c r="L166" s="188"/>
      <c r="M166" s="427">
        <v>2344.537863121946</v>
      </c>
      <c r="N166" s="282"/>
      <c r="O166" s="282"/>
      <c r="P166" s="283">
        <f t="shared" si="0"/>
        <v>2344.537863121946</v>
      </c>
      <c r="Q166" s="273"/>
    </row>
    <row r="167" spans="1:17" ht="20.100000000000001" customHeight="1" x14ac:dyDescent="0.3">
      <c r="A167" s="273"/>
      <c r="B167" s="273"/>
      <c r="C167" s="273"/>
      <c r="D167" s="273"/>
      <c r="E167" s="197"/>
      <c r="F167" s="606" t="s">
        <v>974</v>
      </c>
      <c r="G167" s="607"/>
      <c r="H167" s="607"/>
      <c r="I167" s="607"/>
      <c r="J167" s="202" t="s">
        <v>886</v>
      </c>
      <c r="K167" s="202">
        <v>1</v>
      </c>
      <c r="L167" s="188"/>
      <c r="M167" s="427">
        <v>3664.8485021560955</v>
      </c>
      <c r="N167" s="282"/>
      <c r="O167" s="282"/>
      <c r="P167" s="283">
        <f t="shared" si="0"/>
        <v>3664.8485021560955</v>
      </c>
      <c r="Q167" s="273"/>
    </row>
    <row r="168" spans="1:17" ht="20.100000000000001" customHeight="1" x14ac:dyDescent="0.3">
      <c r="A168" s="273"/>
      <c r="B168" s="273"/>
      <c r="C168" s="273"/>
      <c r="D168" s="273"/>
      <c r="E168" s="197"/>
      <c r="F168" s="606" t="s">
        <v>975</v>
      </c>
      <c r="G168" s="607"/>
      <c r="H168" s="607"/>
      <c r="I168" s="607"/>
      <c r="J168" s="202" t="s">
        <v>886</v>
      </c>
      <c r="K168" s="202">
        <v>1</v>
      </c>
      <c r="L168" s="188"/>
      <c r="M168" s="427">
        <v>630.77933575120676</v>
      </c>
      <c r="N168" s="282"/>
      <c r="O168" s="282"/>
      <c r="P168" s="283">
        <f t="shared" si="0"/>
        <v>630.77933575120676</v>
      </c>
      <c r="Q168" s="273"/>
    </row>
    <row r="169" spans="1:17" ht="20.100000000000001" customHeight="1" x14ac:dyDescent="0.3">
      <c r="A169" s="273"/>
      <c r="B169" s="273"/>
      <c r="C169" s="273"/>
      <c r="D169" s="273"/>
      <c r="E169" s="197"/>
      <c r="F169" s="606" t="s">
        <v>976</v>
      </c>
      <c r="G169" s="607"/>
      <c r="H169" s="607"/>
      <c r="I169" s="607"/>
      <c r="J169" s="202" t="s">
        <v>886</v>
      </c>
      <c r="K169" s="202">
        <v>1</v>
      </c>
      <c r="L169" s="188"/>
      <c r="M169" s="427">
        <v>717.0930422030309</v>
      </c>
      <c r="N169" s="282"/>
      <c r="O169" s="282"/>
      <c r="P169" s="283">
        <f t="shared" si="0"/>
        <v>717.0930422030309</v>
      </c>
      <c r="Q169" s="273"/>
    </row>
    <row r="170" spans="1:17" ht="20.100000000000001" customHeight="1" x14ac:dyDescent="0.3">
      <c r="A170" s="273"/>
      <c r="B170" s="273"/>
      <c r="C170" s="273"/>
      <c r="D170" s="273"/>
      <c r="E170" s="197"/>
      <c r="F170" s="606" t="s">
        <v>977</v>
      </c>
      <c r="G170" s="607"/>
      <c r="H170" s="607"/>
      <c r="I170" s="607"/>
      <c r="J170" s="202" t="s">
        <v>886</v>
      </c>
      <c r="K170" s="202">
        <v>1</v>
      </c>
      <c r="L170" s="188"/>
      <c r="M170" s="427">
        <v>3880.0569135327551</v>
      </c>
      <c r="N170" s="282"/>
      <c r="O170" s="282"/>
      <c r="P170" s="283">
        <f t="shared" si="0"/>
        <v>3880.0569135327551</v>
      </c>
      <c r="Q170" s="273"/>
    </row>
    <row r="171" spans="1:17" ht="20.100000000000001" customHeight="1" x14ac:dyDescent="0.3">
      <c r="A171" s="273"/>
      <c r="B171" s="273"/>
      <c r="C171" s="273"/>
      <c r="D171" s="273"/>
      <c r="E171" s="197"/>
      <c r="F171" s="606" t="s">
        <v>978</v>
      </c>
      <c r="G171" s="607"/>
      <c r="H171" s="607"/>
      <c r="I171" s="607"/>
      <c r="J171" s="202" t="s">
        <v>886</v>
      </c>
      <c r="K171" s="202">
        <v>1</v>
      </c>
      <c r="L171" s="188"/>
      <c r="M171" s="427">
        <v>370.81753568434834</v>
      </c>
      <c r="N171" s="282"/>
      <c r="O171" s="282"/>
      <c r="P171" s="283">
        <f t="shared" si="0"/>
        <v>370.81753568434834</v>
      </c>
      <c r="Q171" s="273"/>
    </row>
    <row r="172" spans="1:17" ht="20.100000000000001" customHeight="1" x14ac:dyDescent="0.3">
      <c r="A172" s="273"/>
      <c r="B172" s="273"/>
      <c r="C172" s="273"/>
      <c r="D172" s="273"/>
      <c r="E172" s="197"/>
      <c r="F172" s="606" t="s">
        <v>979</v>
      </c>
      <c r="G172" s="607"/>
      <c r="H172" s="607"/>
      <c r="I172" s="607"/>
      <c r="J172" s="202" t="s">
        <v>886</v>
      </c>
      <c r="K172" s="202">
        <v>1</v>
      </c>
      <c r="L172" s="188"/>
      <c r="M172" s="427">
        <v>409.8338790066673</v>
      </c>
      <c r="N172" s="282"/>
      <c r="O172" s="282"/>
      <c r="P172" s="283">
        <f t="shared" si="0"/>
        <v>409.8338790066673</v>
      </c>
      <c r="Q172" s="273"/>
    </row>
    <row r="173" spans="1:17" ht="20.100000000000001" customHeight="1" x14ac:dyDescent="0.3">
      <c r="A173" s="273"/>
      <c r="B173" s="273"/>
      <c r="C173" s="273"/>
      <c r="D173" s="273"/>
      <c r="E173" s="197"/>
      <c r="F173" s="606" t="s">
        <v>980</v>
      </c>
      <c r="G173" s="607"/>
      <c r="H173" s="607"/>
      <c r="I173" s="607"/>
      <c r="J173" s="202" t="s">
        <v>886</v>
      </c>
      <c r="K173" s="202">
        <v>1</v>
      </c>
      <c r="L173" s="188"/>
      <c r="M173" s="427">
        <v>556.52968558128919</v>
      </c>
      <c r="N173" s="282"/>
      <c r="O173" s="282"/>
      <c r="P173" s="283">
        <f t="shared" si="0"/>
        <v>556.52968558128919</v>
      </c>
      <c r="Q173" s="273"/>
    </row>
    <row r="174" spans="1:17" ht="20.100000000000001" customHeight="1" x14ac:dyDescent="0.3">
      <c r="A174" s="273"/>
      <c r="B174" s="273"/>
      <c r="C174" s="273"/>
      <c r="D174" s="273"/>
      <c r="E174" s="197"/>
      <c r="F174" s="608" t="s">
        <v>981</v>
      </c>
      <c r="G174" s="607"/>
      <c r="H174" s="607"/>
      <c r="I174" s="607"/>
      <c r="J174" s="203" t="s">
        <v>886</v>
      </c>
      <c r="K174" s="202">
        <v>1</v>
      </c>
      <c r="L174" s="188"/>
      <c r="M174" s="427">
        <v>456.37933843897673</v>
      </c>
      <c r="N174" s="282"/>
      <c r="O174" s="282"/>
      <c r="P174" s="283">
        <f t="shared" si="0"/>
        <v>456.37933843897673</v>
      </c>
      <c r="Q174" s="273"/>
    </row>
    <row r="175" spans="1:17" ht="20.100000000000001" customHeight="1" x14ac:dyDescent="0.3">
      <c r="A175" s="273"/>
      <c r="B175" s="273"/>
      <c r="C175" s="273"/>
      <c r="D175" s="273"/>
      <c r="E175" s="197"/>
      <c r="F175" s="608" t="s">
        <v>982</v>
      </c>
      <c r="G175" s="607"/>
      <c r="H175" s="607"/>
      <c r="I175" s="607"/>
      <c r="J175" s="203" t="s">
        <v>886</v>
      </c>
      <c r="K175" s="202">
        <v>1</v>
      </c>
      <c r="L175" s="188"/>
      <c r="M175" s="427">
        <v>787.77736527972149</v>
      </c>
      <c r="N175" s="282"/>
      <c r="O175" s="282"/>
      <c r="P175" s="283">
        <f t="shared" si="0"/>
        <v>787.77736527972149</v>
      </c>
      <c r="Q175" s="273"/>
    </row>
    <row r="176" spans="1:17" ht="20.100000000000001" customHeight="1" x14ac:dyDescent="0.3">
      <c r="A176" s="273"/>
      <c r="B176" s="273"/>
      <c r="C176" s="273"/>
      <c r="D176" s="273"/>
      <c r="E176" s="197"/>
      <c r="F176" s="606" t="s">
        <v>983</v>
      </c>
      <c r="G176" s="607"/>
      <c r="H176" s="607"/>
      <c r="I176" s="607"/>
      <c r="J176" s="202" t="s">
        <v>886</v>
      </c>
      <c r="K176" s="202">
        <v>5</v>
      </c>
      <c r="L176" s="188"/>
      <c r="M176" s="427">
        <v>433.34917997812829</v>
      </c>
      <c r="N176" s="282"/>
      <c r="O176" s="282"/>
      <c r="P176" s="283">
        <f t="shared" si="0"/>
        <v>2166.7458998906413</v>
      </c>
      <c r="Q176" s="273"/>
    </row>
    <row r="177" spans="1:17" ht="20.100000000000001" customHeight="1" x14ac:dyDescent="0.3">
      <c r="A177" s="273"/>
      <c r="B177" s="273"/>
      <c r="C177" s="273"/>
      <c r="D177" s="273"/>
      <c r="E177" s="197"/>
      <c r="F177" s="606" t="s">
        <v>984</v>
      </c>
      <c r="G177" s="607"/>
      <c r="H177" s="607"/>
      <c r="I177" s="607"/>
      <c r="J177" s="202" t="s">
        <v>886</v>
      </c>
      <c r="K177" s="202">
        <v>4</v>
      </c>
      <c r="L177" s="188"/>
      <c r="M177" s="427">
        <v>552.83400163618012</v>
      </c>
      <c r="N177" s="282"/>
      <c r="O177" s="282"/>
      <c r="P177" s="283">
        <f t="shared" si="0"/>
        <v>2211.3360065447205</v>
      </c>
      <c r="Q177" s="273"/>
    </row>
    <row r="178" spans="1:17" ht="20.100000000000001" customHeight="1" x14ac:dyDescent="0.3">
      <c r="A178" s="273"/>
      <c r="B178" s="273"/>
      <c r="C178" s="273"/>
      <c r="D178" s="273"/>
      <c r="E178" s="197"/>
      <c r="F178" s="606" t="s">
        <v>985</v>
      </c>
      <c r="G178" s="607"/>
      <c r="H178" s="607"/>
      <c r="I178" s="607"/>
      <c r="J178" s="203" t="s">
        <v>886</v>
      </c>
      <c r="K178" s="203">
        <v>2</v>
      </c>
      <c r="L178" s="188"/>
      <c r="M178" s="427">
        <v>515.76864346561092</v>
      </c>
      <c r="N178" s="282"/>
      <c r="O178" s="282"/>
      <c r="P178" s="283">
        <f t="shared" si="0"/>
        <v>1031.5372869312218</v>
      </c>
      <c r="Q178" s="273"/>
    </row>
    <row r="179" spans="1:17" ht="20.100000000000001" customHeight="1" x14ac:dyDescent="0.3">
      <c r="A179" s="273"/>
      <c r="B179" s="273"/>
      <c r="C179" s="273"/>
      <c r="D179" s="273"/>
      <c r="E179" s="197"/>
      <c r="F179" s="606" t="s">
        <v>986</v>
      </c>
      <c r="G179" s="607"/>
      <c r="H179" s="607"/>
      <c r="I179" s="607"/>
      <c r="J179" s="203" t="s">
        <v>886</v>
      </c>
      <c r="K179" s="203">
        <v>3</v>
      </c>
      <c r="L179" s="188"/>
      <c r="M179" s="427">
        <v>698.27865120974866</v>
      </c>
      <c r="N179" s="282"/>
      <c r="O179" s="282"/>
      <c r="P179" s="283">
        <f t="shared" si="0"/>
        <v>2094.835953629246</v>
      </c>
      <c r="Q179" s="273"/>
    </row>
    <row r="180" spans="1:17" ht="20.100000000000001" customHeight="1" x14ac:dyDescent="0.3">
      <c r="A180" s="273"/>
      <c r="B180" s="273"/>
      <c r="C180" s="273"/>
      <c r="D180" s="273"/>
      <c r="E180" s="197"/>
      <c r="F180" s="606" t="s">
        <v>987</v>
      </c>
      <c r="G180" s="607"/>
      <c r="H180" s="607"/>
      <c r="I180" s="607"/>
      <c r="J180" s="203" t="s">
        <v>886</v>
      </c>
      <c r="K180" s="203">
        <v>7</v>
      </c>
      <c r="L180" s="188"/>
      <c r="M180" s="427">
        <v>2830.4154788682476</v>
      </c>
      <c r="N180" s="282"/>
      <c r="O180" s="282"/>
      <c r="P180" s="283">
        <f t="shared" si="0"/>
        <v>19812.908352077735</v>
      </c>
      <c r="Q180" s="273"/>
    </row>
    <row r="181" spans="1:17" ht="35.25" customHeight="1" x14ac:dyDescent="0.3">
      <c r="A181" s="273"/>
      <c r="B181" s="273"/>
      <c r="C181" s="273"/>
      <c r="D181" s="273"/>
      <c r="E181" s="197"/>
      <c r="F181" s="606" t="s">
        <v>988</v>
      </c>
      <c r="G181" s="607"/>
      <c r="H181" s="607"/>
      <c r="I181" s="607"/>
      <c r="J181" s="203" t="s">
        <v>886</v>
      </c>
      <c r="K181" s="202">
        <v>14</v>
      </c>
      <c r="L181" s="188"/>
      <c r="M181" s="427">
        <v>144.8509883434769</v>
      </c>
      <c r="N181" s="282"/>
      <c r="O181" s="282"/>
      <c r="P181" s="283">
        <f t="shared" si="0"/>
        <v>2027.9138368086765</v>
      </c>
      <c r="Q181" s="273"/>
    </row>
    <row r="182" spans="1:17" ht="33" customHeight="1" x14ac:dyDescent="0.3">
      <c r="A182" s="273"/>
      <c r="B182" s="273"/>
      <c r="C182" s="273"/>
      <c r="D182" s="273"/>
      <c r="E182" s="197"/>
      <c r="F182" s="606" t="s">
        <v>989</v>
      </c>
      <c r="G182" s="607"/>
      <c r="H182" s="607"/>
      <c r="I182" s="607"/>
      <c r="J182" s="203" t="s">
        <v>886</v>
      </c>
      <c r="K182" s="202">
        <v>2</v>
      </c>
      <c r="L182" s="188"/>
      <c r="M182" s="427">
        <v>148.88264355632307</v>
      </c>
      <c r="N182" s="282"/>
      <c r="O182" s="282"/>
      <c r="P182" s="283">
        <f t="shared" ref="P182:P228" si="1">M182*K182</f>
        <v>297.76528711264615</v>
      </c>
      <c r="Q182" s="273"/>
    </row>
    <row r="183" spans="1:17" ht="33.75" customHeight="1" x14ac:dyDescent="0.3">
      <c r="A183" s="273"/>
      <c r="B183" s="273"/>
      <c r="C183" s="273"/>
      <c r="D183" s="273"/>
      <c r="E183" s="197"/>
      <c r="F183" s="606" t="s">
        <v>990</v>
      </c>
      <c r="G183" s="607"/>
      <c r="H183" s="607"/>
      <c r="I183" s="607"/>
      <c r="J183" s="203" t="s">
        <v>886</v>
      </c>
      <c r="K183" s="202">
        <v>8</v>
      </c>
      <c r="L183" s="188"/>
      <c r="M183" s="427">
        <v>208.0135866780673</v>
      </c>
      <c r="N183" s="282"/>
      <c r="O183" s="282"/>
      <c r="P183" s="283">
        <f t="shared" si="1"/>
        <v>1664.1086934245384</v>
      </c>
      <c r="Q183" s="273"/>
    </row>
    <row r="184" spans="1:17" ht="34.5" customHeight="1" x14ac:dyDescent="0.3">
      <c r="A184" s="273"/>
      <c r="B184" s="273"/>
      <c r="C184" s="273"/>
      <c r="D184" s="273"/>
      <c r="E184" s="197"/>
      <c r="F184" s="606" t="s">
        <v>991</v>
      </c>
      <c r="G184" s="607"/>
      <c r="H184" s="607"/>
      <c r="I184" s="607"/>
      <c r="J184" s="203" t="s">
        <v>897</v>
      </c>
      <c r="K184" s="202">
        <v>7</v>
      </c>
      <c r="L184" s="188"/>
      <c r="M184" s="427">
        <v>637.05897471648234</v>
      </c>
      <c r="N184" s="282"/>
      <c r="O184" s="282"/>
      <c r="P184" s="283">
        <f t="shared" si="1"/>
        <v>4459.4128230153765</v>
      </c>
      <c r="Q184" s="273"/>
    </row>
    <row r="185" spans="1:17" ht="20.100000000000001" customHeight="1" x14ac:dyDescent="0.3">
      <c r="A185" s="273"/>
      <c r="B185" s="273"/>
      <c r="C185" s="273"/>
      <c r="D185" s="273"/>
      <c r="E185" s="197"/>
      <c r="F185" s="606" t="s">
        <v>992</v>
      </c>
      <c r="G185" s="607"/>
      <c r="H185" s="607"/>
      <c r="I185" s="607"/>
      <c r="J185" s="203" t="s">
        <v>897</v>
      </c>
      <c r="K185" s="202">
        <v>4</v>
      </c>
      <c r="L185" s="188"/>
      <c r="M185" s="427">
        <v>430.81528467685456</v>
      </c>
      <c r="N185" s="282"/>
      <c r="O185" s="282"/>
      <c r="P185" s="283">
        <f t="shared" si="1"/>
        <v>1723.2611387074182</v>
      </c>
      <c r="Q185" s="273"/>
    </row>
    <row r="186" spans="1:17" ht="33.75" customHeight="1" x14ac:dyDescent="0.3">
      <c r="A186" s="273"/>
      <c r="B186" s="273"/>
      <c r="C186" s="273"/>
      <c r="D186" s="273"/>
      <c r="E186" s="197"/>
      <c r="F186" s="610" t="s">
        <v>993</v>
      </c>
      <c r="G186" s="607"/>
      <c r="H186" s="607"/>
      <c r="I186" s="607"/>
      <c r="J186" s="204" t="s">
        <v>886</v>
      </c>
      <c r="K186" s="204">
        <v>2</v>
      </c>
      <c r="L186" s="188"/>
      <c r="M186" s="427">
        <v>685.81814883191214</v>
      </c>
      <c r="N186" s="282"/>
      <c r="O186" s="282"/>
      <c r="P186" s="283">
        <f t="shared" si="1"/>
        <v>1371.6362976638243</v>
      </c>
      <c r="Q186" s="273"/>
    </row>
    <row r="187" spans="1:17" ht="44.25" customHeight="1" x14ac:dyDescent="0.3">
      <c r="A187" s="273"/>
      <c r="B187" s="273"/>
      <c r="C187" s="273"/>
      <c r="D187" s="273"/>
      <c r="E187" s="197"/>
      <c r="F187" s="604" t="s">
        <v>994</v>
      </c>
      <c r="G187" s="607"/>
      <c r="H187" s="607"/>
      <c r="I187" s="607"/>
      <c r="J187" s="196"/>
      <c r="K187" s="203"/>
      <c r="L187" s="188"/>
      <c r="M187" s="427">
        <v>0</v>
      </c>
      <c r="N187" s="282"/>
      <c r="O187" s="282"/>
      <c r="P187" s="283"/>
      <c r="Q187" s="273"/>
    </row>
    <row r="188" spans="1:17" ht="20.100000000000001" customHeight="1" x14ac:dyDescent="0.3">
      <c r="A188" s="273"/>
      <c r="B188" s="273"/>
      <c r="C188" s="273"/>
      <c r="D188" s="273"/>
      <c r="E188" s="197"/>
      <c r="F188" s="609" t="s">
        <v>995</v>
      </c>
      <c r="G188" s="607"/>
      <c r="H188" s="607"/>
      <c r="I188" s="607"/>
      <c r="J188" s="203" t="s">
        <v>229</v>
      </c>
      <c r="K188" s="203">
        <v>28</v>
      </c>
      <c r="L188" s="188"/>
      <c r="M188" s="427">
        <v>809.98305024954266</v>
      </c>
      <c r="N188" s="282"/>
      <c r="O188" s="282"/>
      <c r="P188" s="283">
        <f t="shared" si="1"/>
        <v>22679.525406987195</v>
      </c>
      <c r="Q188" s="273"/>
    </row>
    <row r="189" spans="1:17" ht="20.100000000000001" customHeight="1" x14ac:dyDescent="0.3">
      <c r="A189" s="273"/>
      <c r="B189" s="273"/>
      <c r="C189" s="273"/>
      <c r="D189" s="273"/>
      <c r="E189" s="197"/>
      <c r="F189" s="604" t="s">
        <v>996</v>
      </c>
      <c r="G189" s="607"/>
      <c r="H189" s="607"/>
      <c r="I189" s="607"/>
      <c r="J189" s="203" t="s">
        <v>229</v>
      </c>
      <c r="K189" s="203">
        <v>22</v>
      </c>
      <c r="L189" s="188"/>
      <c r="M189" s="427">
        <v>1004.4532991538566</v>
      </c>
      <c r="N189" s="282"/>
      <c r="O189" s="282"/>
      <c r="P189" s="283">
        <f t="shared" si="1"/>
        <v>22097.972581384845</v>
      </c>
      <c r="Q189" s="273"/>
    </row>
    <row r="190" spans="1:17" ht="20.100000000000001" customHeight="1" x14ac:dyDescent="0.3">
      <c r="A190" s="273"/>
      <c r="B190" s="273"/>
      <c r="C190" s="273"/>
      <c r="D190" s="273"/>
      <c r="E190" s="197"/>
      <c r="F190" s="609" t="s">
        <v>997</v>
      </c>
      <c r="G190" s="607"/>
      <c r="H190" s="607"/>
      <c r="I190" s="607"/>
      <c r="J190" s="203" t="s">
        <v>229</v>
      </c>
      <c r="K190" s="203">
        <v>1</v>
      </c>
      <c r="L190" s="188"/>
      <c r="M190" s="427">
        <v>1024.490625561702</v>
      </c>
      <c r="N190" s="282"/>
      <c r="O190" s="282"/>
      <c r="P190" s="283">
        <f t="shared" si="1"/>
        <v>1024.490625561702</v>
      </c>
      <c r="Q190" s="273"/>
    </row>
    <row r="191" spans="1:17" ht="31.5" customHeight="1" x14ac:dyDescent="0.3">
      <c r="A191" s="273"/>
      <c r="B191" s="273"/>
      <c r="C191" s="273"/>
      <c r="D191" s="273"/>
      <c r="E191" s="197"/>
      <c r="F191" s="604" t="s">
        <v>998</v>
      </c>
      <c r="G191" s="607"/>
      <c r="H191" s="607"/>
      <c r="I191" s="607"/>
      <c r="J191" s="203"/>
      <c r="K191" s="203"/>
      <c r="L191" s="188"/>
      <c r="M191" s="427">
        <v>0</v>
      </c>
      <c r="N191" s="282"/>
      <c r="O191" s="282"/>
      <c r="P191" s="283"/>
      <c r="Q191" s="273"/>
    </row>
    <row r="192" spans="1:17" ht="20.100000000000001" customHeight="1" x14ac:dyDescent="0.3">
      <c r="A192" s="273"/>
      <c r="B192" s="273"/>
      <c r="C192" s="273"/>
      <c r="D192" s="273"/>
      <c r="E192" s="197"/>
      <c r="F192" s="611" t="s">
        <v>999</v>
      </c>
      <c r="G192" s="607"/>
      <c r="H192" s="607"/>
      <c r="I192" s="607"/>
      <c r="J192" s="203" t="s">
        <v>229</v>
      </c>
      <c r="K192" s="203">
        <v>15</v>
      </c>
      <c r="L192" s="188"/>
      <c r="M192" s="427">
        <v>650.33286353351059</v>
      </c>
      <c r="N192" s="282"/>
      <c r="O192" s="282"/>
      <c r="P192" s="283">
        <f t="shared" si="1"/>
        <v>9754.9929530026584</v>
      </c>
      <c r="Q192" s="273"/>
    </row>
    <row r="193" spans="1:17" ht="20.100000000000001" customHeight="1" x14ac:dyDescent="0.3">
      <c r="A193" s="273"/>
      <c r="B193" s="273"/>
      <c r="C193" s="273"/>
      <c r="D193" s="273"/>
      <c r="E193" s="197"/>
      <c r="F193" s="604" t="s">
        <v>1000</v>
      </c>
      <c r="G193" s="607"/>
      <c r="H193" s="607"/>
      <c r="I193" s="607"/>
      <c r="J193" s="203" t="s">
        <v>229</v>
      </c>
      <c r="K193" s="203">
        <v>6</v>
      </c>
      <c r="L193" s="188"/>
      <c r="M193" s="427">
        <v>666.48972179899181</v>
      </c>
      <c r="N193" s="282"/>
      <c r="O193" s="282"/>
      <c r="P193" s="283">
        <f t="shared" si="1"/>
        <v>3998.9383307939506</v>
      </c>
      <c r="Q193" s="273"/>
    </row>
    <row r="194" spans="1:17" ht="20.100000000000001" customHeight="1" x14ac:dyDescent="0.3">
      <c r="A194" s="273"/>
      <c r="B194" s="273"/>
      <c r="C194" s="273"/>
      <c r="D194" s="273"/>
      <c r="E194" s="197"/>
      <c r="F194" s="611" t="s">
        <v>995</v>
      </c>
      <c r="G194" s="607"/>
      <c r="H194" s="607"/>
      <c r="I194" s="607"/>
      <c r="J194" s="203" t="s">
        <v>229</v>
      </c>
      <c r="K194" s="203">
        <v>2</v>
      </c>
      <c r="L194" s="188"/>
      <c r="M194" s="427">
        <v>846.1772349228695</v>
      </c>
      <c r="N194" s="282"/>
      <c r="O194" s="282"/>
      <c r="P194" s="283">
        <f t="shared" si="1"/>
        <v>1692.354469845739</v>
      </c>
      <c r="Q194" s="273"/>
    </row>
    <row r="195" spans="1:17" ht="20.100000000000001" customHeight="1" x14ac:dyDescent="0.3">
      <c r="A195" s="273"/>
      <c r="B195" s="273"/>
      <c r="C195" s="273"/>
      <c r="D195" s="273"/>
      <c r="E195" s="197"/>
      <c r="F195" s="604" t="s">
        <v>1001</v>
      </c>
      <c r="G195" s="607"/>
      <c r="H195" s="607"/>
      <c r="I195" s="607"/>
      <c r="J195" s="203" t="s">
        <v>229</v>
      </c>
      <c r="K195" s="203">
        <v>4</v>
      </c>
      <c r="L195" s="188"/>
      <c r="M195" s="427">
        <v>1140.0345042491967</v>
      </c>
      <c r="N195" s="282"/>
      <c r="O195" s="282"/>
      <c r="P195" s="283">
        <f t="shared" si="1"/>
        <v>4560.138016996787</v>
      </c>
      <c r="Q195" s="273"/>
    </row>
    <row r="196" spans="1:17" ht="20.100000000000001" customHeight="1" x14ac:dyDescent="0.3">
      <c r="A196" s="273"/>
      <c r="B196" s="273"/>
      <c r="C196" s="273"/>
      <c r="D196" s="273"/>
      <c r="E196" s="197"/>
      <c r="F196" s="611" t="s">
        <v>1002</v>
      </c>
      <c r="G196" s="607"/>
      <c r="H196" s="607"/>
      <c r="I196" s="607"/>
      <c r="J196" s="203" t="s">
        <v>229</v>
      </c>
      <c r="K196" s="203">
        <v>15</v>
      </c>
      <c r="L196" s="188"/>
      <c r="M196" s="427">
        <v>1385.451436193177</v>
      </c>
      <c r="N196" s="282"/>
      <c r="O196" s="282"/>
      <c r="P196" s="283">
        <f t="shared" si="1"/>
        <v>20781.771542897655</v>
      </c>
      <c r="Q196" s="273"/>
    </row>
    <row r="197" spans="1:17" ht="42" customHeight="1" x14ac:dyDescent="0.3">
      <c r="A197" s="273"/>
      <c r="B197" s="273"/>
      <c r="C197" s="273"/>
      <c r="D197" s="273"/>
      <c r="E197" s="197"/>
      <c r="F197" s="606" t="s">
        <v>1003</v>
      </c>
      <c r="G197" s="607"/>
      <c r="H197" s="607"/>
      <c r="I197" s="607"/>
      <c r="J197" s="196"/>
      <c r="K197" s="203"/>
      <c r="L197" s="188"/>
      <c r="M197" s="427">
        <v>0</v>
      </c>
      <c r="N197" s="282"/>
      <c r="O197" s="282"/>
      <c r="P197" s="283"/>
      <c r="Q197" s="273"/>
    </row>
    <row r="198" spans="1:17" ht="20.100000000000001" customHeight="1" x14ac:dyDescent="0.3">
      <c r="A198" s="273"/>
      <c r="B198" s="273"/>
      <c r="C198" s="273"/>
      <c r="D198" s="273"/>
      <c r="E198" s="197"/>
      <c r="F198" s="611" t="s">
        <v>1004</v>
      </c>
      <c r="G198" s="607"/>
      <c r="H198" s="607"/>
      <c r="I198" s="607"/>
      <c r="J198" s="202" t="s">
        <v>229</v>
      </c>
      <c r="K198" s="203">
        <v>1</v>
      </c>
      <c r="L198" s="188"/>
      <c r="M198" s="427">
        <v>575.13577438857442</v>
      </c>
      <c r="N198" s="282"/>
      <c r="O198" s="282"/>
      <c r="P198" s="283">
        <f t="shared" si="1"/>
        <v>575.13577438857442</v>
      </c>
      <c r="Q198" s="273"/>
    </row>
    <row r="199" spans="1:17" ht="20.100000000000001" customHeight="1" x14ac:dyDescent="0.3">
      <c r="A199" s="273"/>
      <c r="B199" s="273"/>
      <c r="C199" s="273"/>
      <c r="D199" s="273"/>
      <c r="E199" s="197"/>
      <c r="F199" s="611" t="s">
        <v>1004</v>
      </c>
      <c r="G199" s="607"/>
      <c r="H199" s="607"/>
      <c r="I199" s="607"/>
      <c r="J199" s="202" t="s">
        <v>229</v>
      </c>
      <c r="K199" s="203">
        <v>70</v>
      </c>
      <c r="L199" s="188"/>
      <c r="M199" s="427">
        <v>674.37160774010624</v>
      </c>
      <c r="N199" s="282"/>
      <c r="O199" s="282"/>
      <c r="P199" s="283">
        <f t="shared" si="1"/>
        <v>47206.012541807439</v>
      </c>
      <c r="Q199" s="273"/>
    </row>
    <row r="200" spans="1:17" ht="20.100000000000001" customHeight="1" x14ac:dyDescent="0.3">
      <c r="A200" s="273"/>
      <c r="B200" s="273"/>
      <c r="C200" s="273"/>
      <c r="D200" s="273"/>
      <c r="E200" s="197"/>
      <c r="F200" s="611" t="s">
        <v>1006</v>
      </c>
      <c r="G200" s="607"/>
      <c r="H200" s="607"/>
      <c r="I200" s="607"/>
      <c r="J200" s="202" t="s">
        <v>229</v>
      </c>
      <c r="K200" s="203">
        <v>70</v>
      </c>
      <c r="L200" s="188"/>
      <c r="M200" s="427">
        <v>789.70382452892613</v>
      </c>
      <c r="N200" s="282"/>
      <c r="O200" s="282"/>
      <c r="P200" s="283">
        <f t="shared" si="1"/>
        <v>55279.267717024828</v>
      </c>
      <c r="Q200" s="273"/>
    </row>
    <row r="201" spans="1:17" ht="38.25" customHeight="1" x14ac:dyDescent="0.3">
      <c r="A201" s="273"/>
      <c r="B201" s="273"/>
      <c r="C201" s="273"/>
      <c r="D201" s="273"/>
      <c r="E201" s="197"/>
      <c r="F201" s="604" t="s">
        <v>1007</v>
      </c>
      <c r="G201" s="607"/>
      <c r="H201" s="607"/>
      <c r="I201" s="607"/>
      <c r="J201" s="196"/>
      <c r="K201" s="196"/>
      <c r="L201" s="188"/>
      <c r="M201" s="427">
        <v>0</v>
      </c>
      <c r="N201" s="282"/>
      <c r="O201" s="282"/>
      <c r="P201" s="283">
        <f t="shared" si="1"/>
        <v>0</v>
      </c>
      <c r="Q201" s="273"/>
    </row>
    <row r="202" spans="1:17" ht="20.100000000000001" customHeight="1" x14ac:dyDescent="0.3">
      <c r="A202" s="273"/>
      <c r="B202" s="273"/>
      <c r="C202" s="273"/>
      <c r="D202" s="273"/>
      <c r="E202" s="197"/>
      <c r="F202" s="611" t="s">
        <v>1008</v>
      </c>
      <c r="G202" s="607"/>
      <c r="H202" s="607"/>
      <c r="I202" s="607"/>
      <c r="J202" s="202" t="s">
        <v>229</v>
      </c>
      <c r="K202" s="203">
        <v>140</v>
      </c>
      <c r="L202" s="188"/>
      <c r="M202" s="427">
        <v>3083.866827708895</v>
      </c>
      <c r="N202" s="282"/>
      <c r="O202" s="282"/>
      <c r="P202" s="283">
        <f t="shared" si="1"/>
        <v>431741.35587924533</v>
      </c>
      <c r="Q202" s="273"/>
    </row>
    <row r="203" spans="1:17" ht="30.75" customHeight="1" x14ac:dyDescent="0.3">
      <c r="A203" s="273"/>
      <c r="B203" s="273"/>
      <c r="C203" s="273"/>
      <c r="D203" s="273"/>
      <c r="E203" s="197"/>
      <c r="F203" s="604" t="s">
        <v>1009</v>
      </c>
      <c r="G203" s="607"/>
      <c r="H203" s="607"/>
      <c r="I203" s="607"/>
      <c r="J203" s="202" t="s">
        <v>229</v>
      </c>
      <c r="K203" s="203">
        <v>5</v>
      </c>
      <c r="L203" s="188"/>
      <c r="M203" s="427">
        <v>423.05502033466104</v>
      </c>
      <c r="N203" s="282"/>
      <c r="O203" s="282"/>
      <c r="P203" s="283">
        <f t="shared" si="1"/>
        <v>2115.275101673305</v>
      </c>
      <c r="Q203" s="273"/>
    </row>
    <row r="204" spans="1:17" ht="42" customHeight="1" x14ac:dyDescent="0.3">
      <c r="A204" s="273"/>
      <c r="B204" s="273"/>
      <c r="C204" s="273"/>
      <c r="D204" s="273"/>
      <c r="E204" s="197"/>
      <c r="F204" s="606" t="s">
        <v>1010</v>
      </c>
      <c r="G204" s="607"/>
      <c r="H204" s="607"/>
      <c r="I204" s="607"/>
      <c r="J204" s="203"/>
      <c r="K204" s="203"/>
      <c r="L204" s="188"/>
      <c r="M204" s="427">
        <v>0</v>
      </c>
      <c r="N204" s="282"/>
      <c r="O204" s="282"/>
      <c r="P204" s="283"/>
      <c r="Q204" s="273"/>
    </row>
    <row r="205" spans="1:17" ht="20.100000000000001" customHeight="1" x14ac:dyDescent="0.3">
      <c r="A205" s="273"/>
      <c r="B205" s="273"/>
      <c r="C205" s="273"/>
      <c r="D205" s="273"/>
      <c r="E205" s="197"/>
      <c r="F205" s="604" t="s">
        <v>1011</v>
      </c>
      <c r="G205" s="605"/>
      <c r="H205" s="605"/>
      <c r="I205" s="605"/>
      <c r="J205" s="203" t="s">
        <v>229</v>
      </c>
      <c r="K205" s="203">
        <v>28</v>
      </c>
      <c r="L205" s="188"/>
      <c r="M205" s="427">
        <v>426.44833013880657</v>
      </c>
      <c r="N205" s="282"/>
      <c r="O205" s="282"/>
      <c r="P205" s="283">
        <f t="shared" si="1"/>
        <v>11940.553243886585</v>
      </c>
      <c r="Q205" s="273"/>
    </row>
    <row r="206" spans="1:17" ht="20.100000000000001" customHeight="1" x14ac:dyDescent="0.3">
      <c r="A206" s="273"/>
      <c r="B206" s="273"/>
      <c r="C206" s="273"/>
      <c r="D206" s="273"/>
      <c r="E206" s="197"/>
      <c r="F206" s="604" t="s">
        <v>1012</v>
      </c>
      <c r="G206" s="607"/>
      <c r="H206" s="607"/>
      <c r="I206" s="607"/>
      <c r="J206" s="202" t="s">
        <v>229</v>
      </c>
      <c r="K206" s="203">
        <v>22</v>
      </c>
      <c r="L206" s="188"/>
      <c r="M206" s="427">
        <v>431.82387042260154</v>
      </c>
      <c r="N206" s="282"/>
      <c r="O206" s="282"/>
      <c r="P206" s="283">
        <f t="shared" si="1"/>
        <v>9500.1251492972333</v>
      </c>
      <c r="Q206" s="273"/>
    </row>
    <row r="207" spans="1:17" ht="20.100000000000001" customHeight="1" x14ac:dyDescent="0.3">
      <c r="A207" s="273"/>
      <c r="B207" s="273"/>
      <c r="C207" s="273"/>
      <c r="D207" s="273"/>
      <c r="E207" s="197"/>
      <c r="F207" s="604" t="s">
        <v>1013</v>
      </c>
      <c r="G207" s="607"/>
      <c r="H207" s="607"/>
      <c r="I207" s="607"/>
      <c r="J207" s="202" t="s">
        <v>229</v>
      </c>
      <c r="K207" s="203">
        <v>155</v>
      </c>
      <c r="L207" s="188"/>
      <c r="M207" s="427">
        <v>505.73754932478187</v>
      </c>
      <c r="N207" s="282"/>
      <c r="O207" s="282"/>
      <c r="P207" s="283">
        <f t="shared" si="1"/>
        <v>78389.320145341189</v>
      </c>
      <c r="Q207" s="273"/>
    </row>
    <row r="208" spans="1:17" ht="27.75" customHeight="1" x14ac:dyDescent="0.3">
      <c r="A208" s="273"/>
      <c r="B208" s="273"/>
      <c r="C208" s="273"/>
      <c r="D208" s="273"/>
      <c r="E208" s="197"/>
      <c r="F208" s="606" t="s">
        <v>1014</v>
      </c>
      <c r="G208" s="607"/>
      <c r="H208" s="607"/>
      <c r="I208" s="607"/>
      <c r="J208" s="196"/>
      <c r="K208" s="203"/>
      <c r="L208" s="188"/>
      <c r="M208" s="427">
        <v>0</v>
      </c>
      <c r="N208" s="282"/>
      <c r="O208" s="282"/>
      <c r="P208" s="283"/>
      <c r="Q208" s="273"/>
    </row>
    <row r="209" spans="1:17" ht="20.100000000000001" customHeight="1" x14ac:dyDescent="0.3">
      <c r="A209" s="273"/>
      <c r="B209" s="273"/>
      <c r="C209" s="273"/>
      <c r="D209" s="273"/>
      <c r="E209" s="197"/>
      <c r="F209" s="604" t="s">
        <v>1015</v>
      </c>
      <c r="G209" s="607"/>
      <c r="H209" s="607"/>
      <c r="I209" s="607"/>
      <c r="J209" s="203" t="s">
        <v>229</v>
      </c>
      <c r="K209" s="203">
        <v>65</v>
      </c>
      <c r="L209" s="188"/>
      <c r="M209" s="427">
        <v>127.63716446969458</v>
      </c>
      <c r="N209" s="282"/>
      <c r="O209" s="282"/>
      <c r="P209" s="283">
        <f t="shared" si="1"/>
        <v>8296.4156905301479</v>
      </c>
      <c r="Q209" s="273"/>
    </row>
    <row r="210" spans="1:17" ht="20.100000000000001" customHeight="1" x14ac:dyDescent="0.3">
      <c r="A210" s="273"/>
      <c r="B210" s="273"/>
      <c r="C210" s="273"/>
      <c r="D210" s="273"/>
      <c r="E210" s="197"/>
      <c r="F210" s="604" t="s">
        <v>1016</v>
      </c>
      <c r="G210" s="607"/>
      <c r="H210" s="607"/>
      <c r="I210" s="607"/>
      <c r="J210" s="203" t="s">
        <v>229</v>
      </c>
      <c r="K210" s="203">
        <v>5</v>
      </c>
      <c r="L210" s="188"/>
      <c r="M210" s="427">
        <v>167.40608343174492</v>
      </c>
      <c r="N210" s="282"/>
      <c r="O210" s="282"/>
      <c r="P210" s="283">
        <f t="shared" si="1"/>
        <v>837.03041715872462</v>
      </c>
      <c r="Q210" s="273"/>
    </row>
    <row r="211" spans="1:17" ht="20.100000000000001" customHeight="1" x14ac:dyDescent="0.3">
      <c r="A211" s="273"/>
      <c r="B211" s="273"/>
      <c r="C211" s="273"/>
      <c r="D211" s="273"/>
      <c r="E211" s="197"/>
      <c r="F211" s="604" t="s">
        <v>1017</v>
      </c>
      <c r="G211" s="607"/>
      <c r="H211" s="607"/>
      <c r="I211" s="607"/>
      <c r="J211" s="203" t="s">
        <v>229</v>
      </c>
      <c r="K211" s="203">
        <v>1</v>
      </c>
      <c r="L211" s="188"/>
      <c r="M211" s="427">
        <v>152.40496632727971</v>
      </c>
      <c r="N211" s="282"/>
      <c r="O211" s="282"/>
      <c r="P211" s="283">
        <f t="shared" si="1"/>
        <v>152.40496632727971</v>
      </c>
      <c r="Q211" s="273"/>
    </row>
    <row r="212" spans="1:17" ht="20.100000000000001" customHeight="1" x14ac:dyDescent="0.3">
      <c r="A212" s="273"/>
      <c r="B212" s="273"/>
      <c r="C212" s="273"/>
      <c r="D212" s="273"/>
      <c r="E212" s="197"/>
      <c r="F212" s="604" t="s">
        <v>1018</v>
      </c>
      <c r="G212" s="607"/>
      <c r="H212" s="607"/>
      <c r="I212" s="607"/>
      <c r="J212" s="203" t="s">
        <v>229</v>
      </c>
      <c r="K212" s="203">
        <v>65</v>
      </c>
      <c r="L212" s="188"/>
      <c r="M212" s="427">
        <v>156.18128337664567</v>
      </c>
      <c r="N212" s="282"/>
      <c r="O212" s="282"/>
      <c r="P212" s="283">
        <f t="shared" si="1"/>
        <v>10151.783419481968</v>
      </c>
      <c r="Q212" s="273"/>
    </row>
    <row r="213" spans="1:17" ht="20.100000000000001" customHeight="1" x14ac:dyDescent="0.3">
      <c r="A213" s="273"/>
      <c r="B213" s="273"/>
      <c r="C213" s="273"/>
      <c r="D213" s="273"/>
      <c r="E213" s="197"/>
      <c r="F213" s="604" t="s">
        <v>1019</v>
      </c>
      <c r="G213" s="607"/>
      <c r="H213" s="607"/>
      <c r="I213" s="607"/>
      <c r="J213" s="203" t="s">
        <v>229</v>
      </c>
      <c r="K213" s="203">
        <v>5</v>
      </c>
      <c r="L213" s="188"/>
      <c r="M213" s="427">
        <v>196.6221448741704</v>
      </c>
      <c r="N213" s="282"/>
      <c r="O213" s="282"/>
      <c r="P213" s="283">
        <f t="shared" si="1"/>
        <v>983.11072437085204</v>
      </c>
      <c r="Q213" s="273"/>
    </row>
    <row r="214" spans="1:17" ht="45" customHeight="1" x14ac:dyDescent="0.3">
      <c r="A214" s="273"/>
      <c r="B214" s="273"/>
      <c r="C214" s="273"/>
      <c r="D214" s="273"/>
      <c r="E214" s="197"/>
      <c r="F214" s="606" t="s">
        <v>1020</v>
      </c>
      <c r="G214" s="607"/>
      <c r="H214" s="607"/>
      <c r="I214" s="607"/>
      <c r="J214" s="203"/>
      <c r="K214" s="203"/>
      <c r="L214" s="188"/>
      <c r="M214" s="427">
        <v>0</v>
      </c>
      <c r="N214" s="282"/>
      <c r="O214" s="282"/>
      <c r="P214" s="283"/>
      <c r="Q214" s="273"/>
    </row>
    <row r="215" spans="1:17" ht="20.100000000000001" customHeight="1" x14ac:dyDescent="0.3">
      <c r="A215" s="273"/>
      <c r="B215" s="273"/>
      <c r="C215" s="273"/>
      <c r="D215" s="273"/>
      <c r="E215" s="197"/>
      <c r="F215" s="604" t="s">
        <v>1021</v>
      </c>
      <c r="G215" s="607"/>
      <c r="H215" s="607"/>
      <c r="I215" s="607"/>
      <c r="J215" s="205" t="s">
        <v>1057</v>
      </c>
      <c r="K215" s="203">
        <v>5</v>
      </c>
      <c r="L215" s="188"/>
      <c r="M215" s="427">
        <v>285.97874309789029</v>
      </c>
      <c r="N215" s="282"/>
      <c r="O215" s="282"/>
      <c r="P215" s="283">
        <f t="shared" si="1"/>
        <v>1429.8937154894516</v>
      </c>
      <c r="Q215" s="273"/>
    </row>
    <row r="216" spans="1:17" ht="22.5" customHeight="1" x14ac:dyDescent="0.3">
      <c r="A216" s="273"/>
      <c r="B216" s="273"/>
      <c r="C216" s="273"/>
      <c r="D216" s="273"/>
      <c r="E216" s="197"/>
      <c r="F216" s="604" t="s">
        <v>1022</v>
      </c>
      <c r="G216" s="607"/>
      <c r="H216" s="607"/>
      <c r="I216" s="607"/>
      <c r="J216" s="205" t="s">
        <v>1057</v>
      </c>
      <c r="K216" s="203">
        <v>15</v>
      </c>
      <c r="L216" s="188"/>
      <c r="M216" s="427">
        <v>333.2163033417383</v>
      </c>
      <c r="N216" s="282"/>
      <c r="O216" s="282"/>
      <c r="P216" s="283">
        <f t="shared" si="1"/>
        <v>4998.2445501260745</v>
      </c>
      <c r="Q216" s="273"/>
    </row>
    <row r="217" spans="1:17" ht="45.75" customHeight="1" x14ac:dyDescent="0.3">
      <c r="A217" s="273"/>
      <c r="B217" s="273"/>
      <c r="C217" s="273"/>
      <c r="D217" s="273"/>
      <c r="E217" s="197"/>
      <c r="F217" s="604" t="s">
        <v>1023</v>
      </c>
      <c r="G217" s="607"/>
      <c r="H217" s="607"/>
      <c r="I217" s="607"/>
      <c r="J217" s="205" t="s">
        <v>1057</v>
      </c>
      <c r="K217" s="203">
        <v>12</v>
      </c>
      <c r="L217" s="188"/>
      <c r="M217" s="427">
        <v>451.94854936005873</v>
      </c>
      <c r="N217" s="282"/>
      <c r="O217" s="282"/>
      <c r="P217" s="283">
        <f t="shared" si="1"/>
        <v>5423.382592320705</v>
      </c>
      <c r="Q217" s="273"/>
    </row>
    <row r="218" spans="1:17" ht="33" customHeight="1" x14ac:dyDescent="0.3">
      <c r="A218" s="273"/>
      <c r="B218" s="273"/>
      <c r="C218" s="273"/>
      <c r="D218" s="273"/>
      <c r="E218" s="197"/>
      <c r="F218" s="604" t="s">
        <v>1024</v>
      </c>
      <c r="G218" s="607"/>
      <c r="H218" s="607"/>
      <c r="I218" s="607"/>
      <c r="J218" s="205" t="s">
        <v>1057</v>
      </c>
      <c r="K218" s="203">
        <v>2</v>
      </c>
      <c r="L218" s="188"/>
      <c r="M218" s="427">
        <v>451.94854936005873</v>
      </c>
      <c r="N218" s="282"/>
      <c r="O218" s="282"/>
      <c r="P218" s="283">
        <f t="shared" si="1"/>
        <v>903.89709872011747</v>
      </c>
      <c r="Q218" s="273"/>
    </row>
    <row r="219" spans="1:17" ht="20.100000000000001" customHeight="1" x14ac:dyDescent="0.3">
      <c r="A219" s="273"/>
      <c r="B219" s="273"/>
      <c r="C219" s="273"/>
      <c r="D219" s="273"/>
      <c r="E219" s="197"/>
      <c r="F219" s="617" t="s">
        <v>1025</v>
      </c>
      <c r="G219" s="618"/>
      <c r="H219" s="618"/>
      <c r="I219" s="618"/>
      <c r="J219" s="203" t="s">
        <v>886</v>
      </c>
      <c r="K219" s="203">
        <v>30</v>
      </c>
      <c r="L219" s="188"/>
      <c r="M219" s="427">
        <v>94.475120487695889</v>
      </c>
      <c r="N219" s="282"/>
      <c r="O219" s="282"/>
      <c r="P219" s="283">
        <f t="shared" si="1"/>
        <v>2834.2536146308767</v>
      </c>
      <c r="Q219" s="273"/>
    </row>
    <row r="220" spans="1:17" ht="20.100000000000001" customHeight="1" x14ac:dyDescent="0.3">
      <c r="A220" s="273"/>
      <c r="B220" s="273"/>
      <c r="C220" s="273"/>
      <c r="D220" s="273"/>
      <c r="E220" s="197"/>
      <c r="F220" s="617" t="s">
        <v>1026</v>
      </c>
      <c r="G220" s="618"/>
      <c r="H220" s="618"/>
      <c r="I220" s="618"/>
      <c r="J220" s="203" t="s">
        <v>886</v>
      </c>
      <c r="K220" s="203">
        <v>80</v>
      </c>
      <c r="L220" s="188"/>
      <c r="M220" s="427">
        <v>93.920767895929558</v>
      </c>
      <c r="N220" s="282"/>
      <c r="O220" s="282"/>
      <c r="P220" s="283">
        <f t="shared" si="1"/>
        <v>7513.6614316743644</v>
      </c>
      <c r="Q220" s="273"/>
    </row>
    <row r="221" spans="1:17" ht="20.100000000000001" customHeight="1" x14ac:dyDescent="0.3">
      <c r="A221" s="273"/>
      <c r="B221" s="273"/>
      <c r="C221" s="273"/>
      <c r="D221" s="273"/>
      <c r="E221" s="197"/>
      <c r="F221" s="617" t="s">
        <v>1027</v>
      </c>
      <c r="G221" s="618"/>
      <c r="H221" s="618"/>
      <c r="I221" s="618"/>
      <c r="J221" s="203" t="s">
        <v>897</v>
      </c>
      <c r="K221" s="203">
        <v>1</v>
      </c>
      <c r="L221" s="188"/>
      <c r="M221" s="427">
        <v>2635.2914298769174</v>
      </c>
      <c r="N221" s="282"/>
      <c r="O221" s="282"/>
      <c r="P221" s="283">
        <f t="shared" si="1"/>
        <v>2635.2914298769174</v>
      </c>
      <c r="Q221" s="273"/>
    </row>
    <row r="222" spans="1:17" ht="20.100000000000001" customHeight="1" x14ac:dyDescent="0.3">
      <c r="A222" s="273"/>
      <c r="B222" s="273"/>
      <c r="C222" s="273"/>
      <c r="D222" s="273"/>
      <c r="E222" s="197"/>
      <c r="F222" s="617" t="s">
        <v>1028</v>
      </c>
      <c r="G222" s="618"/>
      <c r="H222" s="618"/>
      <c r="I222" s="618"/>
      <c r="J222" s="203" t="s">
        <v>897</v>
      </c>
      <c r="K222" s="203">
        <v>1</v>
      </c>
      <c r="L222" s="188"/>
      <c r="M222" s="427">
        <v>2643.3547403026091</v>
      </c>
      <c r="N222" s="282"/>
      <c r="O222" s="282"/>
      <c r="P222" s="283">
        <f t="shared" si="1"/>
        <v>2643.3547403026091</v>
      </c>
      <c r="Q222" s="273"/>
    </row>
    <row r="223" spans="1:17" ht="20.100000000000001" customHeight="1" x14ac:dyDescent="0.3">
      <c r="A223" s="273"/>
      <c r="B223" s="273"/>
      <c r="C223" s="273"/>
      <c r="D223" s="273"/>
      <c r="E223" s="197"/>
      <c r="F223" s="617" t="s">
        <v>1029</v>
      </c>
      <c r="G223" s="618"/>
      <c r="H223" s="618"/>
      <c r="I223" s="618"/>
      <c r="J223" s="203" t="s">
        <v>897</v>
      </c>
      <c r="K223" s="203">
        <v>2</v>
      </c>
      <c r="L223" s="188"/>
      <c r="M223" s="427">
        <v>5545.0377883683395</v>
      </c>
      <c r="N223" s="282"/>
      <c r="O223" s="282"/>
      <c r="P223" s="283">
        <f t="shared" si="1"/>
        <v>11090.075576736679</v>
      </c>
      <c r="Q223" s="273"/>
    </row>
    <row r="224" spans="1:17" ht="30.75" customHeight="1" x14ac:dyDescent="0.3">
      <c r="A224" s="273"/>
      <c r="B224" s="273"/>
      <c r="C224" s="273"/>
      <c r="D224" s="273"/>
      <c r="E224" s="197"/>
      <c r="F224" s="617" t="s">
        <v>1030</v>
      </c>
      <c r="G224" s="618"/>
      <c r="H224" s="618"/>
      <c r="I224" s="618"/>
      <c r="J224" s="203" t="s">
        <v>488</v>
      </c>
      <c r="K224" s="203">
        <v>150</v>
      </c>
      <c r="L224" s="188"/>
      <c r="M224" s="427">
        <v>332.61827448516601</v>
      </c>
      <c r="N224" s="282"/>
      <c r="O224" s="282"/>
      <c r="P224" s="283">
        <f t="shared" si="1"/>
        <v>49892.741172774899</v>
      </c>
      <c r="Q224" s="273"/>
    </row>
    <row r="225" spans="1:17" ht="48" customHeight="1" x14ac:dyDescent="0.3">
      <c r="A225" s="273"/>
      <c r="B225" s="273"/>
      <c r="C225" s="273"/>
      <c r="D225" s="273"/>
      <c r="E225" s="197"/>
      <c r="F225" s="617" t="s">
        <v>1031</v>
      </c>
      <c r="G225" s="618"/>
      <c r="H225" s="618"/>
      <c r="I225" s="618"/>
      <c r="J225" s="202" t="s">
        <v>1056</v>
      </c>
      <c r="K225" s="203">
        <v>24</v>
      </c>
      <c r="L225" s="188"/>
      <c r="M225" s="427">
        <v>446.84178609045358</v>
      </c>
      <c r="N225" s="282"/>
      <c r="O225" s="282"/>
      <c r="P225" s="283">
        <f t="shared" si="1"/>
        <v>10724.202866170886</v>
      </c>
      <c r="Q225" s="273"/>
    </row>
    <row r="226" spans="1:17" ht="31.5" customHeight="1" x14ac:dyDescent="0.3">
      <c r="A226" s="273"/>
      <c r="B226" s="273"/>
      <c r="C226" s="273"/>
      <c r="D226" s="273"/>
      <c r="E226" s="197"/>
      <c r="F226" s="617" t="s">
        <v>1032</v>
      </c>
      <c r="G226" s="618"/>
      <c r="H226" s="618"/>
      <c r="I226" s="618"/>
      <c r="J226" s="203" t="s">
        <v>1056</v>
      </c>
      <c r="K226" s="203">
        <v>12</v>
      </c>
      <c r="L226" s="188"/>
      <c r="M226" s="427">
        <v>446.84178609045358</v>
      </c>
      <c r="N226" s="282"/>
      <c r="O226" s="282"/>
      <c r="P226" s="283">
        <f t="shared" si="1"/>
        <v>5362.1014330854432</v>
      </c>
      <c r="Q226" s="273"/>
    </row>
    <row r="227" spans="1:17" ht="21" customHeight="1" x14ac:dyDescent="0.3">
      <c r="A227" s="273"/>
      <c r="B227" s="273"/>
      <c r="C227" s="273"/>
      <c r="D227" s="273"/>
      <c r="E227" s="197"/>
      <c r="F227" s="617" t="s">
        <v>1033</v>
      </c>
      <c r="G227" s="618"/>
      <c r="H227" s="618"/>
      <c r="I227" s="618"/>
      <c r="J227" s="203" t="s">
        <v>1056</v>
      </c>
      <c r="K227" s="203">
        <v>12</v>
      </c>
      <c r="L227" s="188"/>
      <c r="M227" s="427">
        <v>446.84178609045358</v>
      </c>
      <c r="N227" s="282"/>
      <c r="O227" s="282"/>
      <c r="P227" s="283">
        <f t="shared" si="1"/>
        <v>5362.1014330854432</v>
      </c>
      <c r="Q227" s="273"/>
    </row>
    <row r="228" spans="1:17" ht="20.100000000000001" customHeight="1" x14ac:dyDescent="0.3">
      <c r="A228" s="273"/>
      <c r="B228" s="273"/>
      <c r="C228" s="273"/>
      <c r="D228" s="273"/>
      <c r="E228" s="197"/>
      <c r="F228" s="617" t="s">
        <v>1034</v>
      </c>
      <c r="G228" s="618"/>
      <c r="H228" s="618"/>
      <c r="I228" s="618"/>
      <c r="J228" s="203" t="s">
        <v>897</v>
      </c>
      <c r="K228" s="203">
        <v>1</v>
      </c>
      <c r="L228" s="188"/>
      <c r="M228" s="427">
        <v>2015.827606423099</v>
      </c>
      <c r="N228" s="282"/>
      <c r="O228" s="282"/>
      <c r="P228" s="283">
        <f t="shared" si="1"/>
        <v>2015.827606423099</v>
      </c>
      <c r="Q228" s="273"/>
    </row>
    <row r="229" spans="1:17" x14ac:dyDescent="0.3">
      <c r="A229" s="273"/>
      <c r="B229" s="273"/>
      <c r="C229" s="273"/>
      <c r="D229" s="273"/>
      <c r="E229" s="189"/>
      <c r="F229" s="619"/>
      <c r="G229" s="619"/>
      <c r="H229" s="619"/>
      <c r="I229" s="619"/>
      <c r="J229" s="189"/>
      <c r="K229" s="189"/>
      <c r="L229" s="189"/>
      <c r="M229" s="189"/>
      <c r="N229" s="189"/>
      <c r="O229" s="189"/>
      <c r="P229" s="189"/>
      <c r="Q229" s="273"/>
    </row>
    <row r="230" spans="1:17" ht="15" x14ac:dyDescent="0.3">
      <c r="A230" s="273"/>
      <c r="B230" s="273"/>
      <c r="C230" s="273"/>
      <c r="D230" s="273"/>
      <c r="E230" s="273"/>
      <c r="F230" s="620" t="s">
        <v>927</v>
      </c>
      <c r="G230" s="620"/>
      <c r="H230" s="620"/>
      <c r="I230" s="620"/>
      <c r="J230" s="194"/>
      <c r="K230" s="194"/>
      <c r="L230" s="194"/>
      <c r="M230" s="194"/>
      <c r="N230" s="194"/>
      <c r="O230" s="194"/>
      <c r="P230" s="207">
        <f>SUM(P117:P228)</f>
        <v>1880547.6405577795</v>
      </c>
      <c r="Q230" s="273"/>
    </row>
    <row r="231" spans="1:17" x14ac:dyDescent="0.3">
      <c r="F231" s="614"/>
      <c r="G231" s="614"/>
      <c r="H231" s="614"/>
      <c r="I231" s="614"/>
    </row>
    <row r="232" spans="1:17" x14ac:dyDescent="0.3">
      <c r="F232" s="614"/>
      <c r="G232" s="614"/>
      <c r="H232" s="614"/>
      <c r="I232" s="614"/>
    </row>
    <row r="233" spans="1:17" x14ac:dyDescent="0.3">
      <c r="F233" s="614"/>
      <c r="G233" s="614"/>
      <c r="H233" s="614"/>
      <c r="I233" s="614"/>
    </row>
  </sheetData>
  <sheetProtection algorithmName="SHA-512" hashValue="/44Khzr+ZVvxx8SKQ9g4nYelKDjmYlU+frp3yOkE4do5aiVQVMIG8XGkvRaMbq2cGAnX6VMsmJ9DyWgW67cIRQ==" saltValue="E+gPqhkzbTDkmLPwM279hw==" spinCount="100000" sheet="1" objects="1" scenarios="1"/>
  <mergeCells count="174">
    <mergeCell ref="N116:P116"/>
    <mergeCell ref="F232:I232"/>
    <mergeCell ref="F233:I233"/>
    <mergeCell ref="F143:I143"/>
    <mergeCell ref="F184:I184"/>
    <mergeCell ref="L116:M116"/>
    <mergeCell ref="F227:I227"/>
    <mergeCell ref="F228:I228"/>
    <mergeCell ref="F229:I229"/>
    <mergeCell ref="F230:I230"/>
    <mergeCell ref="F231:I231"/>
    <mergeCell ref="F222:I222"/>
    <mergeCell ref="F223:I223"/>
    <mergeCell ref="F224:I224"/>
    <mergeCell ref="F225:I225"/>
    <mergeCell ref="F226:I226"/>
    <mergeCell ref="F217:I217"/>
    <mergeCell ref="F218:I218"/>
    <mergeCell ref="F219:I219"/>
    <mergeCell ref="F220:I220"/>
    <mergeCell ref="F221:I221"/>
    <mergeCell ref="F212:I212"/>
    <mergeCell ref="F213:I213"/>
    <mergeCell ref="F214:I214"/>
    <mergeCell ref="F215:I215"/>
    <mergeCell ref="F216:I216"/>
    <mergeCell ref="F207:I207"/>
    <mergeCell ref="F208:I208"/>
    <mergeCell ref="F209:I209"/>
    <mergeCell ref="F210:I210"/>
    <mergeCell ref="F211:I211"/>
    <mergeCell ref="F202:I202"/>
    <mergeCell ref="F203:I203"/>
    <mergeCell ref="F204:I204"/>
    <mergeCell ref="F205:I205"/>
    <mergeCell ref="F206:I206"/>
    <mergeCell ref="F197:I197"/>
    <mergeCell ref="F198:I198"/>
    <mergeCell ref="F199:I199"/>
    <mergeCell ref="F200:I200"/>
    <mergeCell ref="F201:I201"/>
    <mergeCell ref="F192:I192"/>
    <mergeCell ref="F193:I193"/>
    <mergeCell ref="F194:I194"/>
    <mergeCell ref="F195:I195"/>
    <mergeCell ref="F196:I196"/>
    <mergeCell ref="F187:I187"/>
    <mergeCell ref="F188:I188"/>
    <mergeCell ref="F189:I189"/>
    <mergeCell ref="F190:I190"/>
    <mergeCell ref="F191:I191"/>
    <mergeCell ref="F182:I182"/>
    <mergeCell ref="F183:I183"/>
    <mergeCell ref="F185:I185"/>
    <mergeCell ref="F186:I186"/>
    <mergeCell ref="F177:I177"/>
    <mergeCell ref="F178:I178"/>
    <mergeCell ref="F179:I179"/>
    <mergeCell ref="F180:I180"/>
    <mergeCell ref="F181:I181"/>
    <mergeCell ref="F172:I172"/>
    <mergeCell ref="F173:I173"/>
    <mergeCell ref="F174:I174"/>
    <mergeCell ref="F175:I175"/>
    <mergeCell ref="F176:I176"/>
    <mergeCell ref="F167:I167"/>
    <mergeCell ref="F168:I168"/>
    <mergeCell ref="F169:I169"/>
    <mergeCell ref="F170:I170"/>
    <mergeCell ref="F171:I171"/>
    <mergeCell ref="F162:I162"/>
    <mergeCell ref="F163:I163"/>
    <mergeCell ref="F164:I164"/>
    <mergeCell ref="F165:I165"/>
    <mergeCell ref="F166:I166"/>
    <mergeCell ref="F157:I157"/>
    <mergeCell ref="F158:I158"/>
    <mergeCell ref="F159:I159"/>
    <mergeCell ref="F160:I160"/>
    <mergeCell ref="F161:I161"/>
    <mergeCell ref="F152:I152"/>
    <mergeCell ref="F153:I153"/>
    <mergeCell ref="F154:I154"/>
    <mergeCell ref="F155:I155"/>
    <mergeCell ref="F156:I156"/>
    <mergeCell ref="F147:I147"/>
    <mergeCell ref="F148:I148"/>
    <mergeCell ref="F149:I149"/>
    <mergeCell ref="F150:I150"/>
    <mergeCell ref="F151:I151"/>
    <mergeCell ref="F142:I142"/>
    <mergeCell ref="F144:I144"/>
    <mergeCell ref="F145:I145"/>
    <mergeCell ref="F146:I146"/>
    <mergeCell ref="F137:I137"/>
    <mergeCell ref="F138:I138"/>
    <mergeCell ref="F139:I139"/>
    <mergeCell ref="F140:I140"/>
    <mergeCell ref="F141:I141"/>
    <mergeCell ref="F132:I132"/>
    <mergeCell ref="F133:I133"/>
    <mergeCell ref="F134:I134"/>
    <mergeCell ref="F135:I135"/>
    <mergeCell ref="F136:I136"/>
    <mergeCell ref="F127:I127"/>
    <mergeCell ref="F128:I128"/>
    <mergeCell ref="F129:I129"/>
    <mergeCell ref="F130:I130"/>
    <mergeCell ref="F131:I131"/>
    <mergeCell ref="F122:I122"/>
    <mergeCell ref="F123:I123"/>
    <mergeCell ref="F124:I124"/>
    <mergeCell ref="F125:I125"/>
    <mergeCell ref="F126:I126"/>
    <mergeCell ref="F117:I117"/>
    <mergeCell ref="F118:I118"/>
    <mergeCell ref="F119:I119"/>
    <mergeCell ref="F120:I120"/>
    <mergeCell ref="F121:I121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F79:P79"/>
    <mergeCell ref="M81:P81"/>
    <mergeCell ref="N111:Q111"/>
    <mergeCell ref="H33:J33"/>
    <mergeCell ref="M33:P33"/>
    <mergeCell ref="H34:J34"/>
    <mergeCell ref="M34:P34"/>
    <mergeCell ref="H35:J35"/>
    <mergeCell ref="M35:P35"/>
    <mergeCell ref="H36:J36"/>
    <mergeCell ref="M36:P36"/>
    <mergeCell ref="M84:Q84"/>
    <mergeCell ref="N112:Q112"/>
    <mergeCell ref="N113:Q113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L94:Q94"/>
    <mergeCell ref="C100:Q100"/>
    <mergeCell ref="M83:Q83"/>
    <mergeCell ref="C86:G86"/>
    <mergeCell ref="N86:Q86"/>
    <mergeCell ref="N88:Q88"/>
    <mergeCell ref="L38:P38"/>
    <mergeCell ref="C76:Q76"/>
    <mergeCell ref="F78:P7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rowBreaks count="2" manualBreakCount="2">
    <brk id="72" min="1" max="16" man="1"/>
    <brk id="96" min="1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9"/>
  <sheetViews>
    <sheetView showGridLines="0" view="pageBreakPreview" zoomScale="80" zoomScaleNormal="85" zoomScaleSheetLayoutView="80" workbookViewId="0">
      <pane ySplit="1" topLeftCell="A2" activePane="bottomLeft" state="frozen"/>
      <selection pane="bottomLeft" activeCell="AH128" sqref="AH12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7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11.1640625" customWidth="1"/>
    <col min="11" max="11" width="11.5" customWidth="1"/>
    <col min="12" max="12" width="12" customWidth="1"/>
    <col min="13" max="13" width="11.33203125" customWidth="1"/>
    <col min="14" max="14" width="6" customWidth="1"/>
    <col min="15" max="15" width="2" customWidth="1"/>
    <col min="16" max="16" width="5.5" customWidth="1"/>
    <col min="17" max="17" width="12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106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888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15243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15243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15243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07 - D2.3 Vzduchotechnika obj č. 41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15243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147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15243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885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15243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15243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07 - D2.3 Vzduchotechnika obj č. 41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 t="s">
        <v>159</v>
      </c>
      <c r="D110" s="125" t="s">
        <v>160</v>
      </c>
      <c r="E110" s="125" t="s">
        <v>61</v>
      </c>
      <c r="F110" s="507" t="s">
        <v>161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Q139</f>
        <v>15243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147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Q139</f>
        <v>15243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885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Q139</f>
        <v>15243</v>
      </c>
      <c r="O113" s="487"/>
      <c r="P113" s="487"/>
      <c r="Q113" s="487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2:63" s="1" customFormat="1" ht="6.95" customHeight="1" x14ac:dyDescent="0.3">
      <c r="B115" s="185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</row>
    <row r="116" spans="2:63" ht="14.25" thickBot="1" x14ac:dyDescent="0.35">
      <c r="D116" s="184" t="s">
        <v>1063</v>
      </c>
      <c r="E116" s="184" t="s">
        <v>161</v>
      </c>
      <c r="F116" s="184"/>
      <c r="G116" s="184"/>
      <c r="H116" s="184"/>
      <c r="I116" s="184"/>
      <c r="J116" s="184"/>
      <c r="K116" s="209" t="s">
        <v>162</v>
      </c>
      <c r="L116" s="209" t="s">
        <v>1064</v>
      </c>
      <c r="M116" s="184" t="s">
        <v>1065</v>
      </c>
      <c r="N116" s="621" t="s">
        <v>1419</v>
      </c>
      <c r="O116" s="621"/>
      <c r="P116" s="621"/>
      <c r="Q116" s="621"/>
    </row>
    <row r="117" spans="2:63" ht="14.25" thickBot="1" x14ac:dyDescent="0.35">
      <c r="D117" s="186" t="s">
        <v>895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1"/>
    </row>
    <row r="118" spans="2:63" ht="54.75" customHeight="1" x14ac:dyDescent="0.3">
      <c r="D118" s="216" t="s">
        <v>896</v>
      </c>
      <c r="E118" s="622" t="s">
        <v>1058</v>
      </c>
      <c r="F118" s="623"/>
      <c r="G118" s="623"/>
      <c r="H118" s="623"/>
      <c r="I118" s="623"/>
      <c r="J118" s="624"/>
      <c r="K118" s="187" t="s">
        <v>897</v>
      </c>
      <c r="L118" s="217" t="s">
        <v>87</v>
      </c>
      <c r="M118" s="428">
        <v>3940</v>
      </c>
      <c r="N118" s="284"/>
      <c r="O118" s="285"/>
      <c r="P118" s="285"/>
      <c r="Q118" s="286">
        <f>M118*L118</f>
        <v>3940</v>
      </c>
    </row>
    <row r="119" spans="2:63" ht="16.5" x14ac:dyDescent="0.3">
      <c r="D119" s="212" t="s">
        <v>898</v>
      </c>
      <c r="E119" s="625" t="s">
        <v>899</v>
      </c>
      <c r="F119" s="626"/>
      <c r="G119" s="626"/>
      <c r="H119" s="626"/>
      <c r="I119" s="626"/>
      <c r="J119" s="627"/>
      <c r="K119" s="187" t="s">
        <v>886</v>
      </c>
      <c r="L119" s="218" t="s">
        <v>87</v>
      </c>
      <c r="M119" s="429">
        <v>420</v>
      </c>
      <c r="N119" s="284"/>
      <c r="O119" s="285"/>
      <c r="P119" s="285"/>
      <c r="Q119" s="286">
        <f t="shared" ref="Q119:Q133" si="0">M119*L119</f>
        <v>420</v>
      </c>
    </row>
    <row r="120" spans="2:63" ht="16.5" x14ac:dyDescent="0.3">
      <c r="D120" s="212" t="s">
        <v>900</v>
      </c>
      <c r="E120" s="625" t="s">
        <v>901</v>
      </c>
      <c r="F120" s="618"/>
      <c r="G120" s="618"/>
      <c r="H120" s="618"/>
      <c r="I120" s="618"/>
      <c r="J120" s="628"/>
      <c r="K120" s="187" t="s">
        <v>886</v>
      </c>
      <c r="L120" s="218" t="s">
        <v>177</v>
      </c>
      <c r="M120" s="429">
        <v>577.5</v>
      </c>
      <c r="N120" s="284"/>
      <c r="O120" s="285"/>
      <c r="P120" s="285"/>
      <c r="Q120" s="286">
        <f t="shared" si="0"/>
        <v>2310</v>
      </c>
    </row>
    <row r="121" spans="2:63" ht="16.5" x14ac:dyDescent="0.3">
      <c r="D121" s="212" t="s">
        <v>902</v>
      </c>
      <c r="E121" s="625" t="s">
        <v>903</v>
      </c>
      <c r="F121" s="618"/>
      <c r="G121" s="618"/>
      <c r="H121" s="618"/>
      <c r="I121" s="618"/>
      <c r="J121" s="628"/>
      <c r="K121" s="187" t="s">
        <v>886</v>
      </c>
      <c r="L121" s="218" t="s">
        <v>87</v>
      </c>
      <c r="M121" s="429">
        <v>453</v>
      </c>
      <c r="N121" s="284"/>
      <c r="O121" s="285"/>
      <c r="P121" s="285"/>
      <c r="Q121" s="286">
        <f t="shared" si="0"/>
        <v>453</v>
      </c>
    </row>
    <row r="122" spans="2:63" ht="15.75" customHeight="1" x14ac:dyDescent="0.3">
      <c r="D122" s="212" t="s">
        <v>904</v>
      </c>
      <c r="E122" s="625" t="s">
        <v>905</v>
      </c>
      <c r="F122" s="618"/>
      <c r="G122" s="618"/>
      <c r="H122" s="618"/>
      <c r="I122" s="618"/>
      <c r="J122" s="628"/>
      <c r="K122" s="187" t="s">
        <v>886</v>
      </c>
      <c r="L122" s="218" t="s">
        <v>87</v>
      </c>
      <c r="M122" s="429">
        <v>1208</v>
      </c>
      <c r="N122" s="284"/>
      <c r="O122" s="285"/>
      <c r="P122" s="285"/>
      <c r="Q122" s="286">
        <f t="shared" si="0"/>
        <v>1208</v>
      </c>
    </row>
    <row r="123" spans="2:63" ht="15" x14ac:dyDescent="0.3">
      <c r="D123" s="213" t="s">
        <v>906</v>
      </c>
      <c r="E123" s="629" t="s">
        <v>907</v>
      </c>
      <c r="F123" s="618"/>
      <c r="G123" s="618"/>
      <c r="H123" s="618"/>
      <c r="I123" s="618"/>
      <c r="J123" s="628"/>
      <c r="K123" s="219" t="s">
        <v>908</v>
      </c>
      <c r="L123" s="220">
        <v>3</v>
      </c>
      <c r="M123" s="429">
        <v>327</v>
      </c>
      <c r="N123" s="284"/>
      <c r="O123" s="285"/>
      <c r="P123" s="285"/>
      <c r="Q123" s="286">
        <f t="shared" si="0"/>
        <v>981</v>
      </c>
    </row>
    <row r="124" spans="2:63" ht="30" customHeight="1" x14ac:dyDescent="0.3">
      <c r="D124" s="214" t="s">
        <v>909</v>
      </c>
      <c r="E124" s="630" t="s">
        <v>1059</v>
      </c>
      <c r="F124" s="618"/>
      <c r="G124" s="618"/>
      <c r="H124" s="618"/>
      <c r="I124" s="618"/>
      <c r="J124" s="628"/>
      <c r="K124" s="221" t="s">
        <v>206</v>
      </c>
      <c r="L124" s="222">
        <v>3</v>
      </c>
      <c r="M124" s="429">
        <v>600</v>
      </c>
      <c r="N124" s="284"/>
      <c r="O124" s="285"/>
      <c r="P124" s="285"/>
      <c r="Q124" s="286">
        <f t="shared" si="0"/>
        <v>1800</v>
      </c>
    </row>
    <row r="125" spans="2:63" ht="15" x14ac:dyDescent="0.3">
      <c r="D125" s="631" t="s">
        <v>910</v>
      </c>
      <c r="E125" s="632" t="s">
        <v>1060</v>
      </c>
      <c r="F125" s="619"/>
      <c r="G125" s="619"/>
      <c r="H125" s="619"/>
      <c r="I125" s="619"/>
      <c r="J125" s="633"/>
      <c r="K125" s="634" t="s">
        <v>488</v>
      </c>
      <c r="L125" s="639">
        <v>1</v>
      </c>
      <c r="M125" s="648">
        <v>158</v>
      </c>
      <c r="N125" s="287"/>
      <c r="O125" s="288"/>
      <c r="P125" s="288"/>
      <c r="Q125" s="289">
        <f t="shared" si="0"/>
        <v>158</v>
      </c>
    </row>
    <row r="126" spans="2:63" ht="15.75" x14ac:dyDescent="0.35">
      <c r="D126" s="631"/>
      <c r="E126" s="641" t="s">
        <v>912</v>
      </c>
      <c r="F126" s="642"/>
      <c r="G126" s="642"/>
      <c r="H126" s="642"/>
      <c r="I126" s="642"/>
      <c r="J126" s="643"/>
      <c r="K126" s="635"/>
      <c r="L126" s="639"/>
      <c r="M126" s="654"/>
      <c r="N126" s="290"/>
      <c r="O126" s="291"/>
      <c r="P126" s="291"/>
      <c r="Q126" s="292"/>
    </row>
    <row r="127" spans="2:63" ht="15.75" x14ac:dyDescent="0.35">
      <c r="D127" s="631"/>
      <c r="E127" s="641" t="s">
        <v>913</v>
      </c>
      <c r="F127" s="642"/>
      <c r="G127" s="642"/>
      <c r="H127" s="642"/>
      <c r="I127" s="642"/>
      <c r="J127" s="643"/>
      <c r="K127" s="635"/>
      <c r="L127" s="639"/>
      <c r="M127" s="654"/>
      <c r="N127" s="290"/>
      <c r="O127" s="291"/>
      <c r="P127" s="291"/>
      <c r="Q127" s="292"/>
    </row>
    <row r="128" spans="2:63" ht="15.75" x14ac:dyDescent="0.35">
      <c r="D128" s="631"/>
      <c r="E128" s="641" t="s">
        <v>914</v>
      </c>
      <c r="F128" s="642"/>
      <c r="G128" s="642"/>
      <c r="H128" s="642"/>
      <c r="I128" s="642"/>
      <c r="J128" s="643"/>
      <c r="K128" s="635"/>
      <c r="L128" s="639"/>
      <c r="M128" s="654"/>
      <c r="N128" s="290"/>
      <c r="O128" s="291"/>
      <c r="P128" s="291"/>
      <c r="Q128" s="292"/>
    </row>
    <row r="129" spans="4:17" ht="15.75" x14ac:dyDescent="0.35">
      <c r="D129" s="631"/>
      <c r="E129" s="641" t="s">
        <v>915</v>
      </c>
      <c r="F129" s="642"/>
      <c r="G129" s="642"/>
      <c r="H129" s="642"/>
      <c r="I129" s="642"/>
      <c r="J129" s="643"/>
      <c r="K129" s="635"/>
      <c r="L129" s="639"/>
      <c r="M129" s="654"/>
      <c r="N129" s="290"/>
      <c r="O129" s="291"/>
      <c r="P129" s="291"/>
      <c r="Q129" s="292"/>
    </row>
    <row r="130" spans="4:17" ht="15.75" x14ac:dyDescent="0.35">
      <c r="D130" s="631"/>
      <c r="E130" s="641" t="s">
        <v>916</v>
      </c>
      <c r="F130" s="642"/>
      <c r="G130" s="642"/>
      <c r="H130" s="642"/>
      <c r="I130" s="642"/>
      <c r="J130" s="643"/>
      <c r="K130" s="635"/>
      <c r="L130" s="639"/>
      <c r="M130" s="654"/>
      <c r="N130" s="290"/>
      <c r="O130" s="291"/>
      <c r="P130" s="291"/>
      <c r="Q130" s="292"/>
    </row>
    <row r="131" spans="4:17" ht="12.75" customHeight="1" x14ac:dyDescent="0.35">
      <c r="D131" s="631"/>
      <c r="E131" s="644" t="s">
        <v>917</v>
      </c>
      <c r="F131" s="645"/>
      <c r="G131" s="645"/>
      <c r="H131" s="645"/>
      <c r="I131" s="645"/>
      <c r="J131" s="646"/>
      <c r="K131" s="635"/>
      <c r="L131" s="639"/>
      <c r="M131" s="655"/>
      <c r="N131" s="293"/>
      <c r="O131" s="294"/>
      <c r="P131" s="294"/>
      <c r="Q131" s="295"/>
    </row>
    <row r="132" spans="4:17" ht="15" x14ac:dyDescent="0.3">
      <c r="D132" s="215" t="s">
        <v>918</v>
      </c>
      <c r="E132" s="653" t="s">
        <v>1061</v>
      </c>
      <c r="F132" s="618"/>
      <c r="G132" s="618"/>
      <c r="H132" s="618"/>
      <c r="I132" s="618"/>
      <c r="J132" s="628"/>
      <c r="K132" s="223" t="s">
        <v>897</v>
      </c>
      <c r="L132" s="224">
        <v>1</v>
      </c>
      <c r="M132" s="429">
        <v>263</v>
      </c>
      <c r="N132" s="284"/>
      <c r="O132" s="285"/>
      <c r="P132" s="285"/>
      <c r="Q132" s="286">
        <f t="shared" si="0"/>
        <v>263</v>
      </c>
    </row>
    <row r="133" spans="4:17" ht="15" x14ac:dyDescent="0.3">
      <c r="D133" s="631" t="s">
        <v>920</v>
      </c>
      <c r="E133" s="637" t="s">
        <v>1062</v>
      </c>
      <c r="F133" s="619"/>
      <c r="G133" s="619"/>
      <c r="H133" s="619"/>
      <c r="I133" s="619"/>
      <c r="J133" s="633"/>
      <c r="K133" s="635" t="s">
        <v>897</v>
      </c>
      <c r="L133" s="639">
        <v>1</v>
      </c>
      <c r="M133" s="648">
        <v>210</v>
      </c>
      <c r="N133" s="287"/>
      <c r="O133" s="288"/>
      <c r="P133" s="288"/>
      <c r="Q133" s="289">
        <f t="shared" si="0"/>
        <v>210</v>
      </c>
    </row>
    <row r="134" spans="4:17" ht="15.75" thickBot="1" x14ac:dyDescent="0.35">
      <c r="D134" s="636"/>
      <c r="E134" s="650" t="s">
        <v>922</v>
      </c>
      <c r="F134" s="621"/>
      <c r="G134" s="621"/>
      <c r="H134" s="621"/>
      <c r="I134" s="621"/>
      <c r="J134" s="651"/>
      <c r="K134" s="638"/>
      <c r="L134" s="640"/>
      <c r="M134" s="649"/>
      <c r="N134" s="296"/>
      <c r="O134" s="297"/>
      <c r="P134" s="297"/>
      <c r="Q134" s="298"/>
    </row>
    <row r="135" spans="4:17" x14ac:dyDescent="0.3"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</row>
    <row r="136" spans="4:17" x14ac:dyDescent="0.3">
      <c r="D136" s="184"/>
      <c r="E136" s="652" t="s">
        <v>923</v>
      </c>
      <c r="F136" s="652"/>
      <c r="G136" s="652"/>
      <c r="H136" s="652"/>
      <c r="I136" s="652"/>
      <c r="J136" s="652"/>
      <c r="K136" s="190" t="s">
        <v>924</v>
      </c>
      <c r="L136" s="191" t="s">
        <v>87</v>
      </c>
      <c r="M136" s="426">
        <v>1000</v>
      </c>
      <c r="N136" s="184"/>
      <c r="O136" s="184"/>
      <c r="P136" s="184"/>
      <c r="Q136" s="430">
        <f>M136*L136</f>
        <v>1000</v>
      </c>
    </row>
    <row r="137" spans="4:17" x14ac:dyDescent="0.3">
      <c r="D137" s="184"/>
      <c r="E137" s="652" t="s">
        <v>925</v>
      </c>
      <c r="F137" s="652"/>
      <c r="G137" s="652"/>
      <c r="H137" s="652"/>
      <c r="I137" s="652"/>
      <c r="J137" s="652"/>
      <c r="K137" s="192" t="s">
        <v>924</v>
      </c>
      <c r="L137" s="193" t="s">
        <v>87</v>
      </c>
      <c r="M137" s="426">
        <v>500</v>
      </c>
      <c r="N137" s="184"/>
      <c r="O137" s="184"/>
      <c r="P137" s="184"/>
      <c r="Q137" s="430">
        <f>M137*L137</f>
        <v>500</v>
      </c>
    </row>
    <row r="138" spans="4:17" x14ac:dyDescent="0.3">
      <c r="D138" s="184"/>
      <c r="E138" s="652" t="s">
        <v>926</v>
      </c>
      <c r="F138" s="652"/>
      <c r="G138" s="652"/>
      <c r="H138" s="652"/>
      <c r="I138" s="652"/>
      <c r="J138" s="652"/>
      <c r="K138" s="190" t="s">
        <v>897</v>
      </c>
      <c r="L138" s="191" t="s">
        <v>87</v>
      </c>
      <c r="M138" s="426">
        <v>2000</v>
      </c>
      <c r="N138" s="184"/>
      <c r="O138" s="184"/>
      <c r="P138" s="184"/>
      <c r="Q138" s="431">
        <f>M138*L138</f>
        <v>2000</v>
      </c>
    </row>
    <row r="139" spans="4:17" ht="15" x14ac:dyDescent="0.3">
      <c r="D139" s="184"/>
      <c r="E139" s="647" t="s">
        <v>927</v>
      </c>
      <c r="F139" s="647"/>
      <c r="G139" s="647"/>
      <c r="H139" s="647"/>
      <c r="I139" s="647"/>
      <c r="J139" s="194"/>
      <c r="K139" s="194"/>
      <c r="L139" s="194"/>
      <c r="M139" s="194"/>
      <c r="N139" s="194"/>
      <c r="O139" s="194"/>
      <c r="P139" s="194"/>
      <c r="Q139" s="195">
        <f>SUM(Q118:Q138)</f>
        <v>15243</v>
      </c>
    </row>
  </sheetData>
  <sheetProtection algorithmName="SHA-512" hashValue="o5DTFn6TKfQrFB/VMsavSl0/vBVqqBjhkHgAdFlorwdELNyfzQ2BVkbGvjtx8TfR+jqWe9vC2VyyqBZ4dzwk1A==" saltValue="ZK37fqO+AnQaMXyajt5uiw==" spinCount="100000" sheet="1" objects="1" scenarios="1"/>
  <mergeCells count="85">
    <mergeCell ref="E139:I139"/>
    <mergeCell ref="E126:J126"/>
    <mergeCell ref="M133:M134"/>
    <mergeCell ref="E134:J134"/>
    <mergeCell ref="E136:J136"/>
    <mergeCell ref="E137:J137"/>
    <mergeCell ref="E138:J138"/>
    <mergeCell ref="E132:J132"/>
    <mergeCell ref="M125:M131"/>
    <mergeCell ref="D133:D134"/>
    <mergeCell ref="E133:J133"/>
    <mergeCell ref="K133:K134"/>
    <mergeCell ref="L133:L134"/>
    <mergeCell ref="L125:L131"/>
    <mergeCell ref="E127:J127"/>
    <mergeCell ref="E128:J128"/>
    <mergeCell ref="E129:J129"/>
    <mergeCell ref="E130:J130"/>
    <mergeCell ref="E131:J131"/>
    <mergeCell ref="E123:J123"/>
    <mergeCell ref="E124:J124"/>
    <mergeCell ref="D125:D131"/>
    <mergeCell ref="E125:J125"/>
    <mergeCell ref="K125:K131"/>
    <mergeCell ref="E118:J118"/>
    <mergeCell ref="E119:J119"/>
    <mergeCell ref="E120:J120"/>
    <mergeCell ref="E121:J121"/>
    <mergeCell ref="E122:J12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M84:Q84"/>
    <mergeCell ref="C86:G86"/>
    <mergeCell ref="N86:Q86"/>
    <mergeCell ref="L94:Q94"/>
    <mergeCell ref="C100:Q100"/>
    <mergeCell ref="M83:Q83"/>
    <mergeCell ref="N116:Q116"/>
    <mergeCell ref="N111:Q111"/>
    <mergeCell ref="N112:Q112"/>
    <mergeCell ref="N113:Q113"/>
    <mergeCell ref="N88:Q88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83" fitToHeight="100" orientation="portrait" blackAndWhite="1" r:id="rId1"/>
  <headerFooter>
    <oddFooter>&amp;CStrana &amp;P z &amp;N</oddFooter>
  </headerFooter>
  <rowBreaks count="2" manualBreakCount="2">
    <brk id="72" min="1" max="17" man="1"/>
    <brk id="97" min="1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0"/>
  <sheetViews>
    <sheetView showGridLines="0" zoomScaleNormal="100" zoomScaleSheetLayoutView="100" workbookViewId="0">
      <pane ySplit="1" topLeftCell="A106" activePane="bottomLeft" state="frozen"/>
      <selection pane="bottomLeft" activeCell="P117" sqref="P11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3" width="9.1640625" customWidth="1"/>
    <col min="14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5"/>
      <c r="B1" s="15"/>
      <c r="C1" s="15"/>
      <c r="D1" s="16" t="s">
        <v>1</v>
      </c>
      <c r="E1" s="15"/>
      <c r="F1" s="17" t="s">
        <v>126</v>
      </c>
      <c r="G1" s="17"/>
      <c r="H1" s="477" t="s">
        <v>127</v>
      </c>
      <c r="I1" s="477"/>
      <c r="J1" s="477"/>
      <c r="K1" s="477"/>
      <c r="L1" s="17" t="s">
        <v>128</v>
      </c>
      <c r="M1" s="15"/>
      <c r="N1" s="15"/>
      <c r="O1" s="16" t="s">
        <v>129</v>
      </c>
      <c r="P1" s="15"/>
      <c r="Q1" s="15"/>
      <c r="R1" s="15"/>
      <c r="S1" s="17" t="s">
        <v>130</v>
      </c>
      <c r="T1" s="17"/>
      <c r="U1" s="105"/>
      <c r="V1" s="10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 x14ac:dyDescent="0.3">
      <c r="C2" s="470" t="s">
        <v>7</v>
      </c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38" t="s">
        <v>8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T2" s="21" t="s">
        <v>109</v>
      </c>
    </row>
    <row r="3" spans="1:66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131</v>
      </c>
    </row>
    <row r="4" spans="1:66" ht="36.950000000000003" customHeight="1" x14ac:dyDescent="0.3">
      <c r="B4" s="25"/>
      <c r="C4" s="459" t="s">
        <v>132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26"/>
      <c r="T4" s="27" t="s">
        <v>13</v>
      </c>
      <c r="AT4" s="21" t="s">
        <v>6</v>
      </c>
    </row>
    <row r="5" spans="1:66" ht="6.95" customHeight="1" x14ac:dyDescent="0.3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 x14ac:dyDescent="0.3">
      <c r="B6" s="25"/>
      <c r="C6" s="28"/>
      <c r="D6" s="32" t="s">
        <v>17</v>
      </c>
      <c r="E6" s="28"/>
      <c r="F6" s="515" t="str">
        <f>'Rekapitulace stavby'!K6</f>
        <v>Kasárna Opavská 29, Hlučín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28"/>
      <c r="R6" s="26"/>
    </row>
    <row r="7" spans="1:66" s="1" customFormat="1" ht="32.85" customHeight="1" x14ac:dyDescent="0.3">
      <c r="B7" s="35"/>
      <c r="C7" s="36"/>
      <c r="D7" s="31" t="s">
        <v>133</v>
      </c>
      <c r="E7" s="36"/>
      <c r="F7" s="473" t="s">
        <v>889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36"/>
      <c r="R7" s="37"/>
    </row>
    <row r="8" spans="1:66" s="1" customFormat="1" ht="14.45" customHeight="1" x14ac:dyDescent="0.3">
      <c r="B8" s="35"/>
      <c r="C8" s="36"/>
      <c r="D8" s="32" t="s">
        <v>19</v>
      </c>
      <c r="E8" s="36"/>
      <c r="F8" s="30" t="s">
        <v>5</v>
      </c>
      <c r="G8" s="36"/>
      <c r="H8" s="36"/>
      <c r="I8" s="36"/>
      <c r="J8" s="36"/>
      <c r="K8" s="36"/>
      <c r="L8" s="36"/>
      <c r="M8" s="32" t="s">
        <v>20</v>
      </c>
      <c r="N8" s="36"/>
      <c r="O8" s="30" t="s">
        <v>5</v>
      </c>
      <c r="P8" s="36"/>
      <c r="Q8" s="36"/>
      <c r="R8" s="37"/>
    </row>
    <row r="9" spans="1:66" s="1" customFormat="1" ht="14.45" customHeight="1" x14ac:dyDescent="0.3">
      <c r="B9" s="35"/>
      <c r="C9" s="36"/>
      <c r="D9" s="32" t="s">
        <v>21</v>
      </c>
      <c r="E9" s="36"/>
      <c r="F9" s="30" t="s">
        <v>135</v>
      </c>
      <c r="G9" s="36"/>
      <c r="H9" s="36"/>
      <c r="I9" s="36"/>
      <c r="J9" s="36"/>
      <c r="K9" s="36"/>
      <c r="L9" s="36"/>
      <c r="M9" s="32" t="s">
        <v>23</v>
      </c>
      <c r="N9" s="36"/>
      <c r="O9" s="506" t="str">
        <f>'Rekapitulace stavby'!AN8</f>
        <v>29.5.2017</v>
      </c>
      <c r="P9" s="506"/>
      <c r="Q9" s="36"/>
      <c r="R9" s="37"/>
    </row>
    <row r="10" spans="1:66" s="1" customFormat="1" ht="10.9" customHeight="1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 x14ac:dyDescent="0.3">
      <c r="B11" s="35"/>
      <c r="C11" s="36"/>
      <c r="D11" s="32" t="s">
        <v>25</v>
      </c>
      <c r="E11" s="36"/>
      <c r="F11" s="36"/>
      <c r="G11" s="36"/>
      <c r="H11" s="36"/>
      <c r="I11" s="36"/>
      <c r="J11" s="36"/>
      <c r="K11" s="36"/>
      <c r="L11" s="36"/>
      <c r="M11" s="32" t="s">
        <v>26</v>
      </c>
      <c r="N11" s="36"/>
      <c r="O11" s="472" t="str">
        <f>IF('Rekapitulace stavby'!AN10="","",'Rekapitulace stavby'!AN10)</f>
        <v>60460580</v>
      </c>
      <c r="P11" s="472"/>
      <c r="Q11" s="36"/>
      <c r="R11" s="37"/>
    </row>
    <row r="12" spans="1:66" s="1" customFormat="1" ht="18" customHeight="1" x14ac:dyDescent="0.3">
      <c r="B12" s="35"/>
      <c r="C12" s="36"/>
      <c r="D12" s="36"/>
      <c r="E12" s="30" t="str">
        <f>IF('Rekapitulace stavby'!E11="","",'Rekapitulace stavby'!E11)</f>
        <v>AS-PO, Podbabská 1589/1, 160 00 Praha 6</v>
      </c>
      <c r="F12" s="36"/>
      <c r="G12" s="36"/>
      <c r="H12" s="36"/>
      <c r="I12" s="36"/>
      <c r="J12" s="36"/>
      <c r="K12" s="36"/>
      <c r="L12" s="36"/>
      <c r="M12" s="32" t="s">
        <v>29</v>
      </c>
      <c r="N12" s="36"/>
      <c r="O12" s="472" t="str">
        <f>IF('Rekapitulace stavby'!AN11="","",'Rekapitulace stavby'!AN11)</f>
        <v>CZ60460580</v>
      </c>
      <c r="P12" s="472"/>
      <c r="Q12" s="36"/>
      <c r="R12" s="37"/>
    </row>
    <row r="13" spans="1:66" s="1" customFormat="1" ht="6.95" customHeight="1" x14ac:dyDescent="0.3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 x14ac:dyDescent="0.3">
      <c r="B14" s="35"/>
      <c r="C14" s="36"/>
      <c r="D14" s="32" t="s">
        <v>31</v>
      </c>
      <c r="E14" s="36"/>
      <c r="F14" s="36"/>
      <c r="G14" s="36"/>
      <c r="H14" s="36"/>
      <c r="I14" s="36"/>
      <c r="J14" s="36"/>
      <c r="K14" s="36"/>
      <c r="L14" s="36"/>
      <c r="M14" s="32" t="s">
        <v>26</v>
      </c>
      <c r="N14" s="36"/>
      <c r="O14" s="472" t="str">
        <f>IF('Rekapitulace stavby'!AN13="","",'Rekapitulace stavby'!AN13)</f>
        <v/>
      </c>
      <c r="P14" s="472"/>
      <c r="Q14" s="36"/>
      <c r="R14" s="37"/>
    </row>
    <row r="15" spans="1:66" s="1" customFormat="1" ht="18" customHeight="1" x14ac:dyDescent="0.3">
      <c r="B15" s="35"/>
      <c r="C15" s="36"/>
      <c r="D15" s="36"/>
      <c r="E15" s="30" t="str">
        <f>IF('Rekapitulace stavby'!E14="","",'Rekapitulace stavby'!E14)</f>
        <v xml:space="preserve"> </v>
      </c>
      <c r="F15" s="36"/>
      <c r="G15" s="36"/>
      <c r="H15" s="36"/>
      <c r="I15" s="36"/>
      <c r="J15" s="36"/>
      <c r="K15" s="36"/>
      <c r="L15" s="36"/>
      <c r="M15" s="32" t="s">
        <v>29</v>
      </c>
      <c r="N15" s="36"/>
      <c r="O15" s="472" t="str">
        <f>IF('Rekapitulace stavby'!AN14="","",'Rekapitulace stavby'!AN14)</f>
        <v/>
      </c>
      <c r="P15" s="472"/>
      <c r="Q15" s="36"/>
      <c r="R15" s="37"/>
    </row>
    <row r="16" spans="1:66" s="1" customFormat="1" ht="6.95" customHeight="1" x14ac:dyDescent="0.3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 x14ac:dyDescent="0.3">
      <c r="B17" s="35"/>
      <c r="C17" s="36"/>
      <c r="D17" s="32" t="s">
        <v>33</v>
      </c>
      <c r="E17" s="36"/>
      <c r="F17" s="36"/>
      <c r="G17" s="36"/>
      <c r="H17" s="36"/>
      <c r="I17" s="36"/>
      <c r="J17" s="36"/>
      <c r="K17" s="36"/>
      <c r="L17" s="36"/>
      <c r="M17" s="32" t="s">
        <v>26</v>
      </c>
      <c r="N17" s="36"/>
      <c r="O17" s="472" t="str">
        <f>IF('Rekapitulace stavby'!AN16="","",'Rekapitulace stavby'!AN16)</f>
        <v>28571690</v>
      </c>
      <c r="P17" s="472"/>
      <c r="Q17" s="36"/>
      <c r="R17" s="37"/>
    </row>
    <row r="18" spans="2:18" s="1" customFormat="1" ht="18" customHeight="1" x14ac:dyDescent="0.3">
      <c r="B18" s="35"/>
      <c r="C18" s="36"/>
      <c r="D18" s="36"/>
      <c r="E18" s="30" t="str">
        <f>IF('Rekapitulace stavby'!E17="","",'Rekapitulace stavby'!E17)</f>
        <v>SAFETY PRO s.r.o., Přerovská 434/60, 77900 Olomouc</v>
      </c>
      <c r="F18" s="36"/>
      <c r="G18" s="36"/>
      <c r="H18" s="36"/>
      <c r="I18" s="36"/>
      <c r="J18" s="36"/>
      <c r="K18" s="36"/>
      <c r="L18" s="36"/>
      <c r="M18" s="32" t="s">
        <v>29</v>
      </c>
      <c r="N18" s="36"/>
      <c r="O18" s="472" t="str">
        <f>IF('Rekapitulace stavby'!AN17="","",'Rekapitulace stavby'!AN17)</f>
        <v>CZ28571690</v>
      </c>
      <c r="P18" s="472"/>
      <c r="Q18" s="36"/>
      <c r="R18" s="37"/>
    </row>
    <row r="19" spans="2:18" s="1" customFormat="1" ht="6.95" customHeight="1" x14ac:dyDescent="0.3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 x14ac:dyDescent="0.3">
      <c r="B20" s="35"/>
      <c r="C20" s="36"/>
      <c r="D20" s="32" t="s">
        <v>38</v>
      </c>
      <c r="E20" s="36"/>
      <c r="F20" s="36"/>
      <c r="G20" s="36"/>
      <c r="H20" s="36"/>
      <c r="I20" s="36"/>
      <c r="J20" s="36"/>
      <c r="K20" s="36"/>
      <c r="L20" s="36"/>
      <c r="M20" s="32" t="s">
        <v>26</v>
      </c>
      <c r="N20" s="36"/>
      <c r="O20" s="472" t="str">
        <f>IF('Rekapitulace stavby'!AN19="","",'Rekapitulace stavby'!AN19)</f>
        <v>28571690</v>
      </c>
      <c r="P20" s="472"/>
      <c r="Q20" s="36"/>
      <c r="R20" s="37"/>
    </row>
    <row r="21" spans="2:18" s="1" customFormat="1" ht="18" customHeight="1" x14ac:dyDescent="0.3">
      <c r="B21" s="35"/>
      <c r="C21" s="36"/>
      <c r="D21" s="36"/>
      <c r="E21" s="30" t="str">
        <f>IF('Rekapitulace stavby'!E20="","",'Rekapitulace stavby'!E20)</f>
        <v>SAFETY PRO s.r.o., Přerovská 434/60, 77900 Olomouc</v>
      </c>
      <c r="F21" s="36"/>
      <c r="G21" s="36"/>
      <c r="H21" s="36"/>
      <c r="I21" s="36"/>
      <c r="J21" s="36"/>
      <c r="K21" s="36"/>
      <c r="L21" s="36"/>
      <c r="M21" s="32" t="s">
        <v>29</v>
      </c>
      <c r="N21" s="36"/>
      <c r="O21" s="472" t="str">
        <f>IF('Rekapitulace stavby'!AN20="","",'Rekapitulace stavby'!AN20)</f>
        <v>CZ28571690</v>
      </c>
      <c r="P21" s="472"/>
      <c r="Q21" s="36"/>
      <c r="R21" s="37"/>
    </row>
    <row r="22" spans="2:18" s="1" customFormat="1" ht="6.95" customHeight="1" x14ac:dyDescent="0.3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 x14ac:dyDescent="0.3">
      <c r="B23" s="35"/>
      <c r="C23" s="36"/>
      <c r="D23" s="32" t="s">
        <v>39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22.5" customHeight="1" x14ac:dyDescent="0.3">
      <c r="B24" s="35"/>
      <c r="C24" s="36"/>
      <c r="D24" s="36"/>
      <c r="E24" s="474" t="s">
        <v>5</v>
      </c>
      <c r="F24" s="474"/>
      <c r="G24" s="474"/>
      <c r="H24" s="474"/>
      <c r="I24" s="474"/>
      <c r="J24" s="474"/>
      <c r="K24" s="474"/>
      <c r="L24" s="474"/>
      <c r="M24" s="36"/>
      <c r="N24" s="36"/>
      <c r="O24" s="36"/>
      <c r="P24" s="36"/>
      <c r="Q24" s="36"/>
      <c r="R24" s="37"/>
    </row>
    <row r="25" spans="2:18" s="1" customFormat="1" ht="6.95" customHeight="1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 x14ac:dyDescent="0.3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 x14ac:dyDescent="0.3">
      <c r="B27" s="35"/>
      <c r="C27" s="36"/>
      <c r="D27" s="106" t="s">
        <v>136</v>
      </c>
      <c r="E27" s="36"/>
      <c r="F27" s="36"/>
      <c r="G27" s="36"/>
      <c r="H27" s="36"/>
      <c r="I27" s="36"/>
      <c r="J27" s="36"/>
      <c r="K27" s="36"/>
      <c r="L27" s="36"/>
      <c r="M27" s="466">
        <f>N88</f>
        <v>387563.1450942317</v>
      </c>
      <c r="N27" s="466"/>
      <c r="O27" s="466"/>
      <c r="P27" s="466"/>
      <c r="Q27" s="36"/>
      <c r="R27" s="37"/>
    </row>
    <row r="28" spans="2:18" s="1" customFormat="1" ht="14.45" customHeight="1" x14ac:dyDescent="0.3">
      <c r="B28" s="35"/>
      <c r="C28" s="36"/>
      <c r="D28" s="34" t="s">
        <v>137</v>
      </c>
      <c r="E28" s="36"/>
      <c r="F28" s="36"/>
      <c r="G28" s="36"/>
      <c r="H28" s="36"/>
      <c r="I28" s="36"/>
      <c r="J28" s="36"/>
      <c r="K28" s="36"/>
      <c r="L28" s="36"/>
      <c r="M28" s="466">
        <f>N92</f>
        <v>0</v>
      </c>
      <c r="N28" s="466"/>
      <c r="O28" s="466"/>
      <c r="P28" s="466"/>
      <c r="Q28" s="36"/>
      <c r="R28" s="37"/>
    </row>
    <row r="29" spans="2:18" s="1" customFormat="1" ht="6.95" customHeight="1" x14ac:dyDescent="0.3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 x14ac:dyDescent="0.3">
      <c r="B30" s="35"/>
      <c r="C30" s="36"/>
      <c r="D30" s="107" t="s">
        <v>42</v>
      </c>
      <c r="E30" s="36"/>
      <c r="F30" s="36"/>
      <c r="G30" s="36"/>
      <c r="H30" s="36"/>
      <c r="I30" s="36"/>
      <c r="J30" s="36"/>
      <c r="K30" s="36"/>
      <c r="L30" s="36"/>
      <c r="M30" s="522">
        <f>ROUND(M27+M28,2)</f>
        <v>387563.15</v>
      </c>
      <c r="N30" s="505"/>
      <c r="O30" s="505"/>
      <c r="P30" s="505"/>
      <c r="Q30" s="36"/>
      <c r="R30" s="37"/>
    </row>
    <row r="31" spans="2:18" s="1" customFormat="1" ht="6.95" customHeight="1" x14ac:dyDescent="0.3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 x14ac:dyDescent="0.3">
      <c r="B32" s="35"/>
      <c r="C32" s="36"/>
      <c r="D32" s="42" t="s">
        <v>43</v>
      </c>
      <c r="E32" s="42" t="s">
        <v>44</v>
      </c>
      <c r="F32" s="43">
        <v>0.21</v>
      </c>
      <c r="G32" s="108" t="s">
        <v>45</v>
      </c>
      <c r="H32" s="519">
        <f>ROUND((SUM(BE92:BE93)+SUM(BE111:BE113)), 2)</f>
        <v>0</v>
      </c>
      <c r="I32" s="505"/>
      <c r="J32" s="505"/>
      <c r="K32" s="36"/>
      <c r="L32" s="36"/>
      <c r="M32" s="519">
        <f>ROUND(ROUND((SUM(BE92:BE93)+SUM(BE111:BE113)), 2)*F32, 2)</f>
        <v>0</v>
      </c>
      <c r="N32" s="505"/>
      <c r="O32" s="505"/>
      <c r="P32" s="505"/>
      <c r="Q32" s="36"/>
      <c r="R32" s="37"/>
    </row>
    <row r="33" spans="2:18" s="1" customFormat="1" ht="14.45" customHeight="1" x14ac:dyDescent="0.3">
      <c r="B33" s="35"/>
      <c r="C33" s="36"/>
      <c r="D33" s="36"/>
      <c r="E33" s="42" t="s">
        <v>46</v>
      </c>
      <c r="F33" s="43">
        <v>0.15</v>
      </c>
      <c r="G33" s="108" t="s">
        <v>45</v>
      </c>
      <c r="H33" s="519">
        <f>ROUND((SUM(BF92:BF93)+SUM(BF111:BF113)), 2)</f>
        <v>0</v>
      </c>
      <c r="I33" s="505"/>
      <c r="J33" s="505"/>
      <c r="K33" s="36"/>
      <c r="L33" s="36"/>
      <c r="M33" s="519">
        <f>ROUND(ROUND((SUM(BF92:BF93)+SUM(BF111:BF113)), 2)*F33, 2)</f>
        <v>0</v>
      </c>
      <c r="N33" s="505"/>
      <c r="O33" s="505"/>
      <c r="P33" s="505"/>
      <c r="Q33" s="36"/>
      <c r="R33" s="37"/>
    </row>
    <row r="34" spans="2:18" s="1" customFormat="1" ht="14.45" hidden="1" customHeight="1" x14ac:dyDescent="0.3">
      <c r="B34" s="35"/>
      <c r="C34" s="36"/>
      <c r="D34" s="36"/>
      <c r="E34" s="42" t="s">
        <v>47</v>
      </c>
      <c r="F34" s="43">
        <v>0.21</v>
      </c>
      <c r="G34" s="108" t="s">
        <v>45</v>
      </c>
      <c r="H34" s="519">
        <f>ROUND((SUM(BG92:BG93)+SUM(BG111:BG113)), 2)</f>
        <v>0</v>
      </c>
      <c r="I34" s="505"/>
      <c r="J34" s="505"/>
      <c r="K34" s="36"/>
      <c r="L34" s="36"/>
      <c r="M34" s="519">
        <v>0</v>
      </c>
      <c r="N34" s="505"/>
      <c r="O34" s="505"/>
      <c r="P34" s="505"/>
      <c r="Q34" s="36"/>
      <c r="R34" s="37"/>
    </row>
    <row r="35" spans="2:18" s="1" customFormat="1" ht="14.45" hidden="1" customHeight="1" x14ac:dyDescent="0.3">
      <c r="B35" s="35"/>
      <c r="C35" s="36"/>
      <c r="D35" s="36"/>
      <c r="E35" s="42" t="s">
        <v>48</v>
      </c>
      <c r="F35" s="43">
        <v>0.15</v>
      </c>
      <c r="G35" s="108" t="s">
        <v>45</v>
      </c>
      <c r="H35" s="519">
        <f>ROUND((SUM(BH92:BH93)+SUM(BH111:BH113)), 2)</f>
        <v>0</v>
      </c>
      <c r="I35" s="505"/>
      <c r="J35" s="505"/>
      <c r="K35" s="36"/>
      <c r="L35" s="36"/>
      <c r="M35" s="519">
        <v>0</v>
      </c>
      <c r="N35" s="505"/>
      <c r="O35" s="505"/>
      <c r="P35" s="505"/>
      <c r="Q35" s="36"/>
      <c r="R35" s="37"/>
    </row>
    <row r="36" spans="2:18" s="1" customFormat="1" ht="14.45" hidden="1" customHeight="1" x14ac:dyDescent="0.3">
      <c r="B36" s="35"/>
      <c r="C36" s="36"/>
      <c r="D36" s="36"/>
      <c r="E36" s="42" t="s">
        <v>49</v>
      </c>
      <c r="F36" s="43">
        <v>0</v>
      </c>
      <c r="G36" s="108" t="s">
        <v>45</v>
      </c>
      <c r="H36" s="519">
        <f>ROUND((SUM(BI92:BI93)+SUM(BI111:BI113)), 2)</f>
        <v>0</v>
      </c>
      <c r="I36" s="505"/>
      <c r="J36" s="505"/>
      <c r="K36" s="36"/>
      <c r="L36" s="36"/>
      <c r="M36" s="519">
        <v>0</v>
      </c>
      <c r="N36" s="505"/>
      <c r="O36" s="505"/>
      <c r="P36" s="505"/>
      <c r="Q36" s="36"/>
      <c r="R36" s="37"/>
    </row>
    <row r="37" spans="2:18" s="1" customFormat="1" ht="6.95" customHeight="1" x14ac:dyDescent="0.3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 x14ac:dyDescent="0.3">
      <c r="B38" s="35"/>
      <c r="C38" s="104"/>
      <c r="D38" s="109" t="s">
        <v>50</v>
      </c>
      <c r="E38" s="75"/>
      <c r="F38" s="75"/>
      <c r="G38" s="110" t="s">
        <v>51</v>
      </c>
      <c r="H38" s="111" t="s">
        <v>52</v>
      </c>
      <c r="I38" s="75"/>
      <c r="J38" s="75"/>
      <c r="K38" s="75"/>
      <c r="L38" s="520">
        <f>SUM(M30:M36)</f>
        <v>387563.15</v>
      </c>
      <c r="M38" s="520"/>
      <c r="N38" s="520"/>
      <c r="O38" s="520"/>
      <c r="P38" s="521"/>
      <c r="Q38" s="104"/>
      <c r="R38" s="37"/>
    </row>
    <row r="39" spans="2:18" s="1" customFormat="1" ht="14.45" customHeigh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 x14ac:dyDescent="0.3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x14ac:dyDescent="0.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x14ac:dyDescent="0.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x14ac:dyDescent="0.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x14ac:dyDescent="0.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x14ac:dyDescent="0.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x14ac:dyDescent="0.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x14ac:dyDescent="0.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x14ac:dyDescent="0.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x14ac:dyDescent="0.3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 x14ac:dyDescent="0.3">
      <c r="B50" s="35"/>
      <c r="C50" s="36"/>
      <c r="D50" s="50" t="s">
        <v>53</v>
      </c>
      <c r="E50" s="51"/>
      <c r="F50" s="51"/>
      <c r="G50" s="51"/>
      <c r="H50" s="52"/>
      <c r="I50" s="36"/>
      <c r="J50" s="50" t="s">
        <v>54</v>
      </c>
      <c r="K50" s="51"/>
      <c r="L50" s="51"/>
      <c r="M50" s="51"/>
      <c r="N50" s="51"/>
      <c r="O50" s="51"/>
      <c r="P50" s="52"/>
      <c r="Q50" s="36"/>
      <c r="R50" s="37"/>
    </row>
    <row r="51" spans="2:18" x14ac:dyDescent="0.3">
      <c r="B51" s="25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6"/>
    </row>
    <row r="52" spans="2:18" x14ac:dyDescent="0.3">
      <c r="B52" s="25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6"/>
    </row>
    <row r="53" spans="2:18" x14ac:dyDescent="0.3">
      <c r="B53" s="25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6"/>
    </row>
    <row r="54" spans="2:18" x14ac:dyDescent="0.3">
      <c r="B54" s="25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6"/>
    </row>
    <row r="55" spans="2:18" x14ac:dyDescent="0.3">
      <c r="B55" s="25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6"/>
    </row>
    <row r="56" spans="2:18" x14ac:dyDescent="0.3">
      <c r="B56" s="25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6"/>
    </row>
    <row r="57" spans="2:18" x14ac:dyDescent="0.3">
      <c r="B57" s="25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6"/>
    </row>
    <row r="58" spans="2:18" x14ac:dyDescent="0.3">
      <c r="B58" s="25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6"/>
    </row>
    <row r="59" spans="2:18" s="1" customFormat="1" ht="15" x14ac:dyDescent="0.3">
      <c r="B59" s="35"/>
      <c r="C59" s="36"/>
      <c r="D59" s="55" t="s">
        <v>55</v>
      </c>
      <c r="E59" s="56"/>
      <c r="F59" s="56"/>
      <c r="G59" s="57" t="s">
        <v>56</v>
      </c>
      <c r="H59" s="58"/>
      <c r="I59" s="36"/>
      <c r="J59" s="55" t="s">
        <v>55</v>
      </c>
      <c r="K59" s="56"/>
      <c r="L59" s="56"/>
      <c r="M59" s="56"/>
      <c r="N59" s="57" t="s">
        <v>56</v>
      </c>
      <c r="O59" s="56"/>
      <c r="P59" s="58"/>
      <c r="Q59" s="36"/>
      <c r="R59" s="37"/>
    </row>
    <row r="60" spans="2:18" x14ac:dyDescent="0.3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 x14ac:dyDescent="0.3">
      <c r="B61" s="35"/>
      <c r="C61" s="36"/>
      <c r="D61" s="50" t="s">
        <v>57</v>
      </c>
      <c r="E61" s="51"/>
      <c r="F61" s="51"/>
      <c r="G61" s="51"/>
      <c r="H61" s="52"/>
      <c r="I61" s="36"/>
      <c r="J61" s="50" t="s">
        <v>58</v>
      </c>
      <c r="K61" s="51"/>
      <c r="L61" s="51"/>
      <c r="M61" s="51"/>
      <c r="N61" s="51"/>
      <c r="O61" s="51"/>
      <c r="P61" s="52"/>
      <c r="Q61" s="36"/>
      <c r="R61" s="37"/>
    </row>
    <row r="62" spans="2:18" x14ac:dyDescent="0.3">
      <c r="B62" s="25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6"/>
    </row>
    <row r="63" spans="2:18" x14ac:dyDescent="0.3">
      <c r="B63" s="25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6"/>
    </row>
    <row r="64" spans="2:18" x14ac:dyDescent="0.3">
      <c r="B64" s="25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6"/>
    </row>
    <row r="65" spans="2:18" x14ac:dyDescent="0.3">
      <c r="B65" s="25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6"/>
    </row>
    <row r="66" spans="2:18" x14ac:dyDescent="0.3">
      <c r="B66" s="25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6"/>
    </row>
    <row r="67" spans="2:18" x14ac:dyDescent="0.3">
      <c r="B67" s="25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6"/>
    </row>
    <row r="68" spans="2:18" x14ac:dyDescent="0.3">
      <c r="B68" s="25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6"/>
    </row>
    <row r="69" spans="2:18" x14ac:dyDescent="0.3">
      <c r="B69" s="25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6"/>
    </row>
    <row r="70" spans="2:18" s="1" customFormat="1" ht="15" x14ac:dyDescent="0.3">
      <c r="B70" s="35"/>
      <c r="C70" s="36"/>
      <c r="D70" s="55" t="s">
        <v>55</v>
      </c>
      <c r="E70" s="56"/>
      <c r="F70" s="56"/>
      <c r="G70" s="57" t="s">
        <v>56</v>
      </c>
      <c r="H70" s="58"/>
      <c r="I70" s="36"/>
      <c r="J70" s="55" t="s">
        <v>55</v>
      </c>
      <c r="K70" s="56"/>
      <c r="L70" s="56"/>
      <c r="M70" s="56"/>
      <c r="N70" s="57" t="s">
        <v>56</v>
      </c>
      <c r="O70" s="56"/>
      <c r="P70" s="58"/>
      <c r="Q70" s="36"/>
      <c r="R70" s="37"/>
    </row>
    <row r="71" spans="2:18" s="1" customFormat="1" ht="14.45" customHeight="1" x14ac:dyDescent="0.3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 x14ac:dyDescent="0.3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 x14ac:dyDescent="0.3">
      <c r="B76" s="35"/>
      <c r="C76" s="459" t="s">
        <v>138</v>
      </c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37"/>
    </row>
    <row r="77" spans="2:18" s="1" customFormat="1" ht="6.95" customHeight="1" x14ac:dyDescent="0.3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 x14ac:dyDescent="0.3">
      <c r="B78" s="35"/>
      <c r="C78" s="32" t="s">
        <v>17</v>
      </c>
      <c r="D78" s="36"/>
      <c r="E78" s="36"/>
      <c r="F78" s="515" t="str">
        <f>F6</f>
        <v>Kasárna Opavská 29, Hlučín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36"/>
      <c r="R78" s="37"/>
    </row>
    <row r="79" spans="2:18" s="1" customFormat="1" ht="36.950000000000003" customHeight="1" x14ac:dyDescent="0.3">
      <c r="B79" s="35"/>
      <c r="C79" s="69" t="s">
        <v>133</v>
      </c>
      <c r="D79" s="36"/>
      <c r="E79" s="36"/>
      <c r="F79" s="461" t="str">
        <f>F7</f>
        <v>SO 08 - D2.4 Vytápění objekt č. 41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36"/>
      <c r="R79" s="37"/>
    </row>
    <row r="80" spans="2:18" s="1" customFormat="1" ht="6.95" customHeight="1" x14ac:dyDescent="0.3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 x14ac:dyDescent="0.3">
      <c r="B81" s="35"/>
      <c r="C81" s="32" t="s">
        <v>21</v>
      </c>
      <c r="D81" s="36"/>
      <c r="E81" s="36"/>
      <c r="F81" s="30" t="str">
        <f>F9</f>
        <v>Hlučín</v>
      </c>
      <c r="G81" s="36"/>
      <c r="H81" s="36"/>
      <c r="I81" s="36"/>
      <c r="J81" s="36"/>
      <c r="K81" s="32" t="s">
        <v>23</v>
      </c>
      <c r="L81" s="36"/>
      <c r="M81" s="506" t="str">
        <f>IF(O9="","",O9)</f>
        <v>29.5.2017</v>
      </c>
      <c r="N81" s="506"/>
      <c r="O81" s="506"/>
      <c r="P81" s="506"/>
      <c r="Q81" s="36"/>
      <c r="R81" s="37"/>
    </row>
    <row r="82" spans="2:47" s="1" customFormat="1" ht="6.95" customHeight="1" x14ac:dyDescent="0.3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 x14ac:dyDescent="0.3">
      <c r="B83" s="35"/>
      <c r="C83" s="32" t="s">
        <v>25</v>
      </c>
      <c r="D83" s="36"/>
      <c r="E83" s="36"/>
      <c r="F83" s="30" t="str">
        <f>E12</f>
        <v>AS-PO, Podbabská 1589/1, 160 00 Praha 6</v>
      </c>
      <c r="G83" s="36"/>
      <c r="H83" s="36"/>
      <c r="I83" s="36"/>
      <c r="J83" s="36"/>
      <c r="K83" s="32" t="s">
        <v>33</v>
      </c>
      <c r="L83" s="36"/>
      <c r="M83" s="472" t="str">
        <f>E18</f>
        <v>SAFETY PRO s.r.o., Přerovská 434/60, 77900 Olomouc</v>
      </c>
      <c r="N83" s="472"/>
      <c r="O83" s="472"/>
      <c r="P83" s="472"/>
      <c r="Q83" s="472"/>
      <c r="R83" s="37"/>
    </row>
    <row r="84" spans="2:47" s="1" customFormat="1" ht="14.45" customHeight="1" x14ac:dyDescent="0.3">
      <c r="B84" s="35"/>
      <c r="C84" s="32" t="s">
        <v>31</v>
      </c>
      <c r="D84" s="36"/>
      <c r="E84" s="36"/>
      <c r="F84" s="30" t="str">
        <f>IF(E15="","",E15)</f>
        <v xml:space="preserve"> </v>
      </c>
      <c r="G84" s="36"/>
      <c r="H84" s="36"/>
      <c r="I84" s="36"/>
      <c r="J84" s="36"/>
      <c r="K84" s="32" t="s">
        <v>38</v>
      </c>
      <c r="L84" s="36"/>
      <c r="M84" s="472" t="str">
        <f>E21</f>
        <v>SAFETY PRO s.r.o., Přerovská 434/60, 77900 Olomouc</v>
      </c>
      <c r="N84" s="472"/>
      <c r="O84" s="472"/>
      <c r="P84" s="472"/>
      <c r="Q84" s="472"/>
      <c r="R84" s="37"/>
    </row>
    <row r="85" spans="2:47" s="1" customFormat="1" ht="10.35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 x14ac:dyDescent="0.3">
      <c r="B86" s="35"/>
      <c r="C86" s="517" t="s">
        <v>139</v>
      </c>
      <c r="D86" s="518"/>
      <c r="E86" s="518"/>
      <c r="F86" s="518"/>
      <c r="G86" s="518"/>
      <c r="H86" s="104"/>
      <c r="I86" s="104"/>
      <c r="J86" s="104"/>
      <c r="K86" s="104"/>
      <c r="L86" s="104"/>
      <c r="M86" s="104"/>
      <c r="N86" s="517" t="s">
        <v>140</v>
      </c>
      <c r="O86" s="518"/>
      <c r="P86" s="518"/>
      <c r="Q86" s="518"/>
      <c r="R86" s="37"/>
    </row>
    <row r="87" spans="2:47" s="1" customFormat="1" ht="10.35" customHeight="1" x14ac:dyDescent="0.3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 x14ac:dyDescent="0.3">
      <c r="B88" s="35"/>
      <c r="C88" s="112" t="s">
        <v>141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441">
        <f>N111</f>
        <v>387563.1450942317</v>
      </c>
      <c r="O88" s="513"/>
      <c r="P88" s="513"/>
      <c r="Q88" s="513"/>
      <c r="R88" s="37"/>
      <c r="AU88" s="21" t="s">
        <v>142</v>
      </c>
    </row>
    <row r="89" spans="2:47" s="6" customFormat="1" ht="24.95" customHeight="1" x14ac:dyDescent="0.3">
      <c r="B89" s="113"/>
      <c r="C89" s="114"/>
      <c r="D89" s="115" t="s">
        <v>147</v>
      </c>
      <c r="E89" s="114"/>
      <c r="F89" s="114"/>
      <c r="G89" s="114"/>
      <c r="H89" s="114"/>
      <c r="I89" s="114"/>
      <c r="J89" s="114"/>
      <c r="K89" s="114"/>
      <c r="L89" s="114"/>
      <c r="M89" s="114"/>
      <c r="N89" s="485">
        <f>N112</f>
        <v>387563.1450942317</v>
      </c>
      <c r="O89" s="512"/>
      <c r="P89" s="512"/>
      <c r="Q89" s="512"/>
      <c r="R89" s="116"/>
    </row>
    <row r="90" spans="2:47" s="7" customFormat="1" ht="19.899999999999999" customHeight="1" x14ac:dyDescent="0.3">
      <c r="B90" s="117"/>
      <c r="C90" s="118"/>
      <c r="D90" s="119" t="s">
        <v>641</v>
      </c>
      <c r="E90" s="118"/>
      <c r="F90" s="118"/>
      <c r="G90" s="118"/>
      <c r="H90" s="118"/>
      <c r="I90" s="118"/>
      <c r="J90" s="118"/>
      <c r="K90" s="118"/>
      <c r="L90" s="118"/>
      <c r="M90" s="118"/>
      <c r="N90" s="510">
        <f>N113</f>
        <v>387563.1450942317</v>
      </c>
      <c r="O90" s="511"/>
      <c r="P90" s="511"/>
      <c r="Q90" s="511"/>
      <c r="R90" s="120"/>
    </row>
    <row r="91" spans="2:47" s="1" customFormat="1" ht="21.75" customHeight="1" x14ac:dyDescent="0.3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7"/>
    </row>
    <row r="92" spans="2:47" s="1" customFormat="1" ht="29.25" customHeight="1" x14ac:dyDescent="0.3">
      <c r="B92" s="35"/>
      <c r="C92" s="112" t="s">
        <v>157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513">
        <v>0</v>
      </c>
      <c r="O92" s="514"/>
      <c r="P92" s="514"/>
      <c r="Q92" s="514"/>
      <c r="R92" s="37"/>
      <c r="T92" s="121"/>
      <c r="U92" s="122" t="s">
        <v>43</v>
      </c>
    </row>
    <row r="93" spans="2:47" s="1" customFormat="1" ht="18" customHeight="1" x14ac:dyDescent="0.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7"/>
    </row>
    <row r="94" spans="2:47" s="1" customFormat="1" ht="29.25" customHeight="1" x14ac:dyDescent="0.3">
      <c r="B94" s="35"/>
      <c r="C94" s="103" t="s">
        <v>125</v>
      </c>
      <c r="D94" s="104"/>
      <c r="E94" s="104"/>
      <c r="F94" s="104"/>
      <c r="G94" s="104"/>
      <c r="H94" s="104"/>
      <c r="I94" s="104"/>
      <c r="J94" s="104"/>
      <c r="K94" s="104"/>
      <c r="L94" s="448">
        <f>ROUND(SUM(N88+N92),2)</f>
        <v>387563.15</v>
      </c>
      <c r="M94" s="448"/>
      <c r="N94" s="448"/>
      <c r="O94" s="448"/>
      <c r="P94" s="448"/>
      <c r="Q94" s="448"/>
      <c r="R94" s="37"/>
    </row>
    <row r="95" spans="2:47" s="1" customFormat="1" ht="6.95" customHeight="1" x14ac:dyDescent="0.3"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1"/>
    </row>
    <row r="99" spans="2:63" s="1" customFormat="1" ht="6.95" customHeight="1" x14ac:dyDescent="0.3"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</row>
    <row r="100" spans="2:63" s="1" customFormat="1" ht="36.950000000000003" customHeight="1" x14ac:dyDescent="0.3">
      <c r="B100" s="35"/>
      <c r="C100" s="459" t="s">
        <v>158</v>
      </c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37"/>
    </row>
    <row r="101" spans="2:63" s="1" customFormat="1" ht="6.95" customHeight="1" x14ac:dyDescent="0.3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63" s="1" customFormat="1" ht="30" customHeight="1" x14ac:dyDescent="0.3">
      <c r="B102" s="35"/>
      <c r="C102" s="32" t="s">
        <v>17</v>
      </c>
      <c r="D102" s="36"/>
      <c r="E102" s="36"/>
      <c r="F102" s="515" t="str">
        <f>F6</f>
        <v>Kasárna Opavská 29, Hlučín</v>
      </c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36"/>
      <c r="R102" s="37"/>
    </row>
    <row r="103" spans="2:63" s="1" customFormat="1" ht="36.950000000000003" customHeight="1" x14ac:dyDescent="0.3">
      <c r="B103" s="35"/>
      <c r="C103" s="69" t="s">
        <v>133</v>
      </c>
      <c r="D103" s="36"/>
      <c r="E103" s="36"/>
      <c r="F103" s="461" t="str">
        <f>F7</f>
        <v>SO 08 - D2.4 Vytápění objekt č. 41</v>
      </c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36"/>
      <c r="R103" s="37"/>
    </row>
    <row r="104" spans="2:63" s="1" customFormat="1" ht="6.95" customHeight="1" x14ac:dyDescent="0.3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3" s="1" customFormat="1" ht="18" customHeight="1" x14ac:dyDescent="0.3">
      <c r="B105" s="35"/>
      <c r="C105" s="32" t="s">
        <v>21</v>
      </c>
      <c r="D105" s="36"/>
      <c r="E105" s="36"/>
      <c r="F105" s="30" t="str">
        <f>F9</f>
        <v>Hlučín</v>
      </c>
      <c r="G105" s="36"/>
      <c r="H105" s="36"/>
      <c r="I105" s="36"/>
      <c r="J105" s="36"/>
      <c r="K105" s="32" t="s">
        <v>23</v>
      </c>
      <c r="L105" s="36"/>
      <c r="M105" s="506" t="str">
        <f>IF(O9="","",O9)</f>
        <v>29.5.2017</v>
      </c>
      <c r="N105" s="506"/>
      <c r="O105" s="506"/>
      <c r="P105" s="506"/>
      <c r="Q105" s="36"/>
      <c r="R105" s="37"/>
    </row>
    <row r="106" spans="2:63" s="1" customFormat="1" ht="6.95" customHeigh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3" s="1" customFormat="1" ht="15" x14ac:dyDescent="0.3">
      <c r="B107" s="35"/>
      <c r="C107" s="32" t="s">
        <v>25</v>
      </c>
      <c r="D107" s="36"/>
      <c r="E107" s="36"/>
      <c r="F107" s="30" t="str">
        <f>E12</f>
        <v>AS-PO, Podbabská 1589/1, 160 00 Praha 6</v>
      </c>
      <c r="G107" s="36"/>
      <c r="H107" s="36"/>
      <c r="I107" s="36"/>
      <c r="J107" s="36"/>
      <c r="K107" s="32" t="s">
        <v>33</v>
      </c>
      <c r="L107" s="36"/>
      <c r="M107" s="472" t="str">
        <f>E18</f>
        <v>SAFETY PRO s.r.o., Přerovská 434/60, 77900 Olomouc</v>
      </c>
      <c r="N107" s="472"/>
      <c r="O107" s="472"/>
      <c r="P107" s="472"/>
      <c r="Q107" s="472"/>
      <c r="R107" s="37"/>
    </row>
    <row r="108" spans="2:63" s="1" customFormat="1" ht="14.45" customHeight="1" x14ac:dyDescent="0.3">
      <c r="B108" s="35"/>
      <c r="C108" s="32" t="s">
        <v>31</v>
      </c>
      <c r="D108" s="36"/>
      <c r="E108" s="36"/>
      <c r="F108" s="30" t="str">
        <f>IF(E15="","",E15)</f>
        <v xml:space="preserve"> </v>
      </c>
      <c r="G108" s="36"/>
      <c r="H108" s="36"/>
      <c r="I108" s="36"/>
      <c r="J108" s="36"/>
      <c r="K108" s="32" t="s">
        <v>38</v>
      </c>
      <c r="L108" s="36"/>
      <c r="M108" s="472" t="str">
        <f>E21</f>
        <v>SAFETY PRO s.r.o., Přerovská 434/60, 77900 Olomouc</v>
      </c>
      <c r="N108" s="472"/>
      <c r="O108" s="472"/>
      <c r="P108" s="472"/>
      <c r="Q108" s="472"/>
      <c r="R108" s="37"/>
    </row>
    <row r="109" spans="2:63" s="1" customFormat="1" ht="10.35" customHeight="1" x14ac:dyDescent="0.3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63" s="8" customFormat="1" ht="29.25" customHeight="1" x14ac:dyDescent="0.3">
      <c r="B110" s="123"/>
      <c r="C110" s="124"/>
      <c r="D110" s="125"/>
      <c r="E110" s="125" t="s">
        <v>1063</v>
      </c>
      <c r="F110" s="507" t="s">
        <v>161</v>
      </c>
      <c r="G110" s="507"/>
      <c r="H110" s="507"/>
      <c r="I110" s="507"/>
      <c r="J110" s="125" t="s">
        <v>162</v>
      </c>
      <c r="K110" s="125" t="s">
        <v>163</v>
      </c>
      <c r="L110" s="508" t="s">
        <v>164</v>
      </c>
      <c r="M110" s="508"/>
      <c r="N110" s="507" t="s">
        <v>140</v>
      </c>
      <c r="O110" s="507"/>
      <c r="P110" s="507"/>
      <c r="Q110" s="509"/>
      <c r="R110" s="126"/>
      <c r="T110" s="76" t="s">
        <v>165</v>
      </c>
      <c r="U110" s="77" t="s">
        <v>43</v>
      </c>
      <c r="V110" s="77" t="s">
        <v>166</v>
      </c>
      <c r="W110" s="77" t="s">
        <v>167</v>
      </c>
      <c r="X110" s="77" t="s">
        <v>168</v>
      </c>
      <c r="Y110" s="77" t="s">
        <v>169</v>
      </c>
      <c r="Z110" s="77" t="s">
        <v>170</v>
      </c>
      <c r="AA110" s="78" t="s">
        <v>171</v>
      </c>
    </row>
    <row r="111" spans="2:63" s="1" customFormat="1" ht="29.25" customHeight="1" x14ac:dyDescent="0.35">
      <c r="B111" s="35"/>
      <c r="C111" s="80" t="s">
        <v>136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482">
        <f>P184</f>
        <v>387563.1450942317</v>
      </c>
      <c r="O111" s="483"/>
      <c r="P111" s="483"/>
      <c r="Q111" s="483"/>
      <c r="R111" s="37"/>
      <c r="T111" s="79"/>
      <c r="U111" s="51"/>
      <c r="V111" s="51"/>
      <c r="W111" s="127" t="e">
        <f>W112</f>
        <v>#REF!</v>
      </c>
      <c r="X111" s="51"/>
      <c r="Y111" s="127" t="e">
        <f>Y112</f>
        <v>#REF!</v>
      </c>
      <c r="Z111" s="51"/>
      <c r="AA111" s="128" t="e">
        <f>AA112</f>
        <v>#REF!</v>
      </c>
      <c r="AT111" s="21" t="s">
        <v>78</v>
      </c>
      <c r="AU111" s="21" t="s">
        <v>142</v>
      </c>
      <c r="BK111" s="129" t="e">
        <f>BK112</f>
        <v>#REF!</v>
      </c>
    </row>
    <row r="112" spans="2:63" s="9" customFormat="1" ht="37.35" customHeight="1" x14ac:dyDescent="0.35">
      <c r="B112" s="130"/>
      <c r="C112" s="131"/>
      <c r="D112" s="132" t="s">
        <v>147</v>
      </c>
      <c r="E112" s="132"/>
      <c r="F112" s="132"/>
      <c r="G112" s="132"/>
      <c r="H112" s="132"/>
      <c r="I112" s="132"/>
      <c r="J112" s="132"/>
      <c r="K112" s="132"/>
      <c r="L112" s="132"/>
      <c r="M112" s="132"/>
      <c r="N112" s="484">
        <f>P184</f>
        <v>387563.1450942317</v>
      </c>
      <c r="O112" s="485"/>
      <c r="P112" s="485"/>
      <c r="Q112" s="485"/>
      <c r="R112" s="133"/>
      <c r="T112" s="134"/>
      <c r="U112" s="131"/>
      <c r="V112" s="131"/>
      <c r="W112" s="135" t="e">
        <f>W113</f>
        <v>#REF!</v>
      </c>
      <c r="X112" s="131"/>
      <c r="Y112" s="135" t="e">
        <f>Y113</f>
        <v>#REF!</v>
      </c>
      <c r="Z112" s="131"/>
      <c r="AA112" s="136" t="e">
        <f>AA113</f>
        <v>#REF!</v>
      </c>
      <c r="AR112" s="137" t="s">
        <v>131</v>
      </c>
      <c r="AT112" s="138" t="s">
        <v>78</v>
      </c>
      <c r="AU112" s="138" t="s">
        <v>79</v>
      </c>
      <c r="AY112" s="137" t="s">
        <v>172</v>
      </c>
      <c r="BK112" s="139" t="e">
        <f>BK113</f>
        <v>#REF!</v>
      </c>
    </row>
    <row r="113" spans="2:63" s="9" customFormat="1" ht="19.899999999999999" customHeight="1" x14ac:dyDescent="0.3">
      <c r="B113" s="130"/>
      <c r="C113" s="131"/>
      <c r="D113" s="140" t="s">
        <v>641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486">
        <f>P184</f>
        <v>387563.1450942317</v>
      </c>
      <c r="O113" s="487"/>
      <c r="P113" s="487"/>
      <c r="Q113" s="487"/>
      <c r="R113" s="133"/>
      <c r="T113" s="134"/>
      <c r="U113" s="131"/>
      <c r="V113" s="131"/>
      <c r="W113" s="135" t="e">
        <f>#REF!</f>
        <v>#REF!</v>
      </c>
      <c r="X113" s="131"/>
      <c r="Y113" s="135" t="e">
        <f>#REF!</f>
        <v>#REF!</v>
      </c>
      <c r="Z113" s="131"/>
      <c r="AA113" s="136" t="e">
        <f>#REF!</f>
        <v>#REF!</v>
      </c>
      <c r="AR113" s="137" t="s">
        <v>131</v>
      </c>
      <c r="AT113" s="138" t="s">
        <v>78</v>
      </c>
      <c r="AU113" s="138" t="s">
        <v>87</v>
      </c>
      <c r="AY113" s="137" t="s">
        <v>172</v>
      </c>
      <c r="BK113" s="139" t="e">
        <f>#REF!</f>
        <v>#REF!</v>
      </c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6" spans="2:63" ht="15" x14ac:dyDescent="0.3">
      <c r="E116" s="225" t="s">
        <v>1063</v>
      </c>
      <c r="F116" s="225" t="s">
        <v>1070</v>
      </c>
      <c r="G116" s="225"/>
      <c r="H116" s="225"/>
      <c r="I116" s="225"/>
      <c r="J116" s="225" t="s">
        <v>162</v>
      </c>
      <c r="K116" s="225" t="s">
        <v>163</v>
      </c>
      <c r="L116" s="225"/>
      <c r="M116" s="225" t="s">
        <v>1065</v>
      </c>
      <c r="N116" s="225"/>
      <c r="O116" s="225"/>
      <c r="P116" s="225" t="s">
        <v>1066</v>
      </c>
    </row>
    <row r="117" spans="2:63" ht="234" customHeight="1" x14ac:dyDescent="0.3">
      <c r="E117" s="226" t="s">
        <v>1071</v>
      </c>
      <c r="F117" s="656" t="s">
        <v>1075</v>
      </c>
      <c r="G117" s="657"/>
      <c r="H117" s="657"/>
      <c r="I117" s="658"/>
      <c r="J117" s="232" t="s">
        <v>897</v>
      </c>
      <c r="K117" s="232">
        <v>1</v>
      </c>
      <c r="L117" s="201"/>
      <c r="M117" s="432">
        <v>85270.603018029913</v>
      </c>
      <c r="N117" s="282"/>
      <c r="O117" s="282"/>
      <c r="P117" s="283">
        <f>M117*K117</f>
        <v>85270.603018029913</v>
      </c>
    </row>
    <row r="118" spans="2:63" ht="282.75" customHeight="1" x14ac:dyDescent="0.3">
      <c r="E118" s="227"/>
      <c r="F118" s="656" t="s">
        <v>1076</v>
      </c>
      <c r="G118" s="657"/>
      <c r="H118" s="657"/>
      <c r="I118" s="658"/>
      <c r="J118" s="232" t="s">
        <v>897</v>
      </c>
      <c r="K118" s="232">
        <v>1</v>
      </c>
      <c r="L118" s="201"/>
      <c r="M118" s="432">
        <v>11307.516181216184</v>
      </c>
      <c r="N118" s="282"/>
      <c r="O118" s="282"/>
      <c r="P118" s="283">
        <f t="shared" ref="P118:P181" si="0">M118*K118</f>
        <v>11307.516181216184</v>
      </c>
    </row>
    <row r="119" spans="2:63" ht="49.5" customHeight="1" x14ac:dyDescent="0.3">
      <c r="E119" s="227" t="s">
        <v>1072</v>
      </c>
      <c r="F119" s="656" t="s">
        <v>1077</v>
      </c>
      <c r="G119" s="657"/>
      <c r="H119" s="657"/>
      <c r="I119" s="658"/>
      <c r="J119" s="232" t="s">
        <v>897</v>
      </c>
      <c r="K119" s="232">
        <v>1</v>
      </c>
      <c r="L119" s="201"/>
      <c r="M119" s="432">
        <v>2112.8068551577467</v>
      </c>
      <c r="N119" s="282"/>
      <c r="O119" s="282"/>
      <c r="P119" s="283">
        <f t="shared" si="0"/>
        <v>2112.8068551577467</v>
      </c>
    </row>
    <row r="120" spans="2:63" ht="111.75" customHeight="1" x14ac:dyDescent="0.3">
      <c r="E120" s="228" t="s">
        <v>1073</v>
      </c>
      <c r="F120" s="656" t="s">
        <v>932</v>
      </c>
      <c r="G120" s="657"/>
      <c r="H120" s="657"/>
      <c r="I120" s="658"/>
      <c r="J120" s="232" t="s">
        <v>897</v>
      </c>
      <c r="K120" s="232">
        <v>1</v>
      </c>
      <c r="L120" s="201"/>
      <c r="M120" s="432">
        <v>24578.764264080139</v>
      </c>
      <c r="N120" s="282"/>
      <c r="O120" s="282"/>
      <c r="P120" s="283">
        <f t="shared" si="0"/>
        <v>24578.764264080139</v>
      </c>
    </row>
    <row r="121" spans="2:63" ht="21" customHeight="1" x14ac:dyDescent="0.3">
      <c r="E121" s="228" t="s">
        <v>1074</v>
      </c>
      <c r="F121" s="656" t="s">
        <v>1078</v>
      </c>
      <c r="G121" s="657"/>
      <c r="H121" s="657"/>
      <c r="I121" s="658"/>
      <c r="J121" s="232" t="s">
        <v>886</v>
      </c>
      <c r="K121" s="232">
        <v>1</v>
      </c>
      <c r="L121" s="188"/>
      <c r="M121" s="432">
        <v>16892.870521712983</v>
      </c>
      <c r="N121" s="282"/>
      <c r="O121" s="282"/>
      <c r="P121" s="283">
        <f t="shared" si="0"/>
        <v>16892.870521712983</v>
      </c>
    </row>
    <row r="122" spans="2:63" ht="57.75" customHeight="1" x14ac:dyDescent="0.3">
      <c r="E122" s="228" t="s">
        <v>1052</v>
      </c>
      <c r="F122" s="656" t="s">
        <v>1079</v>
      </c>
      <c r="G122" s="657"/>
      <c r="H122" s="657"/>
      <c r="I122" s="658"/>
      <c r="J122" s="232" t="s">
        <v>897</v>
      </c>
      <c r="K122" s="232">
        <v>1</v>
      </c>
      <c r="L122" s="201"/>
      <c r="M122" s="432">
        <v>643.59327990270276</v>
      </c>
      <c r="N122" s="282"/>
      <c r="O122" s="282"/>
      <c r="P122" s="283">
        <f t="shared" si="0"/>
        <v>643.59327990270276</v>
      </c>
    </row>
    <row r="123" spans="2:63" ht="57" customHeight="1" x14ac:dyDescent="0.3">
      <c r="E123" s="228" t="s">
        <v>1053</v>
      </c>
      <c r="F123" s="656" t="s">
        <v>1079</v>
      </c>
      <c r="G123" s="657"/>
      <c r="H123" s="657"/>
      <c r="I123" s="658"/>
      <c r="J123" s="232" t="s">
        <v>897</v>
      </c>
      <c r="K123" s="232">
        <v>1</v>
      </c>
      <c r="L123" s="201"/>
      <c r="M123" s="432">
        <v>1091.1070085286308</v>
      </c>
      <c r="N123" s="282"/>
      <c r="O123" s="282"/>
      <c r="P123" s="283">
        <f t="shared" si="0"/>
        <v>1091.1070085286308</v>
      </c>
    </row>
    <row r="124" spans="2:63" ht="45" customHeight="1" x14ac:dyDescent="0.3">
      <c r="E124" s="228" t="s">
        <v>1054</v>
      </c>
      <c r="F124" s="656" t="s">
        <v>1080</v>
      </c>
      <c r="G124" s="657"/>
      <c r="H124" s="657"/>
      <c r="I124" s="658"/>
      <c r="J124" s="232" t="s">
        <v>886</v>
      </c>
      <c r="K124" s="232">
        <v>1</v>
      </c>
      <c r="L124" s="201"/>
      <c r="M124" s="432">
        <v>3283.7134232280459</v>
      </c>
      <c r="N124" s="282"/>
      <c r="O124" s="282"/>
      <c r="P124" s="283">
        <f t="shared" si="0"/>
        <v>3283.7134232280459</v>
      </c>
    </row>
    <row r="125" spans="2:63" ht="26.25" customHeight="1" x14ac:dyDescent="0.3">
      <c r="E125" s="229" t="s">
        <v>1055</v>
      </c>
      <c r="F125" s="656" t="s">
        <v>1081</v>
      </c>
      <c r="G125" s="657"/>
      <c r="H125" s="657"/>
      <c r="I125" s="658"/>
      <c r="J125" s="232" t="s">
        <v>897</v>
      </c>
      <c r="K125" s="232">
        <v>1</v>
      </c>
      <c r="L125" s="201"/>
      <c r="M125" s="432">
        <v>8623.896628360344</v>
      </c>
      <c r="N125" s="282"/>
      <c r="O125" s="282"/>
      <c r="P125" s="283">
        <f t="shared" si="0"/>
        <v>8623.896628360344</v>
      </c>
    </row>
    <row r="126" spans="2:63" ht="31.5" customHeight="1" x14ac:dyDescent="0.3">
      <c r="E126" s="199"/>
      <c r="F126" s="656" t="s">
        <v>951</v>
      </c>
      <c r="G126" s="657"/>
      <c r="H126" s="657"/>
      <c r="I126" s="658"/>
      <c r="J126" s="232" t="s">
        <v>1056</v>
      </c>
      <c r="K126" s="232">
        <v>16</v>
      </c>
      <c r="L126" s="201"/>
      <c r="M126" s="432">
        <v>446.84178609045358</v>
      </c>
      <c r="N126" s="282"/>
      <c r="O126" s="282"/>
      <c r="P126" s="283">
        <f t="shared" si="0"/>
        <v>7149.4685774472573</v>
      </c>
    </row>
    <row r="127" spans="2:63" ht="29.25" customHeight="1" x14ac:dyDescent="0.3">
      <c r="E127" s="199"/>
      <c r="F127" s="656" t="s">
        <v>1082</v>
      </c>
      <c r="G127" s="657"/>
      <c r="H127" s="657"/>
      <c r="I127" s="658"/>
      <c r="J127" s="232" t="s">
        <v>1056</v>
      </c>
      <c r="K127" s="232">
        <v>16</v>
      </c>
      <c r="L127" s="201"/>
      <c r="M127" s="432">
        <v>446.84178609045358</v>
      </c>
      <c r="N127" s="282"/>
      <c r="O127" s="282"/>
      <c r="P127" s="283">
        <f t="shared" si="0"/>
        <v>7149.4685774472573</v>
      </c>
    </row>
    <row r="128" spans="2:63" ht="18" customHeight="1" x14ac:dyDescent="0.3">
      <c r="E128" s="199"/>
      <c r="F128" s="656" t="s">
        <v>953</v>
      </c>
      <c r="G128" s="657"/>
      <c r="H128" s="657"/>
      <c r="I128" s="658"/>
      <c r="J128" s="232" t="s">
        <v>1056</v>
      </c>
      <c r="K128" s="232">
        <v>16</v>
      </c>
      <c r="L128" s="201"/>
      <c r="M128" s="432">
        <v>446.84178609045358</v>
      </c>
      <c r="N128" s="282"/>
      <c r="O128" s="282"/>
      <c r="P128" s="283">
        <f t="shared" si="0"/>
        <v>7149.4685774472573</v>
      </c>
    </row>
    <row r="129" spans="5:16" ht="71.25" customHeight="1" x14ac:dyDescent="0.3">
      <c r="E129" s="199"/>
      <c r="F129" s="656" t="s">
        <v>1083</v>
      </c>
      <c r="G129" s="657"/>
      <c r="H129" s="657"/>
      <c r="I129" s="658"/>
      <c r="J129" s="232" t="s">
        <v>897</v>
      </c>
      <c r="K129" s="232">
        <v>1</v>
      </c>
      <c r="L129" s="201"/>
      <c r="M129" s="432">
        <v>22338.958052307367</v>
      </c>
      <c r="N129" s="282"/>
      <c r="O129" s="282"/>
      <c r="P129" s="283">
        <f t="shared" si="0"/>
        <v>22338.958052307367</v>
      </c>
    </row>
    <row r="130" spans="5:16" ht="43.5" customHeight="1" x14ac:dyDescent="0.3">
      <c r="E130" s="199"/>
      <c r="F130" s="656" t="s">
        <v>1084</v>
      </c>
      <c r="G130" s="657"/>
      <c r="H130" s="657"/>
      <c r="I130" s="658"/>
      <c r="J130" s="232" t="s">
        <v>886</v>
      </c>
      <c r="K130" s="232">
        <v>1</v>
      </c>
      <c r="L130" s="201"/>
      <c r="M130" s="432">
        <v>2981.8155551337254</v>
      </c>
      <c r="N130" s="282"/>
      <c r="O130" s="282"/>
      <c r="P130" s="283">
        <f t="shared" si="0"/>
        <v>2981.8155551337254</v>
      </c>
    </row>
    <row r="131" spans="5:16" ht="42" customHeight="1" x14ac:dyDescent="0.3">
      <c r="E131" s="199"/>
      <c r="F131" s="656" t="s">
        <v>1085</v>
      </c>
      <c r="G131" s="657"/>
      <c r="H131" s="657"/>
      <c r="I131" s="658"/>
      <c r="J131" s="232" t="s">
        <v>886</v>
      </c>
      <c r="K131" s="232">
        <v>3</v>
      </c>
      <c r="L131" s="201"/>
      <c r="M131" s="432">
        <v>4536.2000641705126</v>
      </c>
      <c r="N131" s="282"/>
      <c r="O131" s="282"/>
      <c r="P131" s="283">
        <f t="shared" si="0"/>
        <v>13608.600192511538</v>
      </c>
    </row>
    <row r="132" spans="5:16" ht="43.5" customHeight="1" x14ac:dyDescent="0.3">
      <c r="E132" s="199"/>
      <c r="F132" s="656" t="s">
        <v>1086</v>
      </c>
      <c r="G132" s="657"/>
      <c r="H132" s="657"/>
      <c r="I132" s="658"/>
      <c r="J132" s="232" t="s">
        <v>886</v>
      </c>
      <c r="K132" s="232">
        <v>1</v>
      </c>
      <c r="L132" s="201"/>
      <c r="M132" s="432">
        <v>742.98198018105506</v>
      </c>
      <c r="N132" s="282"/>
      <c r="O132" s="282"/>
      <c r="P132" s="283">
        <f t="shared" si="0"/>
        <v>742.98198018105506</v>
      </c>
    </row>
    <row r="133" spans="5:16" ht="42.75" customHeight="1" x14ac:dyDescent="0.3">
      <c r="E133" s="199"/>
      <c r="F133" s="656" t="s">
        <v>1087</v>
      </c>
      <c r="G133" s="657"/>
      <c r="H133" s="657"/>
      <c r="I133" s="658"/>
      <c r="J133" s="232" t="s">
        <v>886</v>
      </c>
      <c r="K133" s="232">
        <v>3</v>
      </c>
      <c r="L133" s="201"/>
      <c r="M133" s="432">
        <v>1061.0471888444101</v>
      </c>
      <c r="N133" s="282"/>
      <c r="O133" s="282"/>
      <c r="P133" s="283">
        <f t="shared" si="0"/>
        <v>3183.1415665332306</v>
      </c>
    </row>
    <row r="134" spans="5:16" ht="30.75" customHeight="1" x14ac:dyDescent="0.3">
      <c r="E134" s="199"/>
      <c r="F134" s="656" t="s">
        <v>1088</v>
      </c>
      <c r="G134" s="657"/>
      <c r="H134" s="657"/>
      <c r="I134" s="658"/>
      <c r="J134" s="232" t="s">
        <v>886</v>
      </c>
      <c r="K134" s="232">
        <v>9</v>
      </c>
      <c r="L134" s="201"/>
      <c r="M134" s="432">
        <v>481.65425532808433</v>
      </c>
      <c r="N134" s="282"/>
      <c r="O134" s="282"/>
      <c r="P134" s="283">
        <f t="shared" si="0"/>
        <v>4334.8882979527589</v>
      </c>
    </row>
    <row r="135" spans="5:16" ht="28.5" customHeight="1" x14ac:dyDescent="0.3">
      <c r="E135" s="199"/>
      <c r="F135" s="656" t="s">
        <v>954</v>
      </c>
      <c r="G135" s="657"/>
      <c r="H135" s="657"/>
      <c r="I135" s="658"/>
      <c r="J135" s="232" t="s">
        <v>897</v>
      </c>
      <c r="K135" s="232">
        <v>1</v>
      </c>
      <c r="L135" s="201"/>
      <c r="M135" s="432">
        <v>21275.622428769897</v>
      </c>
      <c r="N135" s="282"/>
      <c r="O135" s="282"/>
      <c r="P135" s="283">
        <f t="shared" si="0"/>
        <v>21275.622428769897</v>
      </c>
    </row>
    <row r="136" spans="5:16" ht="31.5" customHeight="1" x14ac:dyDescent="0.3">
      <c r="E136" s="199"/>
      <c r="F136" s="659" t="s">
        <v>955</v>
      </c>
      <c r="G136" s="660"/>
      <c r="H136" s="660"/>
      <c r="I136" s="661"/>
      <c r="J136" s="233" t="s">
        <v>897</v>
      </c>
      <c r="K136" s="232">
        <v>1</v>
      </c>
      <c r="L136" s="201"/>
      <c r="M136" s="432">
        <v>4291.6272264395957</v>
      </c>
      <c r="N136" s="282"/>
      <c r="O136" s="282"/>
      <c r="P136" s="283">
        <f t="shared" si="0"/>
        <v>4291.6272264395957</v>
      </c>
    </row>
    <row r="137" spans="5:16" ht="58.5" customHeight="1" x14ac:dyDescent="0.3">
      <c r="E137" s="199"/>
      <c r="F137" s="659" t="s">
        <v>1089</v>
      </c>
      <c r="G137" s="660"/>
      <c r="H137" s="660"/>
      <c r="I137" s="661"/>
      <c r="J137" s="232" t="s">
        <v>897</v>
      </c>
      <c r="K137" s="232">
        <v>1</v>
      </c>
      <c r="L137" s="201"/>
      <c r="M137" s="432">
        <v>2792.2202493242785</v>
      </c>
      <c r="N137" s="282"/>
      <c r="O137" s="282"/>
      <c r="P137" s="283">
        <f t="shared" si="0"/>
        <v>2792.2202493242785</v>
      </c>
    </row>
    <row r="138" spans="5:16" ht="18" customHeight="1" x14ac:dyDescent="0.3">
      <c r="E138" s="199"/>
      <c r="F138" s="656" t="s">
        <v>956</v>
      </c>
      <c r="G138" s="657"/>
      <c r="H138" s="657"/>
      <c r="I138" s="658"/>
      <c r="J138" s="232" t="s">
        <v>897</v>
      </c>
      <c r="K138" s="232">
        <v>1</v>
      </c>
      <c r="L138" s="201"/>
      <c r="M138" s="432">
        <v>7562.2510746880944</v>
      </c>
      <c r="N138" s="282"/>
      <c r="O138" s="282"/>
      <c r="P138" s="283">
        <f t="shared" si="0"/>
        <v>7562.2510746880944</v>
      </c>
    </row>
    <row r="139" spans="5:16" ht="43.5" customHeight="1" x14ac:dyDescent="0.3">
      <c r="E139" s="200"/>
      <c r="F139" s="656" t="s">
        <v>1090</v>
      </c>
      <c r="G139" s="657"/>
      <c r="H139" s="657"/>
      <c r="I139" s="658"/>
      <c r="J139" s="232" t="s">
        <v>886</v>
      </c>
      <c r="K139" s="232">
        <v>1</v>
      </c>
      <c r="L139" s="201"/>
      <c r="M139" s="432">
        <v>2666.0912598754562</v>
      </c>
      <c r="N139" s="282"/>
      <c r="O139" s="282"/>
      <c r="P139" s="283">
        <f t="shared" si="0"/>
        <v>2666.0912598754562</v>
      </c>
    </row>
    <row r="140" spans="5:16" ht="27" customHeight="1" x14ac:dyDescent="0.3">
      <c r="E140" s="200"/>
      <c r="F140" s="656" t="s">
        <v>1091</v>
      </c>
      <c r="G140" s="657"/>
      <c r="H140" s="657"/>
      <c r="I140" s="658"/>
      <c r="J140" s="232" t="s">
        <v>886</v>
      </c>
      <c r="K140" s="232">
        <v>1</v>
      </c>
      <c r="L140" s="201"/>
      <c r="M140" s="432">
        <v>1912.9506508603388</v>
      </c>
      <c r="N140" s="282"/>
      <c r="O140" s="282"/>
      <c r="P140" s="283">
        <f t="shared" si="0"/>
        <v>1912.9506508603388</v>
      </c>
    </row>
    <row r="141" spans="5:16" ht="16.5" customHeight="1" x14ac:dyDescent="0.3">
      <c r="E141" s="197"/>
      <c r="F141" s="656" t="s">
        <v>960</v>
      </c>
      <c r="G141" s="657"/>
      <c r="H141" s="657"/>
      <c r="I141" s="658"/>
      <c r="J141" s="232" t="s">
        <v>886</v>
      </c>
      <c r="K141" s="232">
        <v>1</v>
      </c>
      <c r="L141" s="201"/>
      <c r="M141" s="432">
        <v>384.95332519162963</v>
      </c>
      <c r="N141" s="282"/>
      <c r="O141" s="282"/>
      <c r="P141" s="283">
        <f t="shared" si="0"/>
        <v>384.95332519162963</v>
      </c>
    </row>
    <row r="142" spans="5:16" ht="16.5" customHeight="1" x14ac:dyDescent="0.3">
      <c r="E142" s="197"/>
      <c r="F142" s="656" t="s">
        <v>1092</v>
      </c>
      <c r="G142" s="657"/>
      <c r="H142" s="657"/>
      <c r="I142" s="658"/>
      <c r="J142" s="232" t="s">
        <v>897</v>
      </c>
      <c r="K142" s="232">
        <v>2</v>
      </c>
      <c r="L142" s="201"/>
      <c r="M142" s="432">
        <v>409.49253219864642</v>
      </c>
      <c r="N142" s="282"/>
      <c r="O142" s="282"/>
      <c r="P142" s="283">
        <f t="shared" si="0"/>
        <v>818.98506439729283</v>
      </c>
    </row>
    <row r="143" spans="5:16" ht="43.5" customHeight="1" x14ac:dyDescent="0.3">
      <c r="E143" s="197"/>
      <c r="F143" s="656" t="s">
        <v>965</v>
      </c>
      <c r="G143" s="657"/>
      <c r="H143" s="657"/>
      <c r="I143" s="658"/>
      <c r="J143" s="233" t="s">
        <v>897</v>
      </c>
      <c r="K143" s="232">
        <v>1</v>
      </c>
      <c r="L143" s="201"/>
      <c r="M143" s="432">
        <v>1770.524232767614</v>
      </c>
      <c r="N143" s="282"/>
      <c r="O143" s="282"/>
      <c r="P143" s="283">
        <f t="shared" si="0"/>
        <v>1770.524232767614</v>
      </c>
    </row>
    <row r="144" spans="5:16" ht="44.25" customHeight="1" x14ac:dyDescent="0.3">
      <c r="E144" s="197"/>
      <c r="F144" s="656" t="s">
        <v>966</v>
      </c>
      <c r="G144" s="657"/>
      <c r="H144" s="657"/>
      <c r="I144" s="658"/>
      <c r="J144" s="233" t="s">
        <v>897</v>
      </c>
      <c r="K144" s="232">
        <v>1</v>
      </c>
      <c r="L144" s="201"/>
      <c r="M144" s="432">
        <v>1689.8911285106899</v>
      </c>
      <c r="N144" s="282"/>
      <c r="O144" s="282"/>
      <c r="P144" s="283">
        <f t="shared" si="0"/>
        <v>1689.8911285106899</v>
      </c>
    </row>
    <row r="145" spans="5:16" ht="27" customHeight="1" x14ac:dyDescent="0.3">
      <c r="E145" s="197"/>
      <c r="F145" s="656" t="s">
        <v>970</v>
      </c>
      <c r="G145" s="657"/>
      <c r="H145" s="657"/>
      <c r="I145" s="658"/>
      <c r="J145" s="232" t="s">
        <v>897</v>
      </c>
      <c r="K145" s="232">
        <v>1</v>
      </c>
      <c r="L145" s="201"/>
      <c r="M145" s="432">
        <v>292.40963632790135</v>
      </c>
      <c r="N145" s="282"/>
      <c r="O145" s="282"/>
      <c r="P145" s="283">
        <f t="shared" si="0"/>
        <v>292.40963632790135</v>
      </c>
    </row>
    <row r="146" spans="5:16" ht="17.25" customHeight="1" x14ac:dyDescent="0.3">
      <c r="E146" s="197"/>
      <c r="F146" s="659" t="s">
        <v>1093</v>
      </c>
      <c r="G146" s="660"/>
      <c r="H146" s="660"/>
      <c r="I146" s="661"/>
      <c r="J146" s="232" t="s">
        <v>886</v>
      </c>
      <c r="K146" s="232">
        <v>1</v>
      </c>
      <c r="L146" s="201"/>
      <c r="M146" s="432">
        <v>1803.5897858015185</v>
      </c>
      <c r="N146" s="282"/>
      <c r="O146" s="282"/>
      <c r="P146" s="283">
        <f t="shared" si="0"/>
        <v>1803.5897858015185</v>
      </c>
    </row>
    <row r="147" spans="5:16" ht="15.75" customHeight="1" x14ac:dyDescent="0.3">
      <c r="E147" s="197"/>
      <c r="F147" s="659" t="s">
        <v>1094</v>
      </c>
      <c r="G147" s="660"/>
      <c r="H147" s="660"/>
      <c r="I147" s="661"/>
      <c r="J147" s="232" t="s">
        <v>886</v>
      </c>
      <c r="K147" s="232">
        <v>1</v>
      </c>
      <c r="L147" s="201"/>
      <c r="M147" s="432">
        <v>376.45446161444272</v>
      </c>
      <c r="N147" s="282"/>
      <c r="O147" s="282"/>
      <c r="P147" s="283">
        <f t="shared" si="0"/>
        <v>376.45446161444272</v>
      </c>
    </row>
    <row r="148" spans="5:16" ht="15.75" customHeight="1" x14ac:dyDescent="0.3">
      <c r="E148" s="197"/>
      <c r="F148" s="659" t="s">
        <v>1095</v>
      </c>
      <c r="G148" s="660"/>
      <c r="H148" s="660"/>
      <c r="I148" s="661"/>
      <c r="J148" s="232" t="s">
        <v>886</v>
      </c>
      <c r="K148" s="232">
        <v>1</v>
      </c>
      <c r="L148" s="201"/>
      <c r="M148" s="432">
        <v>424.76370300811885</v>
      </c>
      <c r="N148" s="282"/>
      <c r="O148" s="282"/>
      <c r="P148" s="283">
        <f t="shared" si="0"/>
        <v>424.76370300811885</v>
      </c>
    </row>
    <row r="149" spans="5:16" ht="13.5" customHeight="1" x14ac:dyDescent="0.3">
      <c r="E149" s="197"/>
      <c r="F149" s="662" t="s">
        <v>1096</v>
      </c>
      <c r="G149" s="663"/>
      <c r="H149" s="663"/>
      <c r="I149" s="664"/>
      <c r="J149" s="233" t="s">
        <v>886</v>
      </c>
      <c r="K149" s="232">
        <v>1</v>
      </c>
      <c r="L149" s="201"/>
      <c r="M149" s="432">
        <v>448.95363428519602</v>
      </c>
      <c r="N149" s="282"/>
      <c r="O149" s="282"/>
      <c r="P149" s="283">
        <f t="shared" si="0"/>
        <v>448.95363428519602</v>
      </c>
    </row>
    <row r="150" spans="5:16" ht="13.5" customHeight="1" x14ac:dyDescent="0.3">
      <c r="E150" s="197"/>
      <c r="F150" s="659" t="s">
        <v>983</v>
      </c>
      <c r="G150" s="660"/>
      <c r="H150" s="660"/>
      <c r="I150" s="661"/>
      <c r="J150" s="232" t="s">
        <v>886</v>
      </c>
      <c r="K150" s="232">
        <v>4</v>
      </c>
      <c r="L150" s="201"/>
      <c r="M150" s="432">
        <v>369.73503625969914</v>
      </c>
      <c r="N150" s="282"/>
      <c r="O150" s="282"/>
      <c r="P150" s="283">
        <f t="shared" si="0"/>
        <v>1478.9401450387966</v>
      </c>
    </row>
    <row r="151" spans="5:16" ht="29.25" customHeight="1" x14ac:dyDescent="0.3">
      <c r="E151" s="197"/>
      <c r="F151" s="659" t="s">
        <v>988</v>
      </c>
      <c r="G151" s="660"/>
      <c r="H151" s="660"/>
      <c r="I151" s="661"/>
      <c r="J151" s="233" t="s">
        <v>886</v>
      </c>
      <c r="K151" s="232">
        <v>4</v>
      </c>
      <c r="L151" s="201"/>
      <c r="M151" s="432">
        <v>139.11071765142646</v>
      </c>
      <c r="N151" s="282"/>
      <c r="O151" s="282"/>
      <c r="P151" s="283">
        <f t="shared" si="0"/>
        <v>556.44287060570582</v>
      </c>
    </row>
    <row r="152" spans="5:16" ht="17.25" customHeight="1" x14ac:dyDescent="0.3">
      <c r="E152" s="197"/>
      <c r="F152" s="659" t="s">
        <v>1097</v>
      </c>
      <c r="G152" s="660"/>
      <c r="H152" s="660"/>
      <c r="I152" s="661"/>
      <c r="J152" s="233" t="s">
        <v>886</v>
      </c>
      <c r="K152" s="232">
        <v>4</v>
      </c>
      <c r="L152" s="201"/>
      <c r="M152" s="432">
        <v>194.21000556032448</v>
      </c>
      <c r="N152" s="282"/>
      <c r="O152" s="282"/>
      <c r="P152" s="283">
        <f t="shared" si="0"/>
        <v>776.8400222412979</v>
      </c>
    </row>
    <row r="153" spans="5:16" ht="28.5" customHeight="1" x14ac:dyDescent="0.3">
      <c r="E153" s="197"/>
      <c r="F153" s="659" t="s">
        <v>1098</v>
      </c>
      <c r="G153" s="660"/>
      <c r="H153" s="660"/>
      <c r="I153" s="661"/>
      <c r="J153" s="233" t="s">
        <v>897</v>
      </c>
      <c r="K153" s="232">
        <v>2</v>
      </c>
      <c r="L153" s="188"/>
      <c r="M153" s="432">
        <v>533.93810401334486</v>
      </c>
      <c r="N153" s="282"/>
      <c r="O153" s="282"/>
      <c r="P153" s="283">
        <f t="shared" si="0"/>
        <v>1067.8762080266897</v>
      </c>
    </row>
    <row r="154" spans="5:16" ht="43.5" customHeight="1" x14ac:dyDescent="0.3">
      <c r="E154" s="197"/>
      <c r="F154" s="668" t="s">
        <v>1099</v>
      </c>
      <c r="G154" s="669"/>
      <c r="H154" s="669"/>
      <c r="I154" s="670"/>
      <c r="J154" s="233" t="s">
        <v>897</v>
      </c>
      <c r="K154" s="232">
        <v>1</v>
      </c>
      <c r="L154" s="188"/>
      <c r="M154" s="432">
        <v>154.40937091059973</v>
      </c>
      <c r="N154" s="282"/>
      <c r="O154" s="282"/>
      <c r="P154" s="283">
        <f t="shared" si="0"/>
        <v>154.40937091059973</v>
      </c>
    </row>
    <row r="155" spans="5:16" ht="13.5" customHeight="1" x14ac:dyDescent="0.3">
      <c r="E155" s="197"/>
      <c r="F155" s="671" t="s">
        <v>1100</v>
      </c>
      <c r="G155" s="672"/>
      <c r="H155" s="672"/>
      <c r="I155" s="673"/>
      <c r="J155" s="232" t="s">
        <v>886</v>
      </c>
      <c r="K155" s="232">
        <v>1</v>
      </c>
      <c r="L155" s="188"/>
      <c r="M155" s="432">
        <v>76.356190018629604</v>
      </c>
      <c r="N155" s="282"/>
      <c r="O155" s="282"/>
      <c r="P155" s="283">
        <f t="shared" si="0"/>
        <v>76.356190018629604</v>
      </c>
    </row>
    <row r="156" spans="5:16" ht="30" customHeight="1" x14ac:dyDescent="0.3">
      <c r="E156" s="197"/>
      <c r="F156" s="656" t="s">
        <v>993</v>
      </c>
      <c r="G156" s="657"/>
      <c r="H156" s="657"/>
      <c r="I156" s="658"/>
      <c r="J156" s="232" t="s">
        <v>886</v>
      </c>
      <c r="K156" s="232">
        <v>1</v>
      </c>
      <c r="L156" s="188"/>
      <c r="M156" s="432">
        <v>604.62061284518961</v>
      </c>
      <c r="N156" s="282"/>
      <c r="O156" s="282"/>
      <c r="P156" s="283">
        <f t="shared" si="0"/>
        <v>604.62061284518961</v>
      </c>
    </row>
    <row r="157" spans="5:16" ht="43.5" customHeight="1" x14ac:dyDescent="0.3">
      <c r="E157" s="197"/>
      <c r="F157" s="656" t="s">
        <v>994</v>
      </c>
      <c r="G157" s="657"/>
      <c r="H157" s="657"/>
      <c r="I157" s="658"/>
      <c r="J157" s="230"/>
      <c r="K157" s="233"/>
      <c r="L157" s="188"/>
      <c r="M157" s="432">
        <v>0</v>
      </c>
      <c r="N157" s="282"/>
      <c r="O157" s="282"/>
      <c r="P157" s="283">
        <f t="shared" si="0"/>
        <v>0</v>
      </c>
    </row>
    <row r="158" spans="5:16" ht="13.5" customHeight="1" x14ac:dyDescent="0.3">
      <c r="E158" s="197"/>
      <c r="F158" s="656" t="s">
        <v>999</v>
      </c>
      <c r="G158" s="657"/>
      <c r="H158" s="657"/>
      <c r="I158" s="658"/>
      <c r="J158" s="233" t="s">
        <v>229</v>
      </c>
      <c r="K158" s="233">
        <v>5</v>
      </c>
      <c r="L158" s="188"/>
      <c r="M158" s="432">
        <v>511.05866226320325</v>
      </c>
      <c r="N158" s="282"/>
      <c r="O158" s="282"/>
      <c r="P158" s="283">
        <f t="shared" si="0"/>
        <v>2555.2933113160161</v>
      </c>
    </row>
    <row r="159" spans="5:16" ht="13.5" customHeight="1" x14ac:dyDescent="0.3">
      <c r="E159" s="197"/>
      <c r="F159" s="656" t="s">
        <v>1000</v>
      </c>
      <c r="G159" s="657"/>
      <c r="H159" s="657"/>
      <c r="I159" s="658"/>
      <c r="J159" s="233" t="s">
        <v>229</v>
      </c>
      <c r="K159" s="233">
        <v>36</v>
      </c>
      <c r="L159" s="188"/>
      <c r="M159" s="432">
        <v>576.71282351933269</v>
      </c>
      <c r="N159" s="282"/>
      <c r="O159" s="282"/>
      <c r="P159" s="283">
        <f t="shared" si="0"/>
        <v>20761.661646695975</v>
      </c>
    </row>
    <row r="160" spans="5:16" ht="13.5" customHeight="1" x14ac:dyDescent="0.3">
      <c r="E160" s="197"/>
      <c r="F160" s="665" t="s">
        <v>995</v>
      </c>
      <c r="G160" s="666"/>
      <c r="H160" s="666"/>
      <c r="I160" s="667"/>
      <c r="J160" s="233" t="s">
        <v>229</v>
      </c>
      <c r="K160" s="233">
        <v>20</v>
      </c>
      <c r="L160" s="188"/>
      <c r="M160" s="432">
        <v>655.70773187477005</v>
      </c>
      <c r="N160" s="282"/>
      <c r="O160" s="282"/>
      <c r="P160" s="283">
        <f t="shared" si="0"/>
        <v>13114.154637495401</v>
      </c>
    </row>
    <row r="161" spans="5:16" ht="13.5" customHeight="1" x14ac:dyDescent="0.3">
      <c r="E161" s="197"/>
      <c r="F161" s="665" t="s">
        <v>997</v>
      </c>
      <c r="G161" s="666"/>
      <c r="H161" s="666"/>
      <c r="I161" s="667"/>
      <c r="J161" s="233" t="s">
        <v>229</v>
      </c>
      <c r="K161" s="233">
        <v>0.5</v>
      </c>
      <c r="L161" s="188"/>
      <c r="M161" s="432">
        <v>824.20337012778657</v>
      </c>
      <c r="N161" s="282"/>
      <c r="O161" s="282"/>
      <c r="P161" s="283">
        <f t="shared" si="0"/>
        <v>412.10168506389329</v>
      </c>
    </row>
    <row r="162" spans="5:16" ht="42.75" customHeight="1" x14ac:dyDescent="0.3">
      <c r="E162" s="197"/>
      <c r="F162" s="656" t="s">
        <v>998</v>
      </c>
      <c r="G162" s="657"/>
      <c r="H162" s="657"/>
      <c r="I162" s="658"/>
      <c r="J162" s="233"/>
      <c r="K162" s="233"/>
      <c r="L162" s="188"/>
      <c r="M162" s="432">
        <v>0</v>
      </c>
      <c r="N162" s="282"/>
      <c r="O162" s="282"/>
      <c r="P162" s="283">
        <f t="shared" si="0"/>
        <v>0</v>
      </c>
    </row>
    <row r="163" spans="5:16" ht="13.5" customHeight="1" x14ac:dyDescent="0.3">
      <c r="E163" s="197"/>
      <c r="F163" s="656" t="s">
        <v>1000</v>
      </c>
      <c r="G163" s="657"/>
      <c r="H163" s="657"/>
      <c r="I163" s="658"/>
      <c r="J163" s="233" t="s">
        <v>229</v>
      </c>
      <c r="K163" s="233">
        <v>13</v>
      </c>
      <c r="L163" s="188"/>
      <c r="M163" s="432">
        <v>539.28024875312667</v>
      </c>
      <c r="N163" s="282"/>
      <c r="O163" s="282"/>
      <c r="P163" s="283">
        <f t="shared" si="0"/>
        <v>7010.6432337906463</v>
      </c>
    </row>
    <row r="164" spans="5:16" ht="42" customHeight="1" x14ac:dyDescent="0.3">
      <c r="E164" s="197"/>
      <c r="F164" s="659" t="s">
        <v>1101</v>
      </c>
      <c r="G164" s="660"/>
      <c r="H164" s="660"/>
      <c r="I164" s="661"/>
      <c r="J164" s="230"/>
      <c r="K164" s="233"/>
      <c r="L164" s="188"/>
      <c r="M164" s="432">
        <v>0</v>
      </c>
      <c r="N164" s="282"/>
      <c r="O164" s="282"/>
      <c r="P164" s="283">
        <f t="shared" si="0"/>
        <v>0</v>
      </c>
    </row>
    <row r="165" spans="5:16" ht="13.5" customHeight="1" x14ac:dyDescent="0.3">
      <c r="E165" s="197"/>
      <c r="F165" s="656" t="s">
        <v>1005</v>
      </c>
      <c r="G165" s="657"/>
      <c r="H165" s="657"/>
      <c r="I165" s="658"/>
      <c r="J165" s="232" t="s">
        <v>229</v>
      </c>
      <c r="K165" s="233">
        <v>11</v>
      </c>
      <c r="L165" s="188"/>
      <c r="M165" s="432">
        <v>624.99458246330789</v>
      </c>
      <c r="N165" s="282"/>
      <c r="O165" s="282"/>
      <c r="P165" s="283">
        <f t="shared" si="0"/>
        <v>6874.9404070963865</v>
      </c>
    </row>
    <row r="166" spans="5:16" ht="30.75" customHeight="1" x14ac:dyDescent="0.3">
      <c r="E166" s="197"/>
      <c r="F166" s="656" t="s">
        <v>1009</v>
      </c>
      <c r="G166" s="657"/>
      <c r="H166" s="657"/>
      <c r="I166" s="658"/>
      <c r="J166" s="232" t="s">
        <v>229</v>
      </c>
      <c r="K166" s="233">
        <v>3</v>
      </c>
      <c r="L166" s="188"/>
      <c r="M166" s="432">
        <v>336.44431528215711</v>
      </c>
      <c r="N166" s="282"/>
      <c r="O166" s="282"/>
      <c r="P166" s="283">
        <f t="shared" si="0"/>
        <v>1009.3329458464714</v>
      </c>
    </row>
    <row r="167" spans="5:16" ht="43.5" customHeight="1" x14ac:dyDescent="0.3">
      <c r="E167" s="197"/>
      <c r="F167" s="659" t="s">
        <v>1010</v>
      </c>
      <c r="G167" s="660"/>
      <c r="H167" s="660"/>
      <c r="I167" s="661"/>
      <c r="J167" s="233"/>
      <c r="K167" s="233"/>
      <c r="L167" s="188"/>
      <c r="M167" s="432"/>
      <c r="N167" s="282"/>
      <c r="O167" s="282"/>
      <c r="P167" s="283">
        <f t="shared" si="0"/>
        <v>0</v>
      </c>
    </row>
    <row r="168" spans="5:16" ht="13.5" customHeight="1" x14ac:dyDescent="0.3">
      <c r="E168" s="197"/>
      <c r="F168" s="656" t="s">
        <v>1102</v>
      </c>
      <c r="G168" s="657"/>
      <c r="H168" s="657"/>
      <c r="I168" s="658"/>
      <c r="J168" s="233" t="s">
        <v>229</v>
      </c>
      <c r="K168" s="233">
        <v>36</v>
      </c>
      <c r="L168" s="188"/>
      <c r="M168" s="432">
        <v>333.1558285135456</v>
      </c>
      <c r="N168" s="282"/>
      <c r="O168" s="282"/>
      <c r="P168" s="283">
        <f t="shared" si="0"/>
        <v>11993.609826487642</v>
      </c>
    </row>
    <row r="169" spans="5:16" ht="13.5" customHeight="1" x14ac:dyDescent="0.3">
      <c r="E169" s="197"/>
      <c r="F169" s="656" t="s">
        <v>1011</v>
      </c>
      <c r="G169" s="657"/>
      <c r="H169" s="657"/>
      <c r="I169" s="658"/>
      <c r="J169" s="233" t="s">
        <v>229</v>
      </c>
      <c r="K169" s="233">
        <v>20</v>
      </c>
      <c r="L169" s="188"/>
      <c r="M169" s="432">
        <v>345.2507941520841</v>
      </c>
      <c r="N169" s="282"/>
      <c r="O169" s="282"/>
      <c r="P169" s="283">
        <f t="shared" si="0"/>
        <v>6905.0158830416822</v>
      </c>
    </row>
    <row r="170" spans="5:16" ht="28.5" customHeight="1" x14ac:dyDescent="0.3">
      <c r="E170" s="197"/>
      <c r="F170" s="659" t="s">
        <v>1014</v>
      </c>
      <c r="G170" s="660"/>
      <c r="H170" s="660"/>
      <c r="I170" s="661"/>
      <c r="J170" s="230"/>
      <c r="K170" s="233"/>
      <c r="L170" s="188"/>
      <c r="M170" s="432">
        <v>0</v>
      </c>
      <c r="N170" s="282"/>
      <c r="O170" s="282"/>
      <c r="P170" s="283">
        <f t="shared" si="0"/>
        <v>0</v>
      </c>
    </row>
    <row r="171" spans="5:16" ht="13.5" customHeight="1" x14ac:dyDescent="0.3">
      <c r="E171" s="197"/>
      <c r="F171" s="656" t="s">
        <v>1015</v>
      </c>
      <c r="G171" s="657"/>
      <c r="H171" s="657"/>
      <c r="I171" s="658"/>
      <c r="J171" s="233" t="s">
        <v>229</v>
      </c>
      <c r="K171" s="233">
        <v>7</v>
      </c>
      <c r="L171" s="188"/>
      <c r="M171" s="432">
        <v>101.92461140723246</v>
      </c>
      <c r="N171" s="282"/>
      <c r="O171" s="282"/>
      <c r="P171" s="283">
        <f t="shared" si="0"/>
        <v>713.47227985062727</v>
      </c>
    </row>
    <row r="172" spans="5:16" ht="13.5" customHeight="1" x14ac:dyDescent="0.3">
      <c r="E172" s="197"/>
      <c r="F172" s="656" t="s">
        <v>1103</v>
      </c>
      <c r="G172" s="657"/>
      <c r="H172" s="657"/>
      <c r="I172" s="658"/>
      <c r="J172" s="233" t="s">
        <v>229</v>
      </c>
      <c r="K172" s="233">
        <v>4</v>
      </c>
      <c r="L172" s="188"/>
      <c r="M172" s="432">
        <v>119.43543388169446</v>
      </c>
      <c r="N172" s="282"/>
      <c r="O172" s="282"/>
      <c r="P172" s="283">
        <f t="shared" si="0"/>
        <v>477.74173552677786</v>
      </c>
    </row>
    <row r="173" spans="5:16" ht="16.5" customHeight="1" x14ac:dyDescent="0.3">
      <c r="E173" s="197"/>
      <c r="F173" s="656" t="s">
        <v>1022</v>
      </c>
      <c r="G173" s="657"/>
      <c r="H173" s="657"/>
      <c r="I173" s="658"/>
      <c r="J173" s="234" t="s">
        <v>1057</v>
      </c>
      <c r="K173" s="233">
        <v>9</v>
      </c>
      <c r="L173" s="188"/>
      <c r="M173" s="432">
        <v>333.2163033417383</v>
      </c>
      <c r="N173" s="282"/>
      <c r="O173" s="282"/>
      <c r="P173" s="283">
        <f t="shared" si="0"/>
        <v>2998.9467300756446</v>
      </c>
    </row>
    <row r="174" spans="5:16" ht="45" customHeight="1" x14ac:dyDescent="0.3">
      <c r="E174" s="197"/>
      <c r="F174" s="656" t="s">
        <v>1023</v>
      </c>
      <c r="G174" s="657"/>
      <c r="H174" s="657"/>
      <c r="I174" s="658"/>
      <c r="J174" s="234" t="s">
        <v>1057</v>
      </c>
      <c r="K174" s="233">
        <v>3</v>
      </c>
      <c r="L174" s="188"/>
      <c r="M174" s="432">
        <v>451.94854936005873</v>
      </c>
      <c r="N174" s="282"/>
      <c r="O174" s="282"/>
      <c r="P174" s="283">
        <f t="shared" si="0"/>
        <v>1355.8456480801763</v>
      </c>
    </row>
    <row r="175" spans="5:16" ht="28.5" customHeight="1" x14ac:dyDescent="0.3">
      <c r="E175" s="197"/>
      <c r="F175" s="656" t="s">
        <v>1024</v>
      </c>
      <c r="G175" s="657"/>
      <c r="H175" s="657"/>
      <c r="I175" s="658"/>
      <c r="J175" s="234" t="s">
        <v>1057</v>
      </c>
      <c r="K175" s="233">
        <v>1</v>
      </c>
      <c r="L175" s="188"/>
      <c r="M175" s="432">
        <v>451.94854936005873</v>
      </c>
      <c r="N175" s="282"/>
      <c r="O175" s="282"/>
      <c r="P175" s="283">
        <f t="shared" si="0"/>
        <v>451.94854936005873</v>
      </c>
    </row>
    <row r="176" spans="5:16" ht="16.5" customHeight="1" x14ac:dyDescent="0.3">
      <c r="E176" s="197"/>
      <c r="F176" s="656" t="s">
        <v>1025</v>
      </c>
      <c r="G176" s="657"/>
      <c r="H176" s="657"/>
      <c r="I176" s="658"/>
      <c r="J176" s="233" t="s">
        <v>886</v>
      </c>
      <c r="K176" s="233">
        <v>10</v>
      </c>
      <c r="L176" s="188"/>
      <c r="M176" s="432">
        <v>94.475120487695889</v>
      </c>
      <c r="N176" s="282"/>
      <c r="O176" s="282"/>
      <c r="P176" s="283">
        <f t="shared" si="0"/>
        <v>944.75120487695892</v>
      </c>
    </row>
    <row r="177" spans="5:16" ht="13.5" customHeight="1" x14ac:dyDescent="0.3">
      <c r="E177" s="197"/>
      <c r="F177" s="656" t="s">
        <v>1026</v>
      </c>
      <c r="G177" s="657"/>
      <c r="H177" s="657"/>
      <c r="I177" s="658"/>
      <c r="J177" s="233" t="s">
        <v>886</v>
      </c>
      <c r="K177" s="233">
        <v>22</v>
      </c>
      <c r="L177" s="188"/>
      <c r="M177" s="432">
        <v>94.475120487695889</v>
      </c>
      <c r="N177" s="282"/>
      <c r="O177" s="282"/>
      <c r="P177" s="283">
        <f t="shared" si="0"/>
        <v>2078.4526507293094</v>
      </c>
    </row>
    <row r="178" spans="5:16" ht="31.5" customHeight="1" x14ac:dyDescent="0.3">
      <c r="E178" s="197"/>
      <c r="F178" s="656" t="s">
        <v>1030</v>
      </c>
      <c r="G178" s="657"/>
      <c r="H178" s="657"/>
      <c r="I178" s="658"/>
      <c r="J178" s="233" t="s">
        <v>488</v>
      </c>
      <c r="K178" s="233">
        <v>25</v>
      </c>
      <c r="L178" s="188"/>
      <c r="M178" s="432">
        <v>350.8225416562376</v>
      </c>
      <c r="N178" s="282"/>
      <c r="O178" s="282"/>
      <c r="P178" s="283">
        <f t="shared" si="0"/>
        <v>8770.5635414059398</v>
      </c>
    </row>
    <row r="179" spans="5:16" ht="43.5" customHeight="1" x14ac:dyDescent="0.3">
      <c r="E179" s="197"/>
      <c r="F179" s="656" t="s">
        <v>1031</v>
      </c>
      <c r="G179" s="657"/>
      <c r="H179" s="657"/>
      <c r="I179" s="658"/>
      <c r="J179" s="232" t="s">
        <v>1056</v>
      </c>
      <c r="K179" s="233">
        <v>24</v>
      </c>
      <c r="L179" s="188"/>
      <c r="M179" s="432">
        <v>446.84178609045358</v>
      </c>
      <c r="N179" s="282"/>
      <c r="O179" s="282"/>
      <c r="P179" s="283">
        <f t="shared" si="0"/>
        <v>10724.202866170886</v>
      </c>
    </row>
    <row r="180" spans="5:16" ht="31.5" customHeight="1" x14ac:dyDescent="0.3">
      <c r="E180" s="197"/>
      <c r="F180" s="656" t="s">
        <v>1032</v>
      </c>
      <c r="G180" s="657"/>
      <c r="H180" s="657"/>
      <c r="I180" s="658"/>
      <c r="J180" s="233" t="s">
        <v>1056</v>
      </c>
      <c r="K180" s="233">
        <v>12</v>
      </c>
      <c r="L180" s="188"/>
      <c r="M180" s="432">
        <v>446.84178609045358</v>
      </c>
      <c r="N180" s="282"/>
      <c r="O180" s="282"/>
      <c r="P180" s="283">
        <f t="shared" si="0"/>
        <v>5362.1014330854432</v>
      </c>
    </row>
    <row r="181" spans="5:16" ht="17.25" customHeight="1" x14ac:dyDescent="0.3">
      <c r="E181" s="197"/>
      <c r="F181" s="656" t="s">
        <v>1033</v>
      </c>
      <c r="G181" s="657"/>
      <c r="H181" s="657"/>
      <c r="I181" s="658"/>
      <c r="J181" s="233" t="s">
        <v>1056</v>
      </c>
      <c r="K181" s="233">
        <v>12</v>
      </c>
      <c r="L181" s="188"/>
      <c r="M181" s="432">
        <v>446.84178609045358</v>
      </c>
      <c r="N181" s="282"/>
      <c r="O181" s="282"/>
      <c r="P181" s="283">
        <f t="shared" si="0"/>
        <v>5362.1014330854432</v>
      </c>
    </row>
    <row r="182" spans="5:16" ht="13.5" customHeight="1" x14ac:dyDescent="0.3">
      <c r="E182" s="197"/>
      <c r="F182" s="656" t="s">
        <v>1104</v>
      </c>
      <c r="G182" s="657"/>
      <c r="H182" s="657"/>
      <c r="I182" s="658"/>
      <c r="J182" s="233" t="s">
        <v>897</v>
      </c>
      <c r="K182" s="233">
        <v>1</v>
      </c>
      <c r="L182" s="188"/>
      <c r="M182" s="432">
        <v>2015.827606423099</v>
      </c>
      <c r="N182" s="282"/>
      <c r="O182" s="282"/>
      <c r="P182" s="283">
        <f t="shared" ref="P182" si="1">M182*K182</f>
        <v>2015.827606423099</v>
      </c>
    </row>
    <row r="183" spans="5:16" x14ac:dyDescent="0.3">
      <c r="E183" s="189"/>
      <c r="F183" s="619"/>
      <c r="G183" s="619"/>
      <c r="H183" s="619"/>
      <c r="I183" s="619"/>
      <c r="J183" s="235"/>
      <c r="K183" s="189"/>
      <c r="L183" s="189"/>
      <c r="M183" s="189"/>
      <c r="N183" s="189"/>
      <c r="O183" s="189"/>
      <c r="P183" s="189"/>
    </row>
    <row r="184" spans="5:16" ht="15" x14ac:dyDescent="0.3">
      <c r="E184" s="184"/>
      <c r="F184" s="620" t="s">
        <v>927</v>
      </c>
      <c r="G184" s="620"/>
      <c r="H184" s="620"/>
      <c r="I184" s="620"/>
      <c r="J184" s="236"/>
      <c r="K184" s="194"/>
      <c r="L184" s="194"/>
      <c r="M184" s="194"/>
      <c r="N184" s="194"/>
      <c r="O184" s="194"/>
      <c r="P184" s="207">
        <f>SUM(P117:P182)</f>
        <v>387563.1450942317</v>
      </c>
    </row>
    <row r="185" spans="5:16" x14ac:dyDescent="0.3">
      <c r="F185" s="184"/>
      <c r="G185" s="184"/>
      <c r="H185" s="184"/>
      <c r="I185" s="184"/>
      <c r="J185" s="236"/>
    </row>
    <row r="186" spans="5:16" ht="14.25" x14ac:dyDescent="0.3">
      <c r="F186" s="184"/>
      <c r="G186" s="184"/>
      <c r="H186" s="184"/>
      <c r="I186" s="184"/>
      <c r="J186" s="237"/>
    </row>
    <row r="187" spans="5:16" x14ac:dyDescent="0.3">
      <c r="F187" s="184"/>
      <c r="G187" s="184"/>
      <c r="H187" s="184"/>
      <c r="I187" s="184"/>
      <c r="J187" s="238"/>
    </row>
    <row r="188" spans="5:16" x14ac:dyDescent="0.3">
      <c r="F188" s="184"/>
      <c r="G188" s="184"/>
      <c r="H188" s="184"/>
      <c r="I188" s="184"/>
      <c r="J188" s="236"/>
    </row>
    <row r="189" spans="5:16" x14ac:dyDescent="0.3">
      <c r="F189" s="184"/>
      <c r="G189" s="184"/>
      <c r="H189" s="184"/>
      <c r="I189" s="184"/>
      <c r="J189" s="236"/>
    </row>
    <row r="190" spans="5:16" x14ac:dyDescent="0.3">
      <c r="F190" s="184"/>
      <c r="G190" s="184"/>
      <c r="H190" s="184"/>
      <c r="I190" s="184"/>
      <c r="J190" s="236"/>
    </row>
    <row r="191" spans="5:16" x14ac:dyDescent="0.3">
      <c r="F191" s="184"/>
      <c r="G191" s="184"/>
      <c r="H191" s="184"/>
      <c r="I191" s="184"/>
      <c r="J191" s="236"/>
    </row>
    <row r="192" spans="5:16" x14ac:dyDescent="0.3">
      <c r="F192" s="184"/>
      <c r="G192" s="184"/>
      <c r="H192" s="184"/>
      <c r="I192" s="184"/>
      <c r="J192" s="236"/>
    </row>
    <row r="193" spans="6:10" x14ac:dyDescent="0.3">
      <c r="F193" s="184"/>
      <c r="G193" s="184"/>
      <c r="H193" s="184"/>
      <c r="I193" s="184"/>
      <c r="J193" s="236"/>
    </row>
    <row r="194" spans="6:10" x14ac:dyDescent="0.3">
      <c r="F194" s="184"/>
      <c r="G194" s="184"/>
      <c r="H194" s="184"/>
      <c r="I194" s="184"/>
      <c r="J194" s="236"/>
    </row>
    <row r="195" spans="6:10" x14ac:dyDescent="0.3">
      <c r="F195" s="184"/>
      <c r="G195" s="184"/>
      <c r="H195" s="184"/>
      <c r="I195" s="184"/>
      <c r="J195" s="236"/>
    </row>
    <row r="196" spans="6:10" x14ac:dyDescent="0.3">
      <c r="F196" s="184"/>
      <c r="G196" s="184"/>
      <c r="H196" s="184"/>
      <c r="I196" s="184"/>
      <c r="J196" s="236"/>
    </row>
    <row r="197" spans="6:10" x14ac:dyDescent="0.3">
      <c r="F197" s="184"/>
      <c r="G197" s="184"/>
      <c r="H197" s="184"/>
      <c r="I197" s="184"/>
      <c r="J197" s="238"/>
    </row>
    <row r="198" spans="6:10" x14ac:dyDescent="0.3">
      <c r="F198" s="184"/>
      <c r="G198" s="184"/>
      <c r="H198" s="184"/>
      <c r="I198" s="184"/>
      <c r="J198" s="239"/>
    </row>
    <row r="199" spans="6:10" x14ac:dyDescent="0.3">
      <c r="F199" s="184"/>
      <c r="G199" s="184"/>
      <c r="H199" s="184"/>
      <c r="I199" s="184"/>
      <c r="J199" s="239"/>
    </row>
    <row r="200" spans="6:10" x14ac:dyDescent="0.3">
      <c r="F200" s="184"/>
      <c r="G200" s="184"/>
      <c r="H200" s="184"/>
      <c r="I200" s="184"/>
      <c r="J200" s="239"/>
    </row>
    <row r="201" spans="6:10" x14ac:dyDescent="0.3">
      <c r="F201" s="184"/>
      <c r="G201" s="184"/>
      <c r="H201" s="184"/>
      <c r="I201" s="184"/>
      <c r="J201" s="238"/>
    </row>
    <row r="202" spans="6:10" x14ac:dyDescent="0.3">
      <c r="F202" s="184"/>
      <c r="G202" s="184"/>
      <c r="H202" s="184"/>
      <c r="I202" s="184"/>
      <c r="J202" s="239"/>
    </row>
    <row r="203" spans="6:10" x14ac:dyDescent="0.3">
      <c r="F203" s="184"/>
      <c r="G203" s="184"/>
      <c r="H203" s="184"/>
      <c r="I203" s="184"/>
      <c r="J203" s="239"/>
    </row>
    <row r="204" spans="6:10" x14ac:dyDescent="0.3">
      <c r="F204" s="184"/>
      <c r="G204" s="184"/>
      <c r="H204" s="184"/>
      <c r="I204" s="184"/>
      <c r="J204" s="236"/>
    </row>
    <row r="205" spans="6:10" x14ac:dyDescent="0.3">
      <c r="F205" s="184"/>
      <c r="G205" s="184"/>
      <c r="H205" s="184"/>
      <c r="I205" s="184"/>
      <c r="J205" s="236"/>
    </row>
    <row r="206" spans="6:10" x14ac:dyDescent="0.3">
      <c r="F206" s="184"/>
      <c r="G206" s="184"/>
      <c r="H206" s="184"/>
      <c r="I206" s="184"/>
      <c r="J206" s="239"/>
    </row>
    <row r="207" spans="6:10" x14ac:dyDescent="0.3">
      <c r="F207" s="184"/>
      <c r="G207" s="184"/>
      <c r="H207" s="184"/>
      <c r="I207" s="184"/>
      <c r="J207" s="239"/>
    </row>
    <row r="208" spans="6:10" x14ac:dyDescent="0.3">
      <c r="F208" s="184"/>
      <c r="G208" s="184"/>
      <c r="H208" s="184"/>
      <c r="I208" s="184"/>
      <c r="J208" s="238"/>
    </row>
    <row r="209" spans="6:10" x14ac:dyDescent="0.3">
      <c r="F209" s="184"/>
      <c r="G209" s="184"/>
      <c r="H209" s="184"/>
      <c r="I209" s="184"/>
      <c r="J209" s="236"/>
    </row>
    <row r="210" spans="6:10" x14ac:dyDescent="0.3">
      <c r="F210" s="184"/>
      <c r="G210" s="184"/>
      <c r="H210" s="184"/>
      <c r="I210" s="184"/>
      <c r="J210" s="236"/>
    </row>
    <row r="211" spans="6:10" x14ac:dyDescent="0.3">
      <c r="F211" s="184"/>
      <c r="G211" s="184"/>
      <c r="H211" s="184"/>
      <c r="I211" s="184"/>
      <c r="J211" s="236"/>
    </row>
    <row r="212" spans="6:10" x14ac:dyDescent="0.3">
      <c r="F212" s="184"/>
      <c r="G212" s="184"/>
      <c r="H212" s="184"/>
      <c r="I212" s="184"/>
      <c r="J212" s="236"/>
    </row>
    <row r="213" spans="6:10" x14ac:dyDescent="0.3">
      <c r="F213" s="184"/>
      <c r="G213" s="184"/>
      <c r="H213" s="184"/>
      <c r="I213" s="184"/>
      <c r="J213" s="236"/>
    </row>
    <row r="214" spans="6:10" x14ac:dyDescent="0.3">
      <c r="F214" s="184"/>
      <c r="G214" s="184"/>
      <c r="H214" s="184"/>
      <c r="I214" s="184"/>
      <c r="J214" s="236"/>
    </row>
    <row r="215" spans="6:10" ht="14.25" x14ac:dyDescent="0.3">
      <c r="F215" s="184"/>
      <c r="G215" s="184"/>
      <c r="H215" s="184"/>
      <c r="I215" s="184"/>
      <c r="J215" s="240"/>
    </row>
    <row r="216" spans="6:10" ht="14.25" x14ac:dyDescent="0.3">
      <c r="F216" s="184"/>
      <c r="G216" s="184"/>
      <c r="H216" s="184"/>
      <c r="I216" s="184"/>
      <c r="J216" s="240"/>
    </row>
    <row r="217" spans="6:10" ht="14.25" x14ac:dyDescent="0.3">
      <c r="F217" s="184"/>
      <c r="G217" s="184"/>
      <c r="H217" s="184"/>
      <c r="I217" s="184"/>
      <c r="J217" s="240"/>
    </row>
    <row r="218" spans="6:10" ht="14.25" x14ac:dyDescent="0.3">
      <c r="F218" s="184"/>
      <c r="G218" s="184"/>
      <c r="H218" s="184"/>
      <c r="I218" s="184"/>
      <c r="J218" s="240"/>
    </row>
    <row r="219" spans="6:10" x14ac:dyDescent="0.3">
      <c r="F219" s="184"/>
      <c r="G219" s="184"/>
      <c r="H219" s="184"/>
      <c r="I219" s="184"/>
      <c r="J219" s="236"/>
    </row>
    <row r="220" spans="6:10" x14ac:dyDescent="0.3">
      <c r="F220" s="184"/>
      <c r="G220" s="184"/>
      <c r="H220" s="184"/>
      <c r="I220" s="184"/>
      <c r="J220" s="236"/>
    </row>
    <row r="221" spans="6:10" x14ac:dyDescent="0.3">
      <c r="F221" s="184"/>
      <c r="G221" s="184"/>
      <c r="H221" s="184"/>
      <c r="I221" s="184"/>
      <c r="J221" s="236"/>
    </row>
    <row r="222" spans="6:10" x14ac:dyDescent="0.3">
      <c r="F222" s="184"/>
      <c r="G222" s="184"/>
      <c r="H222" s="184"/>
      <c r="I222" s="184"/>
      <c r="J222" s="236"/>
    </row>
    <row r="223" spans="6:10" x14ac:dyDescent="0.3">
      <c r="F223" s="184"/>
      <c r="G223" s="184"/>
      <c r="H223" s="184"/>
      <c r="I223" s="184"/>
      <c r="J223" s="236"/>
    </row>
    <row r="224" spans="6:10" x14ac:dyDescent="0.3">
      <c r="F224" s="184"/>
      <c r="G224" s="184"/>
      <c r="H224" s="184"/>
      <c r="I224" s="184"/>
      <c r="J224" s="236"/>
    </row>
    <row r="225" spans="6:10" x14ac:dyDescent="0.3">
      <c r="F225" s="184"/>
      <c r="G225" s="184"/>
      <c r="H225" s="184"/>
      <c r="I225" s="184"/>
      <c r="J225" s="239"/>
    </row>
    <row r="226" spans="6:10" x14ac:dyDescent="0.3">
      <c r="F226" s="184"/>
      <c r="G226" s="184"/>
      <c r="H226" s="184"/>
      <c r="I226" s="184"/>
      <c r="J226" s="236"/>
    </row>
    <row r="227" spans="6:10" x14ac:dyDescent="0.3">
      <c r="F227" s="184"/>
      <c r="G227" s="184"/>
      <c r="H227" s="184"/>
      <c r="I227" s="184"/>
      <c r="J227" s="236"/>
    </row>
    <row r="228" spans="6:10" x14ac:dyDescent="0.3">
      <c r="F228" s="184"/>
      <c r="G228" s="184"/>
      <c r="H228" s="184"/>
      <c r="I228" s="184"/>
      <c r="J228" s="236"/>
    </row>
    <row r="229" spans="6:10" x14ac:dyDescent="0.3">
      <c r="J229" s="183"/>
    </row>
    <row r="230" spans="6:10" x14ac:dyDescent="0.3">
      <c r="J230" s="183"/>
    </row>
  </sheetData>
  <sheetProtection algorithmName="SHA-512" hashValue="gQ8jm7qQG4OCEJoTq7vaTKz11nsv3pvA6ziNqFUxX2Sflg+t2TZ79hbqw/Thz1BnINFIfjApHpCPOFHxsjQHTg==" saltValue="NCFmIZMixxXFWsuLfPy0Pw==" spinCount="100000" sheet="1" objects="1" scenarios="1"/>
  <mergeCells count="123">
    <mergeCell ref="F183:I183"/>
    <mergeCell ref="F184:I184"/>
    <mergeCell ref="F117:I117"/>
    <mergeCell ref="F118:I118"/>
    <mergeCell ref="F119:I119"/>
    <mergeCell ref="F120:I120"/>
    <mergeCell ref="F121:I121"/>
    <mergeCell ref="F122:I122"/>
    <mergeCell ref="F123:I123"/>
    <mergeCell ref="F124:I124"/>
    <mergeCell ref="F125:I125"/>
    <mergeCell ref="F126:I126"/>
    <mergeCell ref="F127:I127"/>
    <mergeCell ref="F128:I128"/>
    <mergeCell ref="F182:I182"/>
    <mergeCell ref="F177:I177"/>
    <mergeCell ref="F178:I178"/>
    <mergeCell ref="F179:I179"/>
    <mergeCell ref="F180:I180"/>
    <mergeCell ref="F181:I181"/>
    <mergeCell ref="F172:I172"/>
    <mergeCell ref="F173:I173"/>
    <mergeCell ref="F174:I174"/>
    <mergeCell ref="F175:I175"/>
    <mergeCell ref="F176:I176"/>
    <mergeCell ref="F167:I167"/>
    <mergeCell ref="F168:I168"/>
    <mergeCell ref="F169:I169"/>
    <mergeCell ref="F170:I170"/>
    <mergeCell ref="F171:I171"/>
    <mergeCell ref="F162:I162"/>
    <mergeCell ref="F163:I163"/>
    <mergeCell ref="F164:I164"/>
    <mergeCell ref="F165:I165"/>
    <mergeCell ref="F166:I166"/>
    <mergeCell ref="F157:I157"/>
    <mergeCell ref="F158:I158"/>
    <mergeCell ref="F159:I159"/>
    <mergeCell ref="F160:I160"/>
    <mergeCell ref="F161:I161"/>
    <mergeCell ref="F152:I152"/>
    <mergeCell ref="F153:I153"/>
    <mergeCell ref="F154:I154"/>
    <mergeCell ref="F155:I155"/>
    <mergeCell ref="F156:I156"/>
    <mergeCell ref="F147:I147"/>
    <mergeCell ref="F148:I148"/>
    <mergeCell ref="F149:I149"/>
    <mergeCell ref="F150:I150"/>
    <mergeCell ref="F151:I151"/>
    <mergeCell ref="F142:I142"/>
    <mergeCell ref="F143:I143"/>
    <mergeCell ref="F144:I144"/>
    <mergeCell ref="F145:I145"/>
    <mergeCell ref="F146:I146"/>
    <mergeCell ref="F137:I137"/>
    <mergeCell ref="F138:I138"/>
    <mergeCell ref="F139:I139"/>
    <mergeCell ref="F140:I140"/>
    <mergeCell ref="F141:I141"/>
    <mergeCell ref="F132:I132"/>
    <mergeCell ref="F133:I133"/>
    <mergeCell ref="F134:I134"/>
    <mergeCell ref="F135:I135"/>
    <mergeCell ref="F136:I136"/>
    <mergeCell ref="F129:I129"/>
    <mergeCell ref="F130:I130"/>
    <mergeCell ref="F131:I131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N111:Q111"/>
    <mergeCell ref="N112:Q112"/>
    <mergeCell ref="N113:Q113"/>
    <mergeCell ref="H34:J34"/>
    <mergeCell ref="M34:P34"/>
    <mergeCell ref="H35:J35"/>
    <mergeCell ref="M35:P35"/>
    <mergeCell ref="H36:J36"/>
    <mergeCell ref="M36:P36"/>
    <mergeCell ref="M84:Q84"/>
    <mergeCell ref="N86:Q86"/>
    <mergeCell ref="H1:K1"/>
    <mergeCell ref="S2:AC2"/>
    <mergeCell ref="F110:I110"/>
    <mergeCell ref="L110:M110"/>
    <mergeCell ref="N110:Q110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L94:Q94"/>
    <mergeCell ref="C100:Q100"/>
    <mergeCell ref="M83:Q83"/>
    <mergeCell ref="N88:Q88"/>
    <mergeCell ref="L38:P38"/>
    <mergeCell ref="C76:Q76"/>
    <mergeCell ref="F78:P78"/>
    <mergeCell ref="F79:P79"/>
    <mergeCell ref="M81:P81"/>
    <mergeCell ref="C86:G86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rowBreaks count="2" manualBreakCount="2">
    <brk id="72" min="1" max="16" man="1"/>
    <brk id="96" min="1" max="16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+pRm23HXHy0TJYoo+Zy9YJbUBFU=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8+UYwHNTyP0jb2saEETC4xFTdO0=</DigestValue>
    </Reference>
  </SignedInfo>
  <SignatureValue>MfGmKiqlsN3IP+lmHsvOTEmbVGyhuLmUJ2AKFM/uz0kXT5zApIotPQsN7XJrAxsxTVTsQU9b/VhM
NGDKDI4KgL14Epc/tuIOTl91X645qJ/KThdnvO/PRNQYdX4LcEM7nm0g4hADbGXtFuUN5JOlRIaU
PrWwKvPAbYl/Oz2H7ayUhaxh0+Pe+GUtQGyGgss+AUrC6d9m61Iaa32Zb3cKfWGCy3opEwGbSNBk
/xXS32WxVJyoNa4oP8Z4GtjDur9JLJQpqkbf3xtGrkMyE1Tf5suVUdakCLmRoR5eYxAHCz50M0zj
WCg7h3UhmZ/jRv6KlRvCwiyOtel1VfubbLwbUQ==</SignatureValue>
  <KeyInfo>
    <X509Data>
      <X509Certificate>MIIITDCCBzSgAwIBAgIDIHElMA0GCSqGSIb3DQEBCwUAMF8xCzAJBgNVBAYTAkNaMSwwKgYDVQQK
DCPEjGVza8OhIHBvxaF0YSwgcy5wLiBbScSMIDQ3MTE0OTgzXTEiMCAGA1UEAxMZUG9zdFNpZ251
bSBRdWFsaWZpZWQgQ0EgMjAeFw0xNjEyMDcxMDEyNDNaFw0xNzEyMjcxMDEyNDNaMIIBQzELMAkG
A1UEBhMCQ1oxFzAVBgNVBGETDk5UUkNaLTYwNDYwNTgwMUcwRQYDVQQKDD5Bcm3DoWRuw60gU2Vy
dmlzbsOtLCBwxZnDrXNwxJt2a292w6Egb3JnYW5pemFjZSBbScSMIDYwNDYwNTgwXTE4MDYGA1UE
CwwvQXJtw6FkbsOtIFNlcnZpc27DrSwgcMWZw61zcMSbdmtvdsOhIG9yZ2FuaXphY2UxEDAOBgNV
BAsTB1BFUjE1MDMxITAfBgNVBAMMGEJjQS4gSmFuYSBLb3J5xI3DoW5rb3bDoTEXMBUGA1UEBAwO
S29yecSNw6Fua292w6ExDTALBgNVBCoTBEphbmExEDAOBgNVBAUTB1A0MjI0ODkxKTAnBgNVBAwM
IHJlZmVyZW50IGFrdml6acSNbsOtaG8gxZnDrXplbsOtMIIBIjANBgkqhkiG9w0BAQEFAAOCAQ8A
MIIBCgKCAQEAjMTLJcDtcRkae0kJ4NGiSBWA+4rXEKCKNgDEZkkcduHL+9OF9wTgzCICKpdp7xoH
kzzJ84STMk6B/sXpHVM+/+NlMFR0a9jiQge0Fl4z2iFQ1iruDTKYc6hraLDlWPmmCoREjXoS2Ck6
b+KMZmgCrGXfs3IEQSOdYplBTQ0LYBxy9RThcvoDXk241Lv/X7RgXL/nouTZ4frlHuUrXBvAeUKA
YCtUBUXz+nInx34Vc5hDgYNxUJlPEAsdbfXuu8ZZtnTDyTiN2ZRRgRlwaE3wFlQ/USoHzYrgjVNH
8jdHmeOv9689O47HKdqO+IBa07tQKFrhTXL/Duw13lkJaxtq6QIDAQABo4IEKTCCBCUwSgYDVR0R
BEMwQYEZamFuYS5rb3J5Y2Fua292YUBhcy1wby5jeqAZBgkrBgEEAdwZAgGgDBMKMTU4NDU3MzM3
NaAJBgNVBA2gAhMAMAkGA1UdEwQCMAAwggErBgNVHSAEggEiMIIBHjCCAQ8GCGeBBgEEARFkMIIB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A1UdDgQWBBRHAInU+gNkPrtSorx2/9rzqthPiTANBgkqhkiG9w0BAQsFAAOCAQEATO/vCt8mxcdY
8XIL9voi1jeo2tnqlEe3QmCWq5Qkon0y7NvlnGX7ySJn4WD63qIiw0YPZw8S0nTgyfuTLbOBx1ri
C4R9KQtkBC+Fzz19lFCpN7KouGm5F3D4JnHKda2DfV1r6iuXPhCSXuyqhUTAYkjO5wuCrlKpRGxt
tyn0E+/W8q3phg77vd+ue3bWpKXKq1ZcHh1kmAXiXce1kYKKR7Y7HiAMbVtjmg0RU3B72P0YQMSV
hXBEjclHs/G1njWk/65tKEWfoks71aOnP/NsYxb1Mba4uTTKbex7DNMkc27Ch9ko/ufqDhQlh5IA
p3z3OYakJWb3DO/gTHX+6BvZUw==</X509Certificate>
    </X509Data>
  </KeyInfo>
  <Object xmlns:mdssi="http://schemas.openxmlformats.org/package/2006/digital-signature" Id="idPackageObject">
    <Manifest>
      <Reference URI="/xl/worksheets/sheet6.xml?ContentType=application/vnd.openxmlformats-officedocument.spreadsheetml.worksheet+xml">
        <DigestMethod Algorithm="http://www.w3.org/2000/09/xmldsig#sha1"/>
        <DigestValue>Az2XJ+gxiC/ePpE2gTrEdUI35Hg=</DigestValue>
      </Reference>
      <Reference URI="/xl/sharedStrings.xml?ContentType=application/vnd.openxmlformats-officedocument.spreadsheetml.sharedStrings+xml">
        <DigestMethod Algorithm="http://www.w3.org/2000/09/xmldsig#sha1"/>
        <DigestValue>xpy5W33GsjSDiDWNbJGR7RXbaP4=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dbdYE5VH7xgAy5yZkKH867Rja5s=</DigestValue>
      </Reference>
      <Reference URI="/xl/drawings/drawing3.xml?ContentType=application/vnd.openxmlformats-officedocument.drawing+xml">
        <DigestMethod Algorithm="http://www.w3.org/2000/09/xmldsig#sha1"/>
        <DigestValue>mstu+j90/mg4W5eRXOc6TE2GsiI=</DigestValue>
      </Reference>
      <Reference URI="/xl/styles.xml?ContentType=application/vnd.openxmlformats-officedocument.spreadsheetml.styles+xml">
        <DigestMethod Algorithm="http://www.w3.org/2000/09/xmldsig#sha1"/>
        <DigestValue>Cyrug2Y3OPL4usXyAEpUGKeiCa4=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aNHMUe+Agh4kcryAoj2L4aJF8fM=</DigestValue>
      </Reference>
      <Reference URI="/xl/drawings/drawing4.xml?ContentType=application/vnd.openxmlformats-officedocument.drawing+xml">
        <DigestMethod Algorithm="http://www.w3.org/2000/09/xmldsig#sha1"/>
        <DigestValue>+M84o/jMUCgUDq0Zp1dyHfMBS9k=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aNHMUe+Agh4kcryAoj2L4aJF8fM=</DigestValue>
      </Reference>
      <Reference URI="/xl/drawings/drawing5.xml?ContentType=application/vnd.openxmlformats-officedocument.drawing+xml">
        <DigestMethod Algorithm="http://www.w3.org/2000/09/xmldsig#sha1"/>
        <DigestValue>+3U1mBXsIAVbaRW82+d0L0nDLEI=</DigestValue>
      </Reference>
      <Reference URI="/xl/drawings/drawing2.xml?ContentType=application/vnd.openxmlformats-officedocument.drawing+xml">
        <DigestMethod Algorithm="http://www.w3.org/2000/09/xmldsig#sha1"/>
        <DigestValue>lXKQt61JwfYXkCsZ1Xhr9lECSTQ=</DigestValue>
      </Reference>
      <Reference URI="/xl/worksheets/sheet9.xml?ContentType=application/vnd.openxmlformats-officedocument.spreadsheetml.worksheet+xml">
        <DigestMethod Algorithm="http://www.w3.org/2000/09/xmldsig#sha1"/>
        <DigestValue>YCduLIOsU1+j7C5aK/gkixhnAvU=</DigestValue>
      </Reference>
      <Reference URI="/xl/drawings/drawing1.xml?ContentType=application/vnd.openxmlformats-officedocument.drawing+xml">
        <DigestMethod Algorithm="http://www.w3.org/2000/09/xmldsig#sha1"/>
        <DigestValue>E1mD144SHPq/cGC8KFL/2rBtwT4=</DigestValue>
      </Reference>
      <Reference URI="/xl/worksheets/sheet5.xml?ContentType=application/vnd.openxmlformats-officedocument.spreadsheetml.worksheet+xml">
        <DigestMethod Algorithm="http://www.w3.org/2000/09/xmldsig#sha1"/>
        <DigestValue>YLWlEbP+De2U8trggsl4cdvDX14=</DigestValue>
      </Reference>
      <Reference URI="/xl/worksheets/sheet7.xml?ContentType=application/vnd.openxmlformats-officedocument.spreadsheetml.worksheet+xml">
        <DigestMethod Algorithm="http://www.w3.org/2000/09/xmldsig#sha1"/>
        <DigestValue>b5VvXqqdwzsQZTKOIEiU4XZhNtQ=</DigestValue>
      </Reference>
      <Reference URI="/xl/drawings/drawing9.xml?ContentType=application/vnd.openxmlformats-officedocument.drawing+xml">
        <DigestMethod Algorithm="http://www.w3.org/2000/09/xmldsig#sha1"/>
        <DigestValue>6GF5/dNKjkg3R/FUFuSjnbEyyqM=</DigestValue>
      </Reference>
      <Reference URI="/xl/worksheets/sheet8.xml?ContentType=application/vnd.openxmlformats-officedocument.spreadsheetml.worksheet+xml">
        <DigestMethod Algorithm="http://www.w3.org/2000/09/xmldsig#sha1"/>
        <DigestValue>0vmNIVxEpz9PFIAWWvzuzU/WMfU=</DigestValue>
      </Reference>
      <Reference URI="/xl/worksheets/sheet11.xml?ContentType=application/vnd.openxmlformats-officedocument.spreadsheetml.worksheet+xml">
        <DigestMethod Algorithm="http://www.w3.org/2000/09/xmldsig#sha1"/>
        <DigestValue>3afl4hE9oKQzPBWleUo3ZtKdpXs=</DigestValue>
      </Reference>
      <Reference URI="/xl/drawings/drawing8.xml?ContentType=application/vnd.openxmlformats-officedocument.drawing+xml">
        <DigestMethod Algorithm="http://www.w3.org/2000/09/xmldsig#sha1"/>
        <DigestValue>ihdregXks0PlbQKht/LXxJ1wyDo=</DigestValue>
      </Reference>
      <Reference URI="/xl/worksheets/sheet12.xml?ContentType=application/vnd.openxmlformats-officedocument.spreadsheetml.worksheet+xml">
        <DigestMethod Algorithm="http://www.w3.org/2000/09/xmldsig#sha1"/>
        <DigestValue>PUqdY/pcxpy/APJ/tYy+Wv+A2xM=</DigestValue>
      </Reference>
      <Reference URI="/xl/worksheets/sheet10.xml?ContentType=application/vnd.openxmlformats-officedocument.spreadsheetml.worksheet+xml">
        <DigestMethod Algorithm="http://www.w3.org/2000/09/xmldsig#sha1"/>
        <DigestValue>T13d6Gke8zXd8+8BLL4tuRc0gkE=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dbdYE5VH7xgAy5yZkKH867Rja5s=</DigestValue>
      </Reference>
      <Reference URI="/xl/worksheets/sheet13.xml?ContentType=application/vnd.openxmlformats-officedocument.spreadsheetml.worksheet+xml">
        <DigestMethod Algorithm="http://www.w3.org/2000/09/xmldsig#sha1"/>
        <DigestValue>wjrgUJORRkbGf9TobwLSkyU+ngo=</DigestValue>
      </Reference>
      <Reference URI="/xl/calcChain.xml?ContentType=application/vnd.openxmlformats-officedocument.spreadsheetml.calcChain+xml">
        <DigestMethod Algorithm="http://www.w3.org/2000/09/xmldsig#sha1"/>
        <DigestValue>F9xmOhk7QpeprteAeFbm9EfLEw0=</DigestValue>
      </Reference>
      <Reference URI="/xl/drawings/drawing13.xml?ContentType=application/vnd.openxmlformats-officedocument.drawing+xml">
        <DigestMethod Algorithm="http://www.w3.org/2000/09/xmldsig#sha1"/>
        <DigestValue>R37gO4Rhh2ehn8amL1cWYptfQic=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dbdYE5VH7xgAy5yZkKH867Rja5s=</DigestValue>
      </Reference>
      <Reference URI="/xl/drawings/drawing12.xml?ContentType=application/vnd.openxmlformats-officedocument.drawing+xml">
        <DigestMethod Algorithm="http://www.w3.org/2000/09/xmldsig#sha1"/>
        <DigestValue>5P/KNc+PaSBpGkf1q35NR/6nZ/0=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aNHMUe+Agh4kcryAoj2L4aJF8fM=</DigestValue>
      </Reference>
      <Reference URI="/xl/worksheets/sheet1.xml?ContentType=application/vnd.openxmlformats-officedocument.spreadsheetml.worksheet+xml">
        <DigestMethod Algorithm="http://www.w3.org/2000/09/xmldsig#sha1"/>
        <DigestValue>AvcUotX3stvuQQZJDT5CPshJCj0=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aNHMUe+Agh4kcryAoj2L4aJF8fM=</DigestValue>
      </Reference>
      <Reference URI="/xl/worksheets/sheet4.xml?ContentType=application/vnd.openxmlformats-officedocument.spreadsheetml.worksheet+xml">
        <DigestMethod Algorithm="http://www.w3.org/2000/09/xmldsig#sha1"/>
        <DigestValue>eYrsxdE8Xk8VlnIGnzagPhAPHkc=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dbdYE5VH7xgAy5yZkKH867Rja5s=</DigestValue>
      </Reference>
      <Reference URI="/xl/workbook.xml?ContentType=application/vnd.openxmlformats-officedocument.spreadsheetml.sheet.main+xml">
        <DigestMethod Algorithm="http://www.w3.org/2000/09/xmldsig#sha1"/>
        <DigestValue>Tm+OEOr+Gu1Z7YOHLteHwxArmj4=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dbdYE5VH7xgAy5yZkKH867Rja5s=</DigestValue>
      </Reference>
      <Reference URI="/xl/worksheets/sheet3.xml?ContentType=application/vnd.openxmlformats-officedocument.spreadsheetml.worksheet+xml">
        <DigestMethod Algorithm="http://www.w3.org/2000/09/xmldsig#sha1"/>
        <DigestValue>mKsCIrNvN5jlbBk9Jd2A4/wZJIk=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aNHMUe+Agh4kcryAoj2L4aJF8fM=</DigestValue>
      </Reference>
      <Reference URI="/xl/drawings/drawing6.xml?ContentType=application/vnd.openxmlformats-officedocument.drawing+xml">
        <DigestMethod Algorithm="http://www.w3.org/2000/09/xmldsig#sha1"/>
        <DigestValue>u8Xe8b+ZbtiX+40Zk8LNJ0+Lsts=</DigestValue>
      </Reference>
      <Reference URI="/xl/media/image1.png?ContentType=image/png">
        <DigestMethod Algorithm="http://www.w3.org/2000/09/xmldsig#sha1"/>
        <DigestValue>YiFCK6SpKxzuBlUmBuTSucIjsz4=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8WOJnhTpLQYGDSPYp+xyQT9Leo0=</DigestValue>
      </Reference>
      <Reference URI="/xl/drawings/drawing11.xml?ContentType=application/vnd.openxmlformats-officedocument.drawing+xml">
        <DigestMethod Algorithm="http://www.w3.org/2000/09/xmldsig#sha1"/>
        <DigestValue>Ju+Ax+PvgRHMT9/lsZFq0sIQvlM=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dbdYE5VH7xgAy5yZkKH867Rja5s=</DigestValue>
      </Reference>
      <Reference URI="/xl/drawings/drawing10.xml?ContentType=application/vnd.openxmlformats-officedocument.drawing+xml">
        <DigestMethod Algorithm="http://www.w3.org/2000/09/xmldsig#sha1"/>
        <DigestValue>UPMjnvH0eHh5luTG9Dv1evlLHGk=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aNHMUe+Agh4kcryAoj2L4aJF8fM=</DigestValue>
      </Reference>
      <Reference URI="/xl/worksheets/sheet2.xml?ContentType=application/vnd.openxmlformats-officedocument.spreadsheetml.worksheet+xml">
        <DigestMethod Algorithm="http://www.w3.org/2000/09/xmldsig#sha1"/>
        <DigestValue>rx0jxniehijjIfoAZXEEwAhUNHw=</DigestValue>
      </Reference>
      <Reference URI="/xl/drawings/drawing7.xml?ContentType=application/vnd.openxmlformats-officedocument.drawing+xml">
        <DigestMethod Algorithm="http://www.w3.org/2000/09/xmldsig#sha1"/>
        <DigestValue>QQYxbpGtm89GounyB5aOrRwaEpY=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5N7CuvssA1CgqRyJN9mazqdh1ps=</DigestValue>
      </Reference>
      <Reference URI="/xl/drawings/_rels/drawing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jTI+Ihp69qGZP8h9Uv8X2KMFdB0=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oaCmfeKapJGl1MCH6wbBSSCG73U=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cDtVRw0rBClDFN7iKM/7eOh58KE=</DigestValue>
      </Reference>
      <Reference URI="/xl/drawings/_rels/drawing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Yy+SgFxV2VFDUT2lGcTfLYA2voM=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mBk40KCXWQRXI4Sn1b4H4r6XPFg=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L4w/Gl3ILNFu/LdSlI3ICfWpKo4=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VLjKdxT5rCd/jZomNnyTCsBiGv8=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Mm4A6PKmzMC4h/lAw4gMaGoYdCI=</DigestValue>
      </Reference>
    </Manifest>
    <SignatureProperties>
      <SignatureProperty Id="idSignatureTime" Target="#idPackageSignature">
        <mdssi:SignatureTime>
          <mdssi:Format>YYYY-MM-DDThh:mm:ssTZD</mdssi:Format>
          <mdssi:Value>2017-10-31T08:42:16Z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2017-10-31T08:42:16Z</xd:SigningTime>
          <xd:SigningCertificate>
            <xd:Cert>
              <xd:CertDigest>
                <DigestMethod Algorithm="http://www.w3.org/2000/09/xmldsig#sha1"/>
                <DigestValue>P6JRXlqT6iWV7K3U1OdE8YTUm04=</DigestValue>
              </xd:CertDigest>
              <xd:IssuerSerial>
                <X509IssuerName>CN=PostSignum Qualified CA 2, O="Česká pošta, s.p. [IČ 47114983]", C=CZ</X509IssuerName>
                <X509SerialNumber>2126117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26</vt:i4>
      </vt:variant>
    </vt:vector>
  </HeadingPairs>
  <TitlesOfParts>
    <vt:vector size="39" baseType="lpstr">
      <vt:lpstr>Rekapitulace stavby</vt:lpstr>
      <vt:lpstr>SO 01 - Objekt č. 2 - Vyb...</vt:lpstr>
      <vt:lpstr>SO 02 - Objekt č. 2 - Vyb...</vt:lpstr>
      <vt:lpstr>SO 03 - Objekt č. 41 - St...</vt:lpstr>
      <vt:lpstr>SO 04 - Objekt č. 41 - St...</vt:lpstr>
      <vt:lpstr>SO 05 - D1.3 Vzduchotechn...</vt:lpstr>
      <vt:lpstr>SO 06 - D1.4 Vytápění - o...</vt:lpstr>
      <vt:lpstr>SO 07 - D2.3 Vzduchotechn...</vt:lpstr>
      <vt:lpstr>SO 08 - D2.4 Vytápění obj...</vt:lpstr>
      <vt:lpstr>SO 09 - D1.5 MaR objekt č. 2</vt:lpstr>
      <vt:lpstr>SO 10 - D1.6 Silnoproud o...</vt:lpstr>
      <vt:lpstr>SO 11 - D2.5 MaR objekt č...</vt:lpstr>
      <vt:lpstr>SO 12 - D2.6 Silnoproud o...</vt:lpstr>
      <vt:lpstr>'Rekapitulace stavby'!Názvy_tisku</vt:lpstr>
      <vt:lpstr>'SO 01 - Objekt č. 2 - Vyb...'!Názvy_tisku</vt:lpstr>
      <vt:lpstr>'SO 02 - Objekt č. 2 - Vyb...'!Názvy_tisku</vt:lpstr>
      <vt:lpstr>'SO 03 - Objekt č. 41 - St...'!Názvy_tisku</vt:lpstr>
      <vt:lpstr>'SO 04 - Objekt č. 41 - St...'!Názvy_tisku</vt:lpstr>
      <vt:lpstr>'SO 05 - D1.3 Vzduchotechn...'!Názvy_tisku</vt:lpstr>
      <vt:lpstr>'SO 06 - D1.4 Vytápění - o...'!Názvy_tisku</vt:lpstr>
      <vt:lpstr>'SO 07 - D2.3 Vzduchotechn...'!Názvy_tisku</vt:lpstr>
      <vt:lpstr>'SO 08 - D2.4 Vytápění obj...'!Názvy_tisku</vt:lpstr>
      <vt:lpstr>'SO 09 - D1.5 MaR objekt č. 2'!Názvy_tisku</vt:lpstr>
      <vt:lpstr>'SO 10 - D1.6 Silnoproud o...'!Názvy_tisku</vt:lpstr>
      <vt:lpstr>'SO 11 - D2.5 MaR objekt č...'!Názvy_tisku</vt:lpstr>
      <vt:lpstr>'SO 12 - D2.6 Silnoproud o...'!Názvy_tisku</vt:lpstr>
      <vt:lpstr>'Rekapitulace stavby'!Oblast_tisku</vt:lpstr>
      <vt:lpstr>'SO 01 - Objekt č. 2 - Vyb...'!Oblast_tisku</vt:lpstr>
      <vt:lpstr>'SO 02 - Objekt č. 2 - Vyb...'!Oblast_tisku</vt:lpstr>
      <vt:lpstr>'SO 03 - Objekt č. 41 - St...'!Oblast_tisku</vt:lpstr>
      <vt:lpstr>'SO 04 - Objekt č. 41 - St...'!Oblast_tisku</vt:lpstr>
      <vt:lpstr>'SO 05 - D1.3 Vzduchotechn...'!Oblast_tisku</vt:lpstr>
      <vt:lpstr>'SO 06 - D1.4 Vytápění - o...'!Oblast_tisku</vt:lpstr>
      <vt:lpstr>'SO 07 - D2.3 Vzduchotechn...'!Oblast_tisku</vt:lpstr>
      <vt:lpstr>'SO 08 - D2.4 Vytápění obj...'!Oblast_tisku</vt:lpstr>
      <vt:lpstr>'SO 09 - D1.5 MaR objekt č. 2'!Oblast_tisku</vt:lpstr>
      <vt:lpstr>'SO 10 - D1.6 Silnoproud o...'!Oblast_tisku</vt:lpstr>
      <vt:lpstr>'SO 11 - D2.5 MaR objekt č...'!Oblast_tisku</vt:lpstr>
      <vt:lpstr>'SO 12 - D2.6 Silnoproud o...'!Oblast_tisku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ntb-dell\Ing. Jakub Novák</dc:creator>
  <cp:lastModifiedBy>KORYČÁNKOVÁ Jana</cp:lastModifiedBy>
  <cp:lastPrinted>2017-09-14T15:04:33Z</cp:lastPrinted>
  <dcterms:created xsi:type="dcterms:W3CDTF">2017-08-11T16:02:32Z</dcterms:created>
  <dcterms:modified xsi:type="dcterms:W3CDTF">2017-10-17T10:43:14Z</dcterms:modified>
</cp:coreProperties>
</file>