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rdovam\Desktop\"/>
    </mc:Choice>
  </mc:AlternateContent>
  <bookViews>
    <workbookView xWindow="630" yWindow="600" windowWidth="27495" windowHeight="11955" firstSheet="1" activeTab="3"/>
  </bookViews>
  <sheets>
    <sheet name="Rekapitulace stavby" sheetId="1" r:id="rId1"/>
    <sheet name="SO 00 - Vedlejší a ostatn..." sheetId="2" r:id="rId2"/>
    <sheet name="SO 01 - Sanace suterénníc..." sheetId="3" r:id="rId3"/>
    <sheet name="SO 02 - Sanace suterénníc..." sheetId="4" r:id="rId4"/>
    <sheet name="Pokyny pro vyplnění" sheetId="5" r:id="rId5"/>
  </sheets>
  <definedNames>
    <definedName name="_xlnm._FilterDatabase" localSheetId="1" hidden="1">'SO 00 - Vedlejší a ostatn...'!$C$81:$K$118</definedName>
    <definedName name="_xlnm._FilterDatabase" localSheetId="2" hidden="1">'SO 01 - Sanace suterénníc...'!$C$93:$K$432</definedName>
    <definedName name="_xlnm._FilterDatabase" localSheetId="3" hidden="1">'SO 02 - Sanace suterénníc...'!$C$93:$K$392</definedName>
    <definedName name="_xlnm.Print_Titles" localSheetId="0">'Rekapitulace stavby'!$49:$49</definedName>
    <definedName name="_xlnm.Print_Titles" localSheetId="1">'SO 00 - Vedlejší a ostatn...'!$81:$81</definedName>
    <definedName name="_xlnm.Print_Titles" localSheetId="2">'SO 01 - Sanace suterénníc...'!$93:$93</definedName>
    <definedName name="_xlnm.Print_Titles" localSheetId="3">'SO 02 - Sanace suterénníc...'!$93:$93</definedName>
    <definedName name="_xlnm.Print_Area" localSheetId="4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stavby'!$C$39:$AQ$55</definedName>
    <definedName name="_xlnm.Print_Area" localSheetId="1">'SO 00 - Vedlejší a ostatn...'!$C$4:$J$36,'SO 00 - Vedlejší a ostatn...'!$C$42:$J$63,'SO 00 - Vedlejší a ostatn...'!$C$69:$K$118</definedName>
    <definedName name="_xlnm.Print_Area" localSheetId="2">'SO 01 - Sanace suterénníc...'!$C$4:$J$36,'SO 01 - Sanace suterénníc...'!$C$42:$J$75,'SO 01 - Sanace suterénníc...'!$C$81:$K$432</definedName>
    <definedName name="_xlnm.Print_Area" localSheetId="3">'SO 02 - Sanace suterénníc...'!$C$4:$J$36,'SO 02 - Sanace suterénníc...'!$C$42:$J$75,'SO 02 - Sanace suterénníc...'!$C$81:$K$392</definedName>
  </definedNames>
  <calcPr calcId="152511" fullCalcOnLoad="1"/>
</workbook>
</file>

<file path=xl/calcChain.xml><?xml version="1.0" encoding="utf-8"?>
<calcChain xmlns="http://schemas.openxmlformats.org/spreadsheetml/2006/main">
  <c r="AY54" i="1" l="1"/>
  <c r="AX54" i="1"/>
  <c r="BI390" i="4"/>
  <c r="BH390" i="4"/>
  <c r="BG390" i="4"/>
  <c r="BE390" i="4"/>
  <c r="T390" i="4"/>
  <c r="R390" i="4"/>
  <c r="P390" i="4"/>
  <c r="BK390" i="4"/>
  <c r="J390" i="4"/>
  <c r="BF390" i="4"/>
  <c r="BI388" i="4"/>
  <c r="BH388" i="4"/>
  <c r="BG388" i="4"/>
  <c r="BE388" i="4"/>
  <c r="T388" i="4"/>
  <c r="R388" i="4"/>
  <c r="P388" i="4"/>
  <c r="BK388" i="4"/>
  <c r="J388" i="4"/>
  <c r="BF388" i="4"/>
  <c r="BI386" i="4"/>
  <c r="BH386" i="4"/>
  <c r="BG386" i="4"/>
  <c r="BE386" i="4"/>
  <c r="T386" i="4"/>
  <c r="R386" i="4"/>
  <c r="P386" i="4"/>
  <c r="P381" i="4"/>
  <c r="BK386" i="4"/>
  <c r="J386" i="4"/>
  <c r="BF386" i="4"/>
  <c r="BI384" i="4"/>
  <c r="BH384" i="4"/>
  <c r="BG384" i="4"/>
  <c r="BE384" i="4"/>
  <c r="T384" i="4"/>
  <c r="T381" i="4"/>
  <c r="R384" i="4"/>
  <c r="P384" i="4"/>
  <c r="BK384" i="4"/>
  <c r="J384" i="4"/>
  <c r="BF384" i="4"/>
  <c r="BI382" i="4"/>
  <c r="BH382" i="4"/>
  <c r="BG382" i="4"/>
  <c r="BE382" i="4"/>
  <c r="T382" i="4"/>
  <c r="R382" i="4"/>
  <c r="R381" i="4"/>
  <c r="P382" i="4"/>
  <c r="BK382" i="4"/>
  <c r="BK381" i="4"/>
  <c r="J381" i="4"/>
  <c r="J74" i="4"/>
  <c r="J382" i="4"/>
  <c r="BF382" i="4"/>
  <c r="BI380" i="4"/>
  <c r="BH380" i="4"/>
  <c r="BG380" i="4"/>
  <c r="BE380" i="4"/>
  <c r="T380" i="4"/>
  <c r="R380" i="4"/>
  <c r="P380" i="4"/>
  <c r="P373" i="4"/>
  <c r="BK380" i="4"/>
  <c r="J380" i="4"/>
  <c r="BF380" i="4"/>
  <c r="BI378" i="4"/>
  <c r="BH378" i="4"/>
  <c r="BG378" i="4"/>
  <c r="BE378" i="4"/>
  <c r="T378" i="4"/>
  <c r="T373" i="4"/>
  <c r="R378" i="4"/>
  <c r="P378" i="4"/>
  <c r="BK378" i="4"/>
  <c r="J378" i="4"/>
  <c r="BF378" i="4"/>
  <c r="BI374" i="4"/>
  <c r="BH374" i="4"/>
  <c r="BG374" i="4"/>
  <c r="BE374" i="4"/>
  <c r="T374" i="4"/>
  <c r="R374" i="4"/>
  <c r="R373" i="4"/>
  <c r="P374" i="4"/>
  <c r="BK374" i="4"/>
  <c r="BK373" i="4"/>
  <c r="J373" i="4"/>
  <c r="J73" i="4"/>
  <c r="J374" i="4"/>
  <c r="BF374" i="4"/>
  <c r="BI372" i="4"/>
  <c r="BH372" i="4"/>
  <c r="BG372" i="4"/>
  <c r="BE372" i="4"/>
  <c r="T372" i="4"/>
  <c r="R372" i="4"/>
  <c r="P372" i="4"/>
  <c r="BK372" i="4"/>
  <c r="J372" i="4"/>
  <c r="BF372" i="4"/>
  <c r="BI370" i="4"/>
  <c r="BH370" i="4"/>
  <c r="BG370" i="4"/>
  <c r="BE370" i="4"/>
  <c r="T370" i="4"/>
  <c r="R370" i="4"/>
  <c r="P370" i="4"/>
  <c r="BK370" i="4"/>
  <c r="J370" i="4"/>
  <c r="BF370" i="4"/>
  <c r="BI360" i="4"/>
  <c r="BH360" i="4"/>
  <c r="BG360" i="4"/>
  <c r="BE360" i="4"/>
  <c r="T360" i="4"/>
  <c r="R360" i="4"/>
  <c r="R354" i="4"/>
  <c r="P360" i="4"/>
  <c r="BK360" i="4"/>
  <c r="J360" i="4"/>
  <c r="BF360" i="4"/>
  <c r="BI357" i="4"/>
  <c r="BH357" i="4"/>
  <c r="BG357" i="4"/>
  <c r="BE357" i="4"/>
  <c r="T357" i="4"/>
  <c r="R357" i="4"/>
  <c r="P357" i="4"/>
  <c r="BK357" i="4"/>
  <c r="BK354" i="4"/>
  <c r="J354" i="4"/>
  <c r="J72" i="4"/>
  <c r="J357" i="4"/>
  <c r="BF357" i="4"/>
  <c r="BI355" i="4"/>
  <c r="BH355" i="4"/>
  <c r="BG355" i="4"/>
  <c r="BE355" i="4"/>
  <c r="T355" i="4"/>
  <c r="T354" i="4"/>
  <c r="R355" i="4"/>
  <c r="P355" i="4"/>
  <c r="P354" i="4"/>
  <c r="BK355" i="4"/>
  <c r="J355" i="4"/>
  <c r="BF355" i="4"/>
  <c r="BI353" i="4"/>
  <c r="BH353" i="4"/>
  <c r="BG353" i="4"/>
  <c r="BE353" i="4"/>
  <c r="T353" i="4"/>
  <c r="R353" i="4"/>
  <c r="P353" i="4"/>
  <c r="BK353" i="4"/>
  <c r="BK344" i="4"/>
  <c r="J344" i="4"/>
  <c r="J71" i="4"/>
  <c r="J353" i="4"/>
  <c r="BF353" i="4"/>
  <c r="BI349" i="4"/>
  <c r="BH349" i="4"/>
  <c r="BG349" i="4"/>
  <c r="BE349" i="4"/>
  <c r="T349" i="4"/>
  <c r="R349" i="4"/>
  <c r="P349" i="4"/>
  <c r="BK349" i="4"/>
  <c r="J349" i="4"/>
  <c r="BF349" i="4"/>
  <c r="BI345" i="4"/>
  <c r="BH345" i="4"/>
  <c r="BG345" i="4"/>
  <c r="BE345" i="4"/>
  <c r="T345" i="4"/>
  <c r="T344" i="4"/>
  <c r="R345" i="4"/>
  <c r="R344" i="4"/>
  <c r="P345" i="4"/>
  <c r="BK345" i="4"/>
  <c r="J345" i="4"/>
  <c r="BF345" i="4"/>
  <c r="BI343" i="4"/>
  <c r="BH343" i="4"/>
  <c r="BG343" i="4"/>
  <c r="BE343" i="4"/>
  <c r="T343" i="4"/>
  <c r="R343" i="4"/>
  <c r="P343" i="4"/>
  <c r="P325" i="4"/>
  <c r="BK343" i="4"/>
  <c r="BK325" i="4"/>
  <c r="J325" i="4"/>
  <c r="J70" i="4"/>
  <c r="J343" i="4"/>
  <c r="BF343" i="4"/>
  <c r="BI337" i="4"/>
  <c r="BH337" i="4"/>
  <c r="BG337" i="4"/>
  <c r="BE337" i="4"/>
  <c r="T337" i="4"/>
  <c r="T325" i="4"/>
  <c r="R337" i="4"/>
  <c r="P337" i="4"/>
  <c r="BK337" i="4"/>
  <c r="J337" i="4"/>
  <c r="BF337" i="4"/>
  <c r="BI326" i="4"/>
  <c r="BH326" i="4"/>
  <c r="BG326" i="4"/>
  <c r="BE326" i="4"/>
  <c r="T326" i="4"/>
  <c r="R326" i="4"/>
  <c r="R325" i="4"/>
  <c r="P326" i="4"/>
  <c r="BK326" i="4"/>
  <c r="J326" i="4"/>
  <c r="BF326" i="4"/>
  <c r="BI324" i="4"/>
  <c r="BH324" i="4"/>
  <c r="BG324" i="4"/>
  <c r="BE324" i="4"/>
  <c r="T324" i="4"/>
  <c r="R324" i="4"/>
  <c r="P324" i="4"/>
  <c r="BK324" i="4"/>
  <c r="J324" i="4"/>
  <c r="BF324" i="4"/>
  <c r="BI323" i="4"/>
  <c r="BH323" i="4"/>
  <c r="BG323" i="4"/>
  <c r="BE323" i="4"/>
  <c r="T323" i="4"/>
  <c r="R323" i="4"/>
  <c r="P323" i="4"/>
  <c r="BK323" i="4"/>
  <c r="J323" i="4"/>
  <c r="BF323" i="4"/>
  <c r="BI322" i="4"/>
  <c r="BH322" i="4"/>
  <c r="BG322" i="4"/>
  <c r="BE322" i="4"/>
  <c r="T322" i="4"/>
  <c r="R322" i="4"/>
  <c r="P322" i="4"/>
  <c r="BK322" i="4"/>
  <c r="J322" i="4"/>
  <c r="BF322" i="4"/>
  <c r="BI321" i="4"/>
  <c r="BH321" i="4"/>
  <c r="BG321" i="4"/>
  <c r="BE321" i="4"/>
  <c r="T321" i="4"/>
  <c r="R321" i="4"/>
  <c r="P321" i="4"/>
  <c r="BK321" i="4"/>
  <c r="J321" i="4"/>
  <c r="BF321" i="4"/>
  <c r="BI320" i="4"/>
  <c r="BH320" i="4"/>
  <c r="BG320" i="4"/>
  <c r="BE320" i="4"/>
  <c r="T320" i="4"/>
  <c r="R320" i="4"/>
  <c r="P320" i="4"/>
  <c r="BK320" i="4"/>
  <c r="J320" i="4"/>
  <c r="BF320" i="4"/>
  <c r="BI319" i="4"/>
  <c r="BH319" i="4"/>
  <c r="BG319" i="4"/>
  <c r="BE319" i="4"/>
  <c r="T319" i="4"/>
  <c r="R319" i="4"/>
  <c r="P319" i="4"/>
  <c r="BK319" i="4"/>
  <c r="J319" i="4"/>
  <c r="BF319" i="4"/>
  <c r="BI318" i="4"/>
  <c r="BH318" i="4"/>
  <c r="BG318" i="4"/>
  <c r="BE318" i="4"/>
  <c r="T318" i="4"/>
  <c r="R318" i="4"/>
  <c r="P318" i="4"/>
  <c r="BK318" i="4"/>
  <c r="J318" i="4"/>
  <c r="BF318" i="4"/>
  <c r="BI317" i="4"/>
  <c r="BH317" i="4"/>
  <c r="BG317" i="4"/>
  <c r="BE317" i="4"/>
  <c r="T317" i="4"/>
  <c r="R317" i="4"/>
  <c r="P317" i="4"/>
  <c r="BK317" i="4"/>
  <c r="J317" i="4"/>
  <c r="BF317" i="4"/>
  <c r="BI316" i="4"/>
  <c r="BH316" i="4"/>
  <c r="BG316" i="4"/>
  <c r="BE316" i="4"/>
  <c r="T316" i="4"/>
  <c r="R316" i="4"/>
  <c r="P316" i="4"/>
  <c r="BK316" i="4"/>
  <c r="J316" i="4"/>
  <c r="BF316" i="4"/>
  <c r="BI315" i="4"/>
  <c r="BH315" i="4"/>
  <c r="BG315" i="4"/>
  <c r="BE315" i="4"/>
  <c r="T315" i="4"/>
  <c r="R315" i="4"/>
  <c r="P315" i="4"/>
  <c r="BK315" i="4"/>
  <c r="J315" i="4"/>
  <c r="BF315" i="4"/>
  <c r="BI314" i="4"/>
  <c r="BH314" i="4"/>
  <c r="BG314" i="4"/>
  <c r="BE314" i="4"/>
  <c r="T314" i="4"/>
  <c r="R314" i="4"/>
  <c r="R310" i="4"/>
  <c r="P314" i="4"/>
  <c r="BK314" i="4"/>
  <c r="J314" i="4"/>
  <c r="BF314" i="4"/>
  <c r="BI313" i="4"/>
  <c r="BH313" i="4"/>
  <c r="BG313" i="4"/>
  <c r="BE313" i="4"/>
  <c r="T313" i="4"/>
  <c r="R313" i="4"/>
  <c r="P313" i="4"/>
  <c r="BK313" i="4"/>
  <c r="BK310" i="4"/>
  <c r="J310" i="4"/>
  <c r="J69" i="4"/>
  <c r="J313" i="4"/>
  <c r="BF313" i="4"/>
  <c r="BI312" i="4"/>
  <c r="BH312" i="4"/>
  <c r="BG312" i="4"/>
  <c r="BE312" i="4"/>
  <c r="T312" i="4"/>
  <c r="R312" i="4"/>
  <c r="P312" i="4"/>
  <c r="BK312" i="4"/>
  <c r="J312" i="4"/>
  <c r="BF312" i="4"/>
  <c r="BI311" i="4"/>
  <c r="BH311" i="4"/>
  <c r="BG311" i="4"/>
  <c r="BE311" i="4"/>
  <c r="T311" i="4"/>
  <c r="T310" i="4"/>
  <c r="R311" i="4"/>
  <c r="P311" i="4"/>
  <c r="BK311" i="4"/>
  <c r="J311" i="4"/>
  <c r="BF311" i="4"/>
  <c r="BI309" i="4"/>
  <c r="BH309" i="4"/>
  <c r="BG309" i="4"/>
  <c r="BE309" i="4"/>
  <c r="T309" i="4"/>
  <c r="R309" i="4"/>
  <c r="P309" i="4"/>
  <c r="BK309" i="4"/>
  <c r="J309" i="4"/>
  <c r="BF309" i="4"/>
  <c r="BI303" i="4"/>
  <c r="BH303" i="4"/>
  <c r="BG303" i="4"/>
  <c r="BE303" i="4"/>
  <c r="T303" i="4"/>
  <c r="R303" i="4"/>
  <c r="P303" i="4"/>
  <c r="BK303" i="4"/>
  <c r="J303" i="4"/>
  <c r="BF303" i="4"/>
  <c r="BI301" i="4"/>
  <c r="BH301" i="4"/>
  <c r="BG301" i="4"/>
  <c r="BE301" i="4"/>
  <c r="T301" i="4"/>
  <c r="R301" i="4"/>
  <c r="P301" i="4"/>
  <c r="BK301" i="4"/>
  <c r="J301" i="4"/>
  <c r="BF301" i="4"/>
  <c r="BI299" i="4"/>
  <c r="BH299" i="4"/>
  <c r="BG299" i="4"/>
  <c r="BE299" i="4"/>
  <c r="T299" i="4"/>
  <c r="T298" i="4"/>
  <c r="R299" i="4"/>
  <c r="P299" i="4"/>
  <c r="P298" i="4"/>
  <c r="BK299" i="4"/>
  <c r="BK298" i="4"/>
  <c r="J299" i="4"/>
  <c r="BF299" i="4"/>
  <c r="BI296" i="4"/>
  <c r="BH296" i="4"/>
  <c r="BG296" i="4"/>
  <c r="BE296" i="4"/>
  <c r="T296" i="4"/>
  <c r="T295" i="4"/>
  <c r="R296" i="4"/>
  <c r="R295" i="4"/>
  <c r="P296" i="4"/>
  <c r="P295" i="4"/>
  <c r="BK296" i="4"/>
  <c r="BK295" i="4"/>
  <c r="J295" i="4"/>
  <c r="J66" i="4"/>
  <c r="J296" i="4"/>
  <c r="BF296" i="4"/>
  <c r="BI294" i="4"/>
  <c r="BH294" i="4"/>
  <c r="BG294" i="4"/>
  <c r="BE294" i="4"/>
  <c r="T294" i="4"/>
  <c r="R294" i="4"/>
  <c r="P294" i="4"/>
  <c r="BK294" i="4"/>
  <c r="J294" i="4"/>
  <c r="BF294" i="4"/>
  <c r="BI292" i="4"/>
  <c r="BH292" i="4"/>
  <c r="BG292" i="4"/>
  <c r="BE292" i="4"/>
  <c r="T292" i="4"/>
  <c r="R292" i="4"/>
  <c r="P292" i="4"/>
  <c r="BK292" i="4"/>
  <c r="J292" i="4"/>
  <c r="BF292" i="4"/>
  <c r="BI291" i="4"/>
  <c r="BH291" i="4"/>
  <c r="BG291" i="4"/>
  <c r="BE291" i="4"/>
  <c r="T291" i="4"/>
  <c r="T289" i="4"/>
  <c r="R291" i="4"/>
  <c r="P291" i="4"/>
  <c r="BK291" i="4"/>
  <c r="J291" i="4"/>
  <c r="BF291" i="4"/>
  <c r="BI290" i="4"/>
  <c r="BH290" i="4"/>
  <c r="BG290" i="4"/>
  <c r="BE290" i="4"/>
  <c r="T290" i="4"/>
  <c r="R290" i="4"/>
  <c r="R289" i="4"/>
  <c r="P290" i="4"/>
  <c r="P289" i="4"/>
  <c r="BK290" i="4"/>
  <c r="J290" i="4"/>
  <c r="BF290" i="4"/>
  <c r="BI287" i="4"/>
  <c r="BH287" i="4"/>
  <c r="BG287" i="4"/>
  <c r="BE287" i="4"/>
  <c r="T287" i="4"/>
  <c r="R287" i="4"/>
  <c r="P287" i="4"/>
  <c r="BK287" i="4"/>
  <c r="J287" i="4"/>
  <c r="BF287" i="4"/>
  <c r="BI286" i="4"/>
  <c r="BH286" i="4"/>
  <c r="BG286" i="4"/>
  <c r="BE286" i="4"/>
  <c r="T286" i="4"/>
  <c r="R286" i="4"/>
  <c r="P286" i="4"/>
  <c r="BK286" i="4"/>
  <c r="J286" i="4"/>
  <c r="BF286" i="4"/>
  <c r="BI285" i="4"/>
  <c r="BH285" i="4"/>
  <c r="BG285" i="4"/>
  <c r="BE285" i="4"/>
  <c r="T285" i="4"/>
  <c r="R285" i="4"/>
  <c r="P285" i="4"/>
  <c r="BK285" i="4"/>
  <c r="J285" i="4"/>
  <c r="BF285" i="4"/>
  <c r="BI283" i="4"/>
  <c r="BH283" i="4"/>
  <c r="BG283" i="4"/>
  <c r="BE283" i="4"/>
  <c r="T283" i="4"/>
  <c r="R283" i="4"/>
  <c r="P283" i="4"/>
  <c r="BK283" i="4"/>
  <c r="J283" i="4"/>
  <c r="BF283" i="4"/>
  <c r="BI281" i="4"/>
  <c r="BH281" i="4"/>
  <c r="BG281" i="4"/>
  <c r="BE281" i="4"/>
  <c r="T281" i="4"/>
  <c r="R281" i="4"/>
  <c r="P281" i="4"/>
  <c r="BK281" i="4"/>
  <c r="J281" i="4"/>
  <c r="BF281" i="4"/>
  <c r="BI279" i="4"/>
  <c r="BH279" i="4"/>
  <c r="BG279" i="4"/>
  <c r="BE279" i="4"/>
  <c r="T279" i="4"/>
  <c r="R279" i="4"/>
  <c r="P279" i="4"/>
  <c r="BK279" i="4"/>
  <c r="J279" i="4"/>
  <c r="BF279" i="4"/>
  <c r="BI277" i="4"/>
  <c r="BH277" i="4"/>
  <c r="BG277" i="4"/>
  <c r="BE277" i="4"/>
  <c r="T277" i="4"/>
  <c r="R277" i="4"/>
  <c r="P277" i="4"/>
  <c r="BK277" i="4"/>
  <c r="J277" i="4"/>
  <c r="BF277" i="4"/>
  <c r="BI275" i="4"/>
  <c r="BH275" i="4"/>
  <c r="BG275" i="4"/>
  <c r="BE275" i="4"/>
  <c r="T275" i="4"/>
  <c r="R275" i="4"/>
  <c r="P275" i="4"/>
  <c r="BK275" i="4"/>
  <c r="J275" i="4"/>
  <c r="BF275" i="4"/>
  <c r="BI273" i="4"/>
  <c r="BH273" i="4"/>
  <c r="BG273" i="4"/>
  <c r="BE273" i="4"/>
  <c r="T273" i="4"/>
  <c r="R273" i="4"/>
  <c r="R262" i="4"/>
  <c r="P273" i="4"/>
  <c r="BK273" i="4"/>
  <c r="J273" i="4"/>
  <c r="BF273" i="4"/>
  <c r="BI265" i="4"/>
  <c r="BH265" i="4"/>
  <c r="BG265" i="4"/>
  <c r="BE265" i="4"/>
  <c r="T265" i="4"/>
  <c r="R265" i="4"/>
  <c r="P265" i="4"/>
  <c r="BK265" i="4"/>
  <c r="BK262" i="4"/>
  <c r="J262" i="4"/>
  <c r="J64" i="4"/>
  <c r="J265" i="4"/>
  <c r="BF265" i="4"/>
  <c r="BI263" i="4"/>
  <c r="BH263" i="4"/>
  <c r="BG263" i="4"/>
  <c r="BE263" i="4"/>
  <c r="T263" i="4"/>
  <c r="T262" i="4"/>
  <c r="R263" i="4"/>
  <c r="P263" i="4"/>
  <c r="P262" i="4"/>
  <c r="BK263" i="4"/>
  <c r="J263" i="4"/>
  <c r="BF263" i="4"/>
  <c r="BI261" i="4"/>
  <c r="F34" i="4"/>
  <c r="BD54" i="1"/>
  <c r="BH261" i="4"/>
  <c r="BG261" i="4"/>
  <c r="BE261" i="4"/>
  <c r="T261" i="4"/>
  <c r="T260" i="4"/>
  <c r="R261" i="4"/>
  <c r="R260" i="4"/>
  <c r="P261" i="4"/>
  <c r="P260" i="4"/>
  <c r="BK261" i="4"/>
  <c r="BK260" i="4"/>
  <c r="J260" i="4"/>
  <c r="J63" i="4"/>
  <c r="J261" i="4"/>
  <c r="BF261" i="4"/>
  <c r="BI258" i="4"/>
  <c r="BH258" i="4"/>
  <c r="BG258" i="4"/>
  <c r="BE258" i="4"/>
  <c r="T258" i="4"/>
  <c r="R258" i="4"/>
  <c r="P258" i="4"/>
  <c r="BK258" i="4"/>
  <c r="J258" i="4"/>
  <c r="BF258" i="4"/>
  <c r="BI256" i="4"/>
  <c r="BH256" i="4"/>
  <c r="BG256" i="4"/>
  <c r="BE256" i="4"/>
  <c r="T256" i="4"/>
  <c r="R256" i="4"/>
  <c r="P256" i="4"/>
  <c r="BK256" i="4"/>
  <c r="J256" i="4"/>
  <c r="BF256" i="4"/>
  <c r="BI254" i="4"/>
  <c r="BH254" i="4"/>
  <c r="BG254" i="4"/>
  <c r="BE254" i="4"/>
  <c r="T254" i="4"/>
  <c r="R254" i="4"/>
  <c r="P254" i="4"/>
  <c r="BK254" i="4"/>
  <c r="J254" i="4"/>
  <c r="BF254" i="4"/>
  <c r="BI241" i="4"/>
  <c r="BH241" i="4"/>
  <c r="BG241" i="4"/>
  <c r="BE241" i="4"/>
  <c r="T241" i="4"/>
  <c r="R241" i="4"/>
  <c r="P241" i="4"/>
  <c r="BK241" i="4"/>
  <c r="J241" i="4"/>
  <c r="BF241" i="4"/>
  <c r="BI218" i="4"/>
  <c r="BH218" i="4"/>
  <c r="BG218" i="4"/>
  <c r="BE218" i="4"/>
  <c r="T218" i="4"/>
  <c r="R218" i="4"/>
  <c r="P218" i="4"/>
  <c r="BK218" i="4"/>
  <c r="J218" i="4"/>
  <c r="BF218" i="4"/>
  <c r="BI190" i="4"/>
  <c r="BH190" i="4"/>
  <c r="BG190" i="4"/>
  <c r="BE190" i="4"/>
  <c r="T190" i="4"/>
  <c r="R190" i="4"/>
  <c r="P190" i="4"/>
  <c r="BK190" i="4"/>
  <c r="J190" i="4"/>
  <c r="BF190" i="4"/>
  <c r="BI188" i="4"/>
  <c r="BH188" i="4"/>
  <c r="BG188" i="4"/>
  <c r="BE188" i="4"/>
  <c r="T188" i="4"/>
  <c r="R188" i="4"/>
  <c r="P188" i="4"/>
  <c r="BK188" i="4"/>
  <c r="J188" i="4"/>
  <c r="BF188" i="4"/>
  <c r="BI186" i="4"/>
  <c r="BH186" i="4"/>
  <c r="BG186" i="4"/>
  <c r="BE186" i="4"/>
  <c r="T186" i="4"/>
  <c r="R186" i="4"/>
  <c r="P186" i="4"/>
  <c r="BK186" i="4"/>
  <c r="J186" i="4"/>
  <c r="BF186" i="4"/>
  <c r="BI178" i="4"/>
  <c r="BH178" i="4"/>
  <c r="BG178" i="4"/>
  <c r="BE178" i="4"/>
  <c r="T178" i="4"/>
  <c r="R178" i="4"/>
  <c r="P178" i="4"/>
  <c r="BK178" i="4"/>
  <c r="J178" i="4"/>
  <c r="BF178" i="4"/>
  <c r="BI176" i="4"/>
  <c r="BH176" i="4"/>
  <c r="BG176" i="4"/>
  <c r="BE176" i="4"/>
  <c r="T176" i="4"/>
  <c r="R176" i="4"/>
  <c r="P176" i="4"/>
  <c r="BK176" i="4"/>
  <c r="J176" i="4"/>
  <c r="BF176" i="4"/>
  <c r="BI174" i="4"/>
  <c r="BH174" i="4"/>
  <c r="BG174" i="4"/>
  <c r="BE174" i="4"/>
  <c r="T174" i="4"/>
  <c r="R174" i="4"/>
  <c r="P174" i="4"/>
  <c r="BK174" i="4"/>
  <c r="J174" i="4"/>
  <c r="BF174" i="4"/>
  <c r="BI158" i="4"/>
  <c r="BH158" i="4"/>
  <c r="BG158" i="4"/>
  <c r="BE158" i="4"/>
  <c r="T158" i="4"/>
  <c r="R158" i="4"/>
  <c r="P158" i="4"/>
  <c r="BK158" i="4"/>
  <c r="J158" i="4"/>
  <c r="BF158" i="4"/>
  <c r="BI156" i="4"/>
  <c r="BH156" i="4"/>
  <c r="BG156" i="4"/>
  <c r="BE156" i="4"/>
  <c r="T156" i="4"/>
  <c r="R156" i="4"/>
  <c r="P156" i="4"/>
  <c r="BK156" i="4"/>
  <c r="J156" i="4"/>
  <c r="BF156" i="4"/>
  <c r="BI154" i="4"/>
  <c r="BH154" i="4"/>
  <c r="BG154" i="4"/>
  <c r="BE154" i="4"/>
  <c r="T154" i="4"/>
  <c r="R154" i="4"/>
  <c r="P154" i="4"/>
  <c r="BK154" i="4"/>
  <c r="J154" i="4"/>
  <c r="BF154" i="4"/>
  <c r="BI152" i="4"/>
  <c r="BH152" i="4"/>
  <c r="BG152" i="4"/>
  <c r="BE152" i="4"/>
  <c r="T152" i="4"/>
  <c r="R152" i="4"/>
  <c r="P152" i="4"/>
  <c r="P147" i="4"/>
  <c r="BK152" i="4"/>
  <c r="J152" i="4"/>
  <c r="BF152" i="4"/>
  <c r="BI150" i="4"/>
  <c r="BH150" i="4"/>
  <c r="BG150" i="4"/>
  <c r="BE150" i="4"/>
  <c r="T150" i="4"/>
  <c r="T147" i="4"/>
  <c r="R150" i="4"/>
  <c r="P150" i="4"/>
  <c r="BK150" i="4"/>
  <c r="J150" i="4"/>
  <c r="BF150" i="4"/>
  <c r="BI148" i="4"/>
  <c r="BH148" i="4"/>
  <c r="BG148" i="4"/>
  <c r="BE148" i="4"/>
  <c r="T148" i="4"/>
  <c r="R148" i="4"/>
  <c r="R147" i="4"/>
  <c r="P148" i="4"/>
  <c r="BK148" i="4"/>
  <c r="BK147" i="4"/>
  <c r="J147" i="4"/>
  <c r="J62" i="4"/>
  <c r="J148" i="4"/>
  <c r="BF148" i="4"/>
  <c r="BI145" i="4"/>
  <c r="BH145" i="4"/>
  <c r="BG145" i="4"/>
  <c r="BE145" i="4"/>
  <c r="T145" i="4"/>
  <c r="R145" i="4"/>
  <c r="P145" i="4"/>
  <c r="BK145" i="4"/>
  <c r="J145" i="4"/>
  <c r="BF145" i="4"/>
  <c r="BI143" i="4"/>
  <c r="BH143" i="4"/>
  <c r="BG143" i="4"/>
  <c r="BE143" i="4"/>
  <c r="T143" i="4"/>
  <c r="R143" i="4"/>
  <c r="P143" i="4"/>
  <c r="BK143" i="4"/>
  <c r="J143" i="4"/>
  <c r="BF143" i="4"/>
  <c r="BI141" i="4"/>
  <c r="BH141" i="4"/>
  <c r="BG141" i="4"/>
  <c r="BE141" i="4"/>
  <c r="T141" i="4"/>
  <c r="T140" i="4"/>
  <c r="R141" i="4"/>
  <c r="R140" i="4"/>
  <c r="P141" i="4"/>
  <c r="P140" i="4"/>
  <c r="BK141" i="4"/>
  <c r="J141" i="4"/>
  <c r="BF141" i="4"/>
  <c r="BI135" i="4"/>
  <c r="BH135" i="4"/>
  <c r="BG135" i="4"/>
  <c r="BE135" i="4"/>
  <c r="T135" i="4"/>
  <c r="T134" i="4"/>
  <c r="R135" i="4"/>
  <c r="R134" i="4"/>
  <c r="P135" i="4"/>
  <c r="P134" i="4"/>
  <c r="BK135" i="4"/>
  <c r="BK134" i="4"/>
  <c r="J134" i="4"/>
  <c r="J60" i="4"/>
  <c r="J135" i="4"/>
  <c r="BF135" i="4"/>
  <c r="BI133" i="4"/>
  <c r="BH133" i="4"/>
  <c r="BG133" i="4"/>
  <c r="BE133" i="4"/>
  <c r="T133" i="4"/>
  <c r="R133" i="4"/>
  <c r="P133" i="4"/>
  <c r="P126" i="4"/>
  <c r="BK133" i="4"/>
  <c r="J133" i="4"/>
  <c r="BF133" i="4"/>
  <c r="BI131" i="4"/>
  <c r="BH131" i="4"/>
  <c r="BG131" i="4"/>
  <c r="BE131" i="4"/>
  <c r="T131" i="4"/>
  <c r="R131" i="4"/>
  <c r="P131" i="4"/>
  <c r="BK131" i="4"/>
  <c r="J131" i="4"/>
  <c r="BF131" i="4"/>
  <c r="BI129" i="4"/>
  <c r="BH129" i="4"/>
  <c r="BG129" i="4"/>
  <c r="BE129" i="4"/>
  <c r="T129" i="4"/>
  <c r="R129" i="4"/>
  <c r="P129" i="4"/>
  <c r="BK129" i="4"/>
  <c r="J129" i="4"/>
  <c r="BF129" i="4"/>
  <c r="BI127" i="4"/>
  <c r="BH127" i="4"/>
  <c r="BG127" i="4"/>
  <c r="BE127" i="4"/>
  <c r="T127" i="4"/>
  <c r="T126" i="4"/>
  <c r="R127" i="4"/>
  <c r="R126" i="4"/>
  <c r="P127" i="4"/>
  <c r="BK127" i="4"/>
  <c r="J127" i="4"/>
  <c r="BF127" i="4"/>
  <c r="BI124" i="4"/>
  <c r="BH124" i="4"/>
  <c r="BG124" i="4"/>
  <c r="BE124" i="4"/>
  <c r="T124" i="4"/>
  <c r="R124" i="4"/>
  <c r="P124" i="4"/>
  <c r="BK124" i="4"/>
  <c r="J124" i="4"/>
  <c r="BF124" i="4"/>
  <c r="BI122" i="4"/>
  <c r="BH122" i="4"/>
  <c r="BG122" i="4"/>
  <c r="BE122" i="4"/>
  <c r="T122" i="4"/>
  <c r="R122" i="4"/>
  <c r="P122" i="4"/>
  <c r="BK122" i="4"/>
  <c r="J122" i="4"/>
  <c r="BF122" i="4"/>
  <c r="BI120" i="4"/>
  <c r="BH120" i="4"/>
  <c r="BG120" i="4"/>
  <c r="BE120" i="4"/>
  <c r="T120" i="4"/>
  <c r="R120" i="4"/>
  <c r="P120" i="4"/>
  <c r="BK120" i="4"/>
  <c r="J120" i="4"/>
  <c r="BF120" i="4"/>
  <c r="BI118" i="4"/>
  <c r="BH118" i="4"/>
  <c r="BG118" i="4"/>
  <c r="BE118" i="4"/>
  <c r="T118" i="4"/>
  <c r="R118" i="4"/>
  <c r="P118" i="4"/>
  <c r="BK118" i="4"/>
  <c r="J118" i="4"/>
  <c r="BF118" i="4"/>
  <c r="BI116" i="4"/>
  <c r="BH116" i="4"/>
  <c r="BG116" i="4"/>
  <c r="BE116" i="4"/>
  <c r="T116" i="4"/>
  <c r="R116" i="4"/>
  <c r="P116" i="4"/>
  <c r="BK116" i="4"/>
  <c r="J116" i="4"/>
  <c r="BF116" i="4"/>
  <c r="BI114" i="4"/>
  <c r="BH114" i="4"/>
  <c r="BG114" i="4"/>
  <c r="BE114" i="4"/>
  <c r="T114" i="4"/>
  <c r="R114" i="4"/>
  <c r="P114" i="4"/>
  <c r="BK114" i="4"/>
  <c r="J114" i="4"/>
  <c r="BF114" i="4"/>
  <c r="BI112" i="4"/>
  <c r="BH112" i="4"/>
  <c r="BG112" i="4"/>
  <c r="BE112" i="4"/>
  <c r="T112" i="4"/>
  <c r="R112" i="4"/>
  <c r="P112" i="4"/>
  <c r="BK112" i="4"/>
  <c r="J112" i="4"/>
  <c r="BF112" i="4"/>
  <c r="BI110" i="4"/>
  <c r="BH110" i="4"/>
  <c r="BG110" i="4"/>
  <c r="BE110" i="4"/>
  <c r="T110" i="4"/>
  <c r="R110" i="4"/>
  <c r="P110" i="4"/>
  <c r="BK110" i="4"/>
  <c r="J110" i="4"/>
  <c r="BF110" i="4"/>
  <c r="BI108" i="4"/>
  <c r="BH108" i="4"/>
  <c r="BG108" i="4"/>
  <c r="BE108" i="4"/>
  <c r="T108" i="4"/>
  <c r="R108" i="4"/>
  <c r="P108" i="4"/>
  <c r="BK108" i="4"/>
  <c r="J108" i="4"/>
  <c r="BF108" i="4"/>
  <c r="BI99" i="4"/>
  <c r="BH99" i="4"/>
  <c r="BG99" i="4"/>
  <c r="BE99" i="4"/>
  <c r="T99" i="4"/>
  <c r="R99" i="4"/>
  <c r="R96" i="4"/>
  <c r="P99" i="4"/>
  <c r="BK99" i="4"/>
  <c r="J99" i="4"/>
  <c r="BF99" i="4"/>
  <c r="BI97" i="4"/>
  <c r="BH97" i="4"/>
  <c r="BG97" i="4"/>
  <c r="F32" i="4"/>
  <c r="BB54" i="1"/>
  <c r="BE97" i="4"/>
  <c r="T97" i="4"/>
  <c r="T96" i="4"/>
  <c r="R97" i="4"/>
  <c r="P97" i="4"/>
  <c r="P96" i="4"/>
  <c r="BK97" i="4"/>
  <c r="J97" i="4"/>
  <c r="BF97" i="4"/>
  <c r="J90" i="4"/>
  <c r="F90" i="4"/>
  <c r="F88" i="4"/>
  <c r="E86" i="4"/>
  <c r="J51" i="4"/>
  <c r="F51" i="4"/>
  <c r="F49" i="4"/>
  <c r="E47" i="4"/>
  <c r="J18" i="4"/>
  <c r="E18" i="4"/>
  <c r="F91" i="4"/>
  <c r="J17" i="4"/>
  <c r="J12" i="4"/>
  <c r="J88" i="4"/>
  <c r="E7" i="4"/>
  <c r="E45" i="4"/>
  <c r="E84" i="4"/>
  <c r="AY53" i="1"/>
  <c r="AX53" i="1"/>
  <c r="BI430" i="3"/>
  <c r="BH430" i="3"/>
  <c r="BG430" i="3"/>
  <c r="BE430" i="3"/>
  <c r="T430" i="3"/>
  <c r="R430" i="3"/>
  <c r="P430" i="3"/>
  <c r="BK430" i="3"/>
  <c r="J430" i="3"/>
  <c r="BF430" i="3"/>
  <c r="BI428" i="3"/>
  <c r="BH428" i="3"/>
  <c r="BG428" i="3"/>
  <c r="BE428" i="3"/>
  <c r="T428" i="3"/>
  <c r="R428" i="3"/>
  <c r="P428" i="3"/>
  <c r="BK428" i="3"/>
  <c r="J428" i="3"/>
  <c r="BF428" i="3"/>
  <c r="BI426" i="3"/>
  <c r="BH426" i="3"/>
  <c r="BG426" i="3"/>
  <c r="BE426" i="3"/>
  <c r="T426" i="3"/>
  <c r="R426" i="3"/>
  <c r="P426" i="3"/>
  <c r="BK426" i="3"/>
  <c r="J426" i="3"/>
  <c r="BF426" i="3"/>
  <c r="BI424" i="3"/>
  <c r="BH424" i="3"/>
  <c r="BG424" i="3"/>
  <c r="BE424" i="3"/>
  <c r="T424" i="3"/>
  <c r="R424" i="3"/>
  <c r="P424" i="3"/>
  <c r="BK424" i="3"/>
  <c r="J424" i="3"/>
  <c r="BF424" i="3"/>
  <c r="BI422" i="3"/>
  <c r="BH422" i="3"/>
  <c r="BG422" i="3"/>
  <c r="BE422" i="3"/>
  <c r="T422" i="3"/>
  <c r="R422" i="3"/>
  <c r="R421" i="3"/>
  <c r="P422" i="3"/>
  <c r="BK422" i="3"/>
  <c r="J422" i="3"/>
  <c r="BF422" i="3"/>
  <c r="BI420" i="3"/>
  <c r="BH420" i="3"/>
  <c r="BG420" i="3"/>
  <c r="BE420" i="3"/>
  <c r="T420" i="3"/>
  <c r="R420" i="3"/>
  <c r="P420" i="3"/>
  <c r="BK420" i="3"/>
  <c r="J420" i="3"/>
  <c r="BF420" i="3"/>
  <c r="BI418" i="3"/>
  <c r="BH418" i="3"/>
  <c r="BG418" i="3"/>
  <c r="BE418" i="3"/>
  <c r="T418" i="3"/>
  <c r="R418" i="3"/>
  <c r="P418" i="3"/>
  <c r="BK418" i="3"/>
  <c r="J418" i="3"/>
  <c r="BF418" i="3"/>
  <c r="BI414" i="3"/>
  <c r="BH414" i="3"/>
  <c r="BG414" i="3"/>
  <c r="BE414" i="3"/>
  <c r="T414" i="3"/>
  <c r="R414" i="3"/>
  <c r="R413" i="3"/>
  <c r="P414" i="3"/>
  <c r="BK414" i="3"/>
  <c r="J414" i="3"/>
  <c r="BF414" i="3"/>
  <c r="BI412" i="3"/>
  <c r="BH412" i="3"/>
  <c r="BG412" i="3"/>
  <c r="BE412" i="3"/>
  <c r="T412" i="3"/>
  <c r="R412" i="3"/>
  <c r="P412" i="3"/>
  <c r="BK412" i="3"/>
  <c r="J412" i="3"/>
  <c r="BF412" i="3"/>
  <c r="BI410" i="3"/>
  <c r="BH410" i="3"/>
  <c r="BG410" i="3"/>
  <c r="BE410" i="3"/>
  <c r="T410" i="3"/>
  <c r="R410" i="3"/>
  <c r="P410" i="3"/>
  <c r="BK410" i="3"/>
  <c r="J410" i="3"/>
  <c r="BF410" i="3"/>
  <c r="BI405" i="3"/>
  <c r="BH405" i="3"/>
  <c r="BG405" i="3"/>
  <c r="BE405" i="3"/>
  <c r="T405" i="3"/>
  <c r="R405" i="3"/>
  <c r="P405" i="3"/>
  <c r="BK405" i="3"/>
  <c r="J405" i="3"/>
  <c r="BF405" i="3"/>
  <c r="BI402" i="3"/>
  <c r="BH402" i="3"/>
  <c r="BG402" i="3"/>
  <c r="BE402" i="3"/>
  <c r="T402" i="3"/>
  <c r="R402" i="3"/>
  <c r="P402" i="3"/>
  <c r="BK402" i="3"/>
  <c r="J402" i="3"/>
  <c r="BF402" i="3"/>
  <c r="BI400" i="3"/>
  <c r="BH400" i="3"/>
  <c r="BG400" i="3"/>
  <c r="BE400" i="3"/>
  <c r="T400" i="3"/>
  <c r="R400" i="3"/>
  <c r="P400" i="3"/>
  <c r="BK400" i="3"/>
  <c r="BK399" i="3"/>
  <c r="J399" i="3"/>
  <c r="J72" i="3"/>
  <c r="J400" i="3"/>
  <c r="BF400" i="3"/>
  <c r="BI398" i="3"/>
  <c r="BH398" i="3"/>
  <c r="BG398" i="3"/>
  <c r="BE398" i="3"/>
  <c r="T398" i="3"/>
  <c r="R398" i="3"/>
  <c r="P398" i="3"/>
  <c r="BK398" i="3"/>
  <c r="J398" i="3"/>
  <c r="BF398" i="3"/>
  <c r="BI394" i="3"/>
  <c r="BH394" i="3"/>
  <c r="BG394" i="3"/>
  <c r="BE394" i="3"/>
  <c r="T394" i="3"/>
  <c r="R394" i="3"/>
  <c r="P394" i="3"/>
  <c r="BK394" i="3"/>
  <c r="J394" i="3"/>
  <c r="BF394" i="3"/>
  <c r="BI390" i="3"/>
  <c r="BH390" i="3"/>
  <c r="BG390" i="3"/>
  <c r="BE390" i="3"/>
  <c r="T390" i="3"/>
  <c r="R390" i="3"/>
  <c r="P390" i="3"/>
  <c r="BK390" i="3"/>
  <c r="BK389" i="3"/>
  <c r="J389" i="3"/>
  <c r="J71" i="3"/>
  <c r="J390" i="3"/>
  <c r="BF390" i="3"/>
  <c r="BI388" i="3"/>
  <c r="BH388" i="3"/>
  <c r="BG388" i="3"/>
  <c r="BE388" i="3"/>
  <c r="T388" i="3"/>
  <c r="R388" i="3"/>
  <c r="P388" i="3"/>
  <c r="BK388" i="3"/>
  <c r="J388" i="3"/>
  <c r="BF388" i="3"/>
  <c r="BI382" i="3"/>
  <c r="BH382" i="3"/>
  <c r="BG382" i="3"/>
  <c r="BE382" i="3"/>
  <c r="T382" i="3"/>
  <c r="R382" i="3"/>
  <c r="P382" i="3"/>
  <c r="BK382" i="3"/>
  <c r="J382" i="3"/>
  <c r="BF382" i="3"/>
  <c r="BI366" i="3"/>
  <c r="BH366" i="3"/>
  <c r="BG366" i="3"/>
  <c r="BE366" i="3"/>
  <c r="T366" i="3"/>
  <c r="R366" i="3"/>
  <c r="P366" i="3"/>
  <c r="BK366" i="3"/>
  <c r="BK365" i="3"/>
  <c r="J365" i="3"/>
  <c r="J70" i="3"/>
  <c r="J366" i="3"/>
  <c r="BF366" i="3"/>
  <c r="BI364" i="3"/>
  <c r="BH364" i="3"/>
  <c r="BG364" i="3"/>
  <c r="BE364" i="3"/>
  <c r="T364" i="3"/>
  <c r="R364" i="3"/>
  <c r="P364" i="3"/>
  <c r="BK364" i="3"/>
  <c r="J364" i="3"/>
  <c r="BF364" i="3"/>
  <c r="BI363" i="3"/>
  <c r="BH363" i="3"/>
  <c r="BG363" i="3"/>
  <c r="BE363" i="3"/>
  <c r="T363" i="3"/>
  <c r="R363" i="3"/>
  <c r="P363" i="3"/>
  <c r="BK363" i="3"/>
  <c r="J363" i="3"/>
  <c r="BF363" i="3"/>
  <c r="BI362" i="3"/>
  <c r="BH362" i="3"/>
  <c r="BG362" i="3"/>
  <c r="BE362" i="3"/>
  <c r="T362" i="3"/>
  <c r="R362" i="3"/>
  <c r="P362" i="3"/>
  <c r="BK362" i="3"/>
  <c r="J362" i="3"/>
  <c r="BF362" i="3"/>
  <c r="BI361" i="3"/>
  <c r="BH361" i="3"/>
  <c r="BG361" i="3"/>
  <c r="BE361" i="3"/>
  <c r="T361" i="3"/>
  <c r="R361" i="3"/>
  <c r="P361" i="3"/>
  <c r="BK361" i="3"/>
  <c r="J361" i="3"/>
  <c r="BF361" i="3"/>
  <c r="BI360" i="3"/>
  <c r="BH360" i="3"/>
  <c r="BG360" i="3"/>
  <c r="BE360" i="3"/>
  <c r="T360" i="3"/>
  <c r="R360" i="3"/>
  <c r="P360" i="3"/>
  <c r="BK360" i="3"/>
  <c r="J360" i="3"/>
  <c r="BF360" i="3"/>
  <c r="BI359" i="3"/>
  <c r="BH359" i="3"/>
  <c r="BG359" i="3"/>
  <c r="BE359" i="3"/>
  <c r="T359" i="3"/>
  <c r="R359" i="3"/>
  <c r="P359" i="3"/>
  <c r="BK359" i="3"/>
  <c r="J359" i="3"/>
  <c r="BF359" i="3"/>
  <c r="BI358" i="3"/>
  <c r="BH358" i="3"/>
  <c r="BG358" i="3"/>
  <c r="BE358" i="3"/>
  <c r="T358" i="3"/>
  <c r="R358" i="3"/>
  <c r="P358" i="3"/>
  <c r="BK358" i="3"/>
  <c r="J358" i="3"/>
  <c r="BF358" i="3"/>
  <c r="BI357" i="3"/>
  <c r="BH357" i="3"/>
  <c r="BG357" i="3"/>
  <c r="BE357" i="3"/>
  <c r="T357" i="3"/>
  <c r="R357" i="3"/>
  <c r="P357" i="3"/>
  <c r="BK357" i="3"/>
  <c r="J357" i="3"/>
  <c r="BF357" i="3"/>
  <c r="BI356" i="3"/>
  <c r="BH356" i="3"/>
  <c r="BG356" i="3"/>
  <c r="BE356" i="3"/>
  <c r="T356" i="3"/>
  <c r="R356" i="3"/>
  <c r="P356" i="3"/>
  <c r="BK356" i="3"/>
  <c r="J356" i="3"/>
  <c r="BF356" i="3"/>
  <c r="BI355" i="3"/>
  <c r="BH355" i="3"/>
  <c r="BG355" i="3"/>
  <c r="BE355" i="3"/>
  <c r="T355" i="3"/>
  <c r="R355" i="3"/>
  <c r="P355" i="3"/>
  <c r="BK355" i="3"/>
  <c r="J355" i="3"/>
  <c r="BF355" i="3"/>
  <c r="BI354" i="3"/>
  <c r="BH354" i="3"/>
  <c r="BG354" i="3"/>
  <c r="BE354" i="3"/>
  <c r="T354" i="3"/>
  <c r="R354" i="3"/>
  <c r="P354" i="3"/>
  <c r="BK354" i="3"/>
  <c r="J354" i="3"/>
  <c r="BF354" i="3"/>
  <c r="BI353" i="3"/>
  <c r="BH353" i="3"/>
  <c r="BG353" i="3"/>
  <c r="BE353" i="3"/>
  <c r="T353" i="3"/>
  <c r="R353" i="3"/>
  <c r="P353" i="3"/>
  <c r="BK353" i="3"/>
  <c r="J353" i="3"/>
  <c r="BF353" i="3"/>
  <c r="BI352" i="3"/>
  <c r="BH352" i="3"/>
  <c r="BG352" i="3"/>
  <c r="BE352" i="3"/>
  <c r="T352" i="3"/>
  <c r="R352" i="3"/>
  <c r="P352" i="3"/>
  <c r="BK352" i="3"/>
  <c r="J352" i="3"/>
  <c r="BF352" i="3"/>
  <c r="BI351" i="3"/>
  <c r="BH351" i="3"/>
  <c r="BG351" i="3"/>
  <c r="BE351" i="3"/>
  <c r="T351" i="3"/>
  <c r="R351" i="3"/>
  <c r="P351" i="3"/>
  <c r="BK351" i="3"/>
  <c r="J351" i="3"/>
  <c r="BF351" i="3"/>
  <c r="BI350" i="3"/>
  <c r="BH350" i="3"/>
  <c r="BG350" i="3"/>
  <c r="BE350" i="3"/>
  <c r="T350" i="3"/>
  <c r="R350" i="3"/>
  <c r="P350" i="3"/>
  <c r="BK350" i="3"/>
  <c r="BK349" i="3"/>
  <c r="J349" i="3"/>
  <c r="J69" i="3"/>
  <c r="J350" i="3"/>
  <c r="BF350" i="3"/>
  <c r="BI348" i="3"/>
  <c r="BH348" i="3"/>
  <c r="BG348" i="3"/>
  <c r="BE348" i="3"/>
  <c r="T348" i="3"/>
  <c r="R348" i="3"/>
  <c r="P348" i="3"/>
  <c r="BK348" i="3"/>
  <c r="J348" i="3"/>
  <c r="BF348" i="3"/>
  <c r="BI342" i="3"/>
  <c r="BH342" i="3"/>
  <c r="BG342" i="3"/>
  <c r="BE342" i="3"/>
  <c r="T342" i="3"/>
  <c r="R342" i="3"/>
  <c r="P342" i="3"/>
  <c r="BK342" i="3"/>
  <c r="J342" i="3"/>
  <c r="BF342" i="3"/>
  <c r="BI340" i="3"/>
  <c r="BH340" i="3"/>
  <c r="BG340" i="3"/>
  <c r="BE340" i="3"/>
  <c r="T340" i="3"/>
  <c r="R340" i="3"/>
  <c r="P340" i="3"/>
  <c r="BK340" i="3"/>
  <c r="J340" i="3"/>
  <c r="BF340" i="3"/>
  <c r="BI338" i="3"/>
  <c r="BH338" i="3"/>
  <c r="BG338" i="3"/>
  <c r="BE338" i="3"/>
  <c r="T338" i="3"/>
  <c r="R338" i="3"/>
  <c r="R337" i="3"/>
  <c r="P338" i="3"/>
  <c r="P337" i="3"/>
  <c r="BK338" i="3"/>
  <c r="J338" i="3"/>
  <c r="BF338" i="3"/>
  <c r="BI335" i="3"/>
  <c r="BH335" i="3"/>
  <c r="BG335" i="3"/>
  <c r="BE335" i="3"/>
  <c r="T335" i="3"/>
  <c r="T334" i="3"/>
  <c r="R335" i="3"/>
  <c r="R334" i="3"/>
  <c r="P335" i="3"/>
  <c r="P334" i="3"/>
  <c r="BK335" i="3"/>
  <c r="BK334" i="3"/>
  <c r="J334" i="3"/>
  <c r="J66" i="3"/>
  <c r="J335" i="3"/>
  <c r="BF335" i="3"/>
  <c r="BI333" i="3"/>
  <c r="BH333" i="3"/>
  <c r="BG333" i="3"/>
  <c r="BE333" i="3"/>
  <c r="T333" i="3"/>
  <c r="R333" i="3"/>
  <c r="P333" i="3"/>
  <c r="BK333" i="3"/>
  <c r="BK328" i="3"/>
  <c r="J328" i="3"/>
  <c r="J65" i="3"/>
  <c r="J333" i="3"/>
  <c r="BF333" i="3"/>
  <c r="BI331" i="3"/>
  <c r="BH331" i="3"/>
  <c r="BG331" i="3"/>
  <c r="BE331" i="3"/>
  <c r="T331" i="3"/>
  <c r="R331" i="3"/>
  <c r="P331" i="3"/>
  <c r="BK331" i="3"/>
  <c r="J331" i="3"/>
  <c r="BF331" i="3"/>
  <c r="BI330" i="3"/>
  <c r="BH330" i="3"/>
  <c r="BG330" i="3"/>
  <c r="BE330" i="3"/>
  <c r="T330" i="3"/>
  <c r="R330" i="3"/>
  <c r="P330" i="3"/>
  <c r="BK330" i="3"/>
  <c r="J330" i="3"/>
  <c r="BF330" i="3"/>
  <c r="BI329" i="3"/>
  <c r="BH329" i="3"/>
  <c r="BG329" i="3"/>
  <c r="BE329" i="3"/>
  <c r="T329" i="3"/>
  <c r="R329" i="3"/>
  <c r="R328" i="3"/>
  <c r="P329" i="3"/>
  <c r="BK329" i="3"/>
  <c r="J329" i="3"/>
  <c r="BF329" i="3"/>
  <c r="BI326" i="3"/>
  <c r="BH326" i="3"/>
  <c r="BG326" i="3"/>
  <c r="BE326" i="3"/>
  <c r="T326" i="3"/>
  <c r="R326" i="3"/>
  <c r="P326" i="3"/>
  <c r="BK326" i="3"/>
  <c r="J326" i="3"/>
  <c r="BF326" i="3"/>
  <c r="BI325" i="3"/>
  <c r="BH325" i="3"/>
  <c r="BG325" i="3"/>
  <c r="BE325" i="3"/>
  <c r="T325" i="3"/>
  <c r="R325" i="3"/>
  <c r="P325" i="3"/>
  <c r="BK325" i="3"/>
  <c r="J325" i="3"/>
  <c r="BF325" i="3"/>
  <c r="BI324" i="3"/>
  <c r="BH324" i="3"/>
  <c r="BG324" i="3"/>
  <c r="BE324" i="3"/>
  <c r="T324" i="3"/>
  <c r="R324" i="3"/>
  <c r="P324" i="3"/>
  <c r="BK324" i="3"/>
  <c r="J324" i="3"/>
  <c r="BF324" i="3"/>
  <c r="BI322" i="3"/>
  <c r="BH322" i="3"/>
  <c r="BG322" i="3"/>
  <c r="BE322" i="3"/>
  <c r="T322" i="3"/>
  <c r="R322" i="3"/>
  <c r="P322" i="3"/>
  <c r="BK322" i="3"/>
  <c r="J322" i="3"/>
  <c r="BF322" i="3"/>
  <c r="BI320" i="3"/>
  <c r="BH320" i="3"/>
  <c r="BG320" i="3"/>
  <c r="BE320" i="3"/>
  <c r="T320" i="3"/>
  <c r="R320" i="3"/>
  <c r="P320" i="3"/>
  <c r="BK320" i="3"/>
  <c r="J320" i="3"/>
  <c r="BF320" i="3"/>
  <c r="BI318" i="3"/>
  <c r="BH318" i="3"/>
  <c r="BG318" i="3"/>
  <c r="BE318" i="3"/>
  <c r="T318" i="3"/>
  <c r="R318" i="3"/>
  <c r="P318" i="3"/>
  <c r="BK318" i="3"/>
  <c r="J318" i="3"/>
  <c r="BF318" i="3"/>
  <c r="BI316" i="3"/>
  <c r="BH316" i="3"/>
  <c r="BG316" i="3"/>
  <c r="BE316" i="3"/>
  <c r="T316" i="3"/>
  <c r="R316" i="3"/>
  <c r="P316" i="3"/>
  <c r="BK316" i="3"/>
  <c r="J316" i="3"/>
  <c r="BF316" i="3"/>
  <c r="BI314" i="3"/>
  <c r="BH314" i="3"/>
  <c r="BG314" i="3"/>
  <c r="BE314" i="3"/>
  <c r="T314" i="3"/>
  <c r="R314" i="3"/>
  <c r="P314" i="3"/>
  <c r="BK314" i="3"/>
  <c r="J314" i="3"/>
  <c r="BF314" i="3"/>
  <c r="BI312" i="3"/>
  <c r="BH312" i="3"/>
  <c r="BG312" i="3"/>
  <c r="BE312" i="3"/>
  <c r="T312" i="3"/>
  <c r="R312" i="3"/>
  <c r="P312" i="3"/>
  <c r="BK312" i="3"/>
  <c r="J312" i="3"/>
  <c r="BF312" i="3"/>
  <c r="BI302" i="3"/>
  <c r="BH302" i="3"/>
  <c r="BG302" i="3"/>
  <c r="BE302" i="3"/>
  <c r="T302" i="3"/>
  <c r="R302" i="3"/>
  <c r="P302" i="3"/>
  <c r="BK302" i="3"/>
  <c r="J302" i="3"/>
  <c r="BF302" i="3"/>
  <c r="BI300" i="3"/>
  <c r="BH300" i="3"/>
  <c r="BG300" i="3"/>
  <c r="BE300" i="3"/>
  <c r="T300" i="3"/>
  <c r="T299" i="3"/>
  <c r="R300" i="3"/>
  <c r="P300" i="3"/>
  <c r="P299" i="3"/>
  <c r="BK300" i="3"/>
  <c r="BK299" i="3"/>
  <c r="J299" i="3"/>
  <c r="J64" i="3"/>
  <c r="J300" i="3"/>
  <c r="BF300" i="3"/>
  <c r="BI298" i="3"/>
  <c r="BH298" i="3"/>
  <c r="BG298" i="3"/>
  <c r="BE298" i="3"/>
  <c r="T298" i="3"/>
  <c r="T297" i="3"/>
  <c r="R298" i="3"/>
  <c r="R297" i="3"/>
  <c r="P298" i="3"/>
  <c r="P297" i="3"/>
  <c r="BK298" i="3"/>
  <c r="BK297" i="3"/>
  <c r="J297" i="3"/>
  <c r="J63" i="3"/>
  <c r="J298" i="3"/>
  <c r="BF298" i="3"/>
  <c r="BI295" i="3"/>
  <c r="BH295" i="3"/>
  <c r="BG295" i="3"/>
  <c r="BE295" i="3"/>
  <c r="T295" i="3"/>
  <c r="R295" i="3"/>
  <c r="P295" i="3"/>
  <c r="BK295" i="3"/>
  <c r="J295" i="3"/>
  <c r="BF295" i="3"/>
  <c r="BI293" i="3"/>
  <c r="BH293" i="3"/>
  <c r="BG293" i="3"/>
  <c r="BE293" i="3"/>
  <c r="T293" i="3"/>
  <c r="R293" i="3"/>
  <c r="P293" i="3"/>
  <c r="BK293" i="3"/>
  <c r="J293" i="3"/>
  <c r="BF293" i="3"/>
  <c r="BI291" i="3"/>
  <c r="BH291" i="3"/>
  <c r="BG291" i="3"/>
  <c r="BE291" i="3"/>
  <c r="T291" i="3"/>
  <c r="R291" i="3"/>
  <c r="P291" i="3"/>
  <c r="BK291" i="3"/>
  <c r="J291" i="3"/>
  <c r="BF291" i="3"/>
  <c r="BI277" i="3"/>
  <c r="BH277" i="3"/>
  <c r="BG277" i="3"/>
  <c r="BE277" i="3"/>
  <c r="T277" i="3"/>
  <c r="R277" i="3"/>
  <c r="P277" i="3"/>
  <c r="BK277" i="3"/>
  <c r="J277" i="3"/>
  <c r="BF277" i="3"/>
  <c r="BI250" i="3"/>
  <c r="BH250" i="3"/>
  <c r="BG250" i="3"/>
  <c r="BE250" i="3"/>
  <c r="T250" i="3"/>
  <c r="R250" i="3"/>
  <c r="P250" i="3"/>
  <c r="BK250" i="3"/>
  <c r="J250" i="3"/>
  <c r="BF250" i="3"/>
  <c r="BI209" i="3"/>
  <c r="BH209" i="3"/>
  <c r="BG209" i="3"/>
  <c r="BE209" i="3"/>
  <c r="T209" i="3"/>
  <c r="R209" i="3"/>
  <c r="P209" i="3"/>
  <c r="BK209" i="3"/>
  <c r="J209" i="3"/>
  <c r="BF209" i="3"/>
  <c r="BI207" i="3"/>
  <c r="BH207" i="3"/>
  <c r="BG207" i="3"/>
  <c r="BE207" i="3"/>
  <c r="T207" i="3"/>
  <c r="R207" i="3"/>
  <c r="P207" i="3"/>
  <c r="BK207" i="3"/>
  <c r="J207" i="3"/>
  <c r="BF207" i="3"/>
  <c r="BI205" i="3"/>
  <c r="BH205" i="3"/>
  <c r="BG205" i="3"/>
  <c r="BE205" i="3"/>
  <c r="T205" i="3"/>
  <c r="R205" i="3"/>
  <c r="P205" i="3"/>
  <c r="BK205" i="3"/>
  <c r="J205" i="3"/>
  <c r="BF205" i="3"/>
  <c r="BI193" i="3"/>
  <c r="BH193" i="3"/>
  <c r="BG193" i="3"/>
  <c r="BE193" i="3"/>
  <c r="T193" i="3"/>
  <c r="R193" i="3"/>
  <c r="P193" i="3"/>
  <c r="BK193" i="3"/>
  <c r="J193" i="3"/>
  <c r="BF193" i="3"/>
  <c r="BI191" i="3"/>
  <c r="BH191" i="3"/>
  <c r="BG191" i="3"/>
  <c r="BE191" i="3"/>
  <c r="T191" i="3"/>
  <c r="R191" i="3"/>
  <c r="P191" i="3"/>
  <c r="BK191" i="3"/>
  <c r="J191" i="3"/>
  <c r="BF191" i="3"/>
  <c r="BI189" i="3"/>
  <c r="BH189" i="3"/>
  <c r="BG189" i="3"/>
  <c r="BE189" i="3"/>
  <c r="T189" i="3"/>
  <c r="R189" i="3"/>
  <c r="P189" i="3"/>
  <c r="BK189" i="3"/>
  <c r="J189" i="3"/>
  <c r="BF189" i="3"/>
  <c r="BI169" i="3"/>
  <c r="BH169" i="3"/>
  <c r="BG169" i="3"/>
  <c r="BE169" i="3"/>
  <c r="T169" i="3"/>
  <c r="R169" i="3"/>
  <c r="P169" i="3"/>
  <c r="BK169" i="3"/>
  <c r="J169" i="3"/>
  <c r="BF169" i="3"/>
  <c r="BI167" i="3"/>
  <c r="BH167" i="3"/>
  <c r="BG167" i="3"/>
  <c r="BE167" i="3"/>
  <c r="T167" i="3"/>
  <c r="R167" i="3"/>
  <c r="P167" i="3"/>
  <c r="BK167" i="3"/>
  <c r="J167" i="3"/>
  <c r="BF167" i="3"/>
  <c r="BI165" i="3"/>
  <c r="BH165" i="3"/>
  <c r="BG165" i="3"/>
  <c r="BE165" i="3"/>
  <c r="T165" i="3"/>
  <c r="R165" i="3"/>
  <c r="P165" i="3"/>
  <c r="BK165" i="3"/>
  <c r="J165" i="3"/>
  <c r="BF165" i="3"/>
  <c r="BI163" i="3"/>
  <c r="BH163" i="3"/>
  <c r="BG163" i="3"/>
  <c r="BE163" i="3"/>
  <c r="T163" i="3"/>
  <c r="R163" i="3"/>
  <c r="P163" i="3"/>
  <c r="BK163" i="3"/>
  <c r="J163" i="3"/>
  <c r="BF163" i="3"/>
  <c r="BI161" i="3"/>
  <c r="BH161" i="3"/>
  <c r="BG161" i="3"/>
  <c r="BE161" i="3"/>
  <c r="T161" i="3"/>
  <c r="R161" i="3"/>
  <c r="P161" i="3"/>
  <c r="BK161" i="3"/>
  <c r="J161" i="3"/>
  <c r="BF161" i="3"/>
  <c r="BI159" i="3"/>
  <c r="BH159" i="3"/>
  <c r="BG159" i="3"/>
  <c r="BE159" i="3"/>
  <c r="T159" i="3"/>
  <c r="R159" i="3"/>
  <c r="R158" i="3"/>
  <c r="P159" i="3"/>
  <c r="BK159" i="3"/>
  <c r="BK158" i="3"/>
  <c r="J158" i="3"/>
  <c r="J62" i="3"/>
  <c r="J159" i="3"/>
  <c r="BF159" i="3"/>
  <c r="BI155" i="3"/>
  <c r="BH155" i="3"/>
  <c r="BG155" i="3"/>
  <c r="BE155" i="3"/>
  <c r="T155" i="3"/>
  <c r="R155" i="3"/>
  <c r="P155" i="3"/>
  <c r="BK155" i="3"/>
  <c r="J155" i="3"/>
  <c r="BF155" i="3"/>
  <c r="BI153" i="3"/>
  <c r="BH153" i="3"/>
  <c r="BG153" i="3"/>
  <c r="BE153" i="3"/>
  <c r="T153" i="3"/>
  <c r="R153" i="3"/>
  <c r="R148" i="3"/>
  <c r="P153" i="3"/>
  <c r="BK153" i="3"/>
  <c r="J153" i="3"/>
  <c r="BF153" i="3"/>
  <c r="BI151" i="3"/>
  <c r="BH151" i="3"/>
  <c r="BG151" i="3"/>
  <c r="BE151" i="3"/>
  <c r="T151" i="3"/>
  <c r="R151" i="3"/>
  <c r="P151" i="3"/>
  <c r="BK151" i="3"/>
  <c r="BK148" i="3"/>
  <c r="J148" i="3"/>
  <c r="J61" i="3"/>
  <c r="J151" i="3"/>
  <c r="BF151" i="3"/>
  <c r="BI149" i="3"/>
  <c r="BH149" i="3"/>
  <c r="BG149" i="3"/>
  <c r="BE149" i="3"/>
  <c r="T149" i="3"/>
  <c r="T148" i="3"/>
  <c r="R149" i="3"/>
  <c r="P149" i="3"/>
  <c r="P148" i="3"/>
  <c r="BK149" i="3"/>
  <c r="J149" i="3"/>
  <c r="BF149" i="3"/>
  <c r="BI143" i="3"/>
  <c r="BH143" i="3"/>
  <c r="BG143" i="3"/>
  <c r="BE143" i="3"/>
  <c r="T143" i="3"/>
  <c r="T142" i="3"/>
  <c r="R143" i="3"/>
  <c r="R142" i="3"/>
  <c r="P143" i="3"/>
  <c r="P142" i="3"/>
  <c r="BK143" i="3"/>
  <c r="BK142" i="3"/>
  <c r="J142" i="3"/>
  <c r="J60" i="3"/>
  <c r="J143" i="3"/>
  <c r="BF143" i="3"/>
  <c r="BI141" i="3"/>
  <c r="BH141" i="3"/>
  <c r="BG141" i="3"/>
  <c r="BE141" i="3"/>
  <c r="T141" i="3"/>
  <c r="R141" i="3"/>
  <c r="P141" i="3"/>
  <c r="BK141" i="3"/>
  <c r="J141" i="3"/>
  <c r="BF141" i="3"/>
  <c r="BI139" i="3"/>
  <c r="BH139" i="3"/>
  <c r="BG139" i="3"/>
  <c r="BE139" i="3"/>
  <c r="T139" i="3"/>
  <c r="R139" i="3"/>
  <c r="P139" i="3"/>
  <c r="BK139" i="3"/>
  <c r="J139" i="3"/>
  <c r="BF139" i="3"/>
  <c r="BI137" i="3"/>
  <c r="BH137" i="3"/>
  <c r="BG137" i="3"/>
  <c r="BE137" i="3"/>
  <c r="T137" i="3"/>
  <c r="R137" i="3"/>
  <c r="P137" i="3"/>
  <c r="BK137" i="3"/>
  <c r="J137" i="3"/>
  <c r="BF137" i="3"/>
  <c r="BI135" i="3"/>
  <c r="BH135" i="3"/>
  <c r="BG135" i="3"/>
  <c r="BE135" i="3"/>
  <c r="T135" i="3"/>
  <c r="T134" i="3"/>
  <c r="R135" i="3"/>
  <c r="R134" i="3"/>
  <c r="P135" i="3"/>
  <c r="P134" i="3"/>
  <c r="BK135" i="3"/>
  <c r="BK134" i="3"/>
  <c r="J134" i="3"/>
  <c r="J59" i="3"/>
  <c r="J135" i="3"/>
  <c r="BF135" i="3"/>
  <c r="BI132" i="3"/>
  <c r="BH132" i="3"/>
  <c r="BG132" i="3"/>
  <c r="BE132" i="3"/>
  <c r="T132" i="3"/>
  <c r="R132" i="3"/>
  <c r="P132" i="3"/>
  <c r="BK132" i="3"/>
  <c r="J132" i="3"/>
  <c r="BF132" i="3"/>
  <c r="BI130" i="3"/>
  <c r="BH130" i="3"/>
  <c r="BG130" i="3"/>
  <c r="BE130" i="3"/>
  <c r="T130" i="3"/>
  <c r="R130" i="3"/>
  <c r="P130" i="3"/>
  <c r="BK130" i="3"/>
  <c r="J130" i="3"/>
  <c r="BF130" i="3"/>
  <c r="BI128" i="3"/>
  <c r="BH128" i="3"/>
  <c r="BG128" i="3"/>
  <c r="BE128" i="3"/>
  <c r="T128" i="3"/>
  <c r="R128" i="3"/>
  <c r="P128" i="3"/>
  <c r="BK128" i="3"/>
  <c r="J128" i="3"/>
  <c r="BF128" i="3"/>
  <c r="BI126" i="3"/>
  <c r="BH126" i="3"/>
  <c r="BG126" i="3"/>
  <c r="BE126" i="3"/>
  <c r="T126" i="3"/>
  <c r="R126" i="3"/>
  <c r="P126" i="3"/>
  <c r="BK126" i="3"/>
  <c r="J126" i="3"/>
  <c r="BF126" i="3"/>
  <c r="BI124" i="3"/>
  <c r="BH124" i="3"/>
  <c r="BG124" i="3"/>
  <c r="BE124" i="3"/>
  <c r="T124" i="3"/>
  <c r="R124" i="3"/>
  <c r="P124" i="3"/>
  <c r="BK124" i="3"/>
  <c r="J124" i="3"/>
  <c r="BF124" i="3"/>
  <c r="BI122" i="3"/>
  <c r="BH122" i="3"/>
  <c r="BG122" i="3"/>
  <c r="BE122" i="3"/>
  <c r="T122" i="3"/>
  <c r="R122" i="3"/>
  <c r="P122" i="3"/>
  <c r="BK122" i="3"/>
  <c r="J122" i="3"/>
  <c r="BF122" i="3"/>
  <c r="BI120" i="3"/>
  <c r="BH120" i="3"/>
  <c r="BG120" i="3"/>
  <c r="BE120" i="3"/>
  <c r="T120" i="3"/>
  <c r="R120" i="3"/>
  <c r="P120" i="3"/>
  <c r="BK120" i="3"/>
  <c r="J120" i="3"/>
  <c r="BF120" i="3"/>
  <c r="BI118" i="3"/>
  <c r="BH118" i="3"/>
  <c r="BG118" i="3"/>
  <c r="BE118" i="3"/>
  <c r="T118" i="3"/>
  <c r="R118" i="3"/>
  <c r="P118" i="3"/>
  <c r="BK118" i="3"/>
  <c r="J118" i="3"/>
  <c r="BF118" i="3"/>
  <c r="BI116" i="3"/>
  <c r="BH116" i="3"/>
  <c r="BG116" i="3"/>
  <c r="BE116" i="3"/>
  <c r="T116" i="3"/>
  <c r="R116" i="3"/>
  <c r="P116" i="3"/>
  <c r="BK116" i="3"/>
  <c r="J116" i="3"/>
  <c r="BF116" i="3"/>
  <c r="BI101" i="3"/>
  <c r="BH101" i="3"/>
  <c r="BG101" i="3"/>
  <c r="BE101" i="3"/>
  <c r="T101" i="3"/>
  <c r="R101" i="3"/>
  <c r="P101" i="3"/>
  <c r="BK101" i="3"/>
  <c r="J101" i="3"/>
  <c r="BF101" i="3"/>
  <c r="BI99" i="3"/>
  <c r="BH99" i="3"/>
  <c r="BG99" i="3"/>
  <c r="F32" i="3"/>
  <c r="BB53" i="1"/>
  <c r="BE99" i="3"/>
  <c r="T99" i="3"/>
  <c r="R99" i="3"/>
  <c r="P99" i="3"/>
  <c r="BK99" i="3"/>
  <c r="J99" i="3"/>
  <c r="BF99" i="3"/>
  <c r="BI97" i="3"/>
  <c r="F34" i="3"/>
  <c r="BD53" i="1"/>
  <c r="BH97" i="3"/>
  <c r="BG97" i="3"/>
  <c r="BE97" i="3"/>
  <c r="J30" i="3"/>
  <c r="AV53" i="1"/>
  <c r="T97" i="3"/>
  <c r="R97" i="3"/>
  <c r="R96" i="3"/>
  <c r="P97" i="3"/>
  <c r="P96" i="3"/>
  <c r="BK97" i="3"/>
  <c r="J97" i="3"/>
  <c r="BF97" i="3"/>
  <c r="J90" i="3"/>
  <c r="F90" i="3"/>
  <c r="F88" i="3"/>
  <c r="E86" i="3"/>
  <c r="J51" i="3"/>
  <c r="F51" i="3"/>
  <c r="F49" i="3"/>
  <c r="E47" i="3"/>
  <c r="J18" i="3"/>
  <c r="E18" i="3"/>
  <c r="F52" i="3"/>
  <c r="J17" i="3"/>
  <c r="J12" i="3"/>
  <c r="J49" i="3"/>
  <c r="E7" i="3"/>
  <c r="AY52" i="1"/>
  <c r="AX52" i="1"/>
  <c r="BI117" i="2"/>
  <c r="BH117" i="2"/>
  <c r="BG117" i="2"/>
  <c r="BE117" i="2"/>
  <c r="T117" i="2"/>
  <c r="R117" i="2"/>
  <c r="P117" i="2"/>
  <c r="BK117" i="2"/>
  <c r="J117" i="2"/>
  <c r="BF117" i="2"/>
  <c r="BI115" i="2"/>
  <c r="BH115" i="2"/>
  <c r="BG115" i="2"/>
  <c r="BE115" i="2"/>
  <c r="T115" i="2"/>
  <c r="R115" i="2"/>
  <c r="P115" i="2"/>
  <c r="BK115" i="2"/>
  <c r="J115" i="2"/>
  <c r="BF115" i="2"/>
  <c r="BI113" i="2"/>
  <c r="BH113" i="2"/>
  <c r="BG113" i="2"/>
  <c r="BE113" i="2"/>
  <c r="T113" i="2"/>
  <c r="R113" i="2"/>
  <c r="P113" i="2"/>
  <c r="BK113" i="2"/>
  <c r="J113" i="2"/>
  <c r="BF113" i="2"/>
  <c r="BI111" i="2"/>
  <c r="BH111" i="2"/>
  <c r="BG111" i="2"/>
  <c r="BE111" i="2"/>
  <c r="T111" i="2"/>
  <c r="R111" i="2"/>
  <c r="P111" i="2"/>
  <c r="BK111" i="2"/>
  <c r="J111" i="2"/>
  <c r="BF111" i="2"/>
  <c r="BI109" i="2"/>
  <c r="BH109" i="2"/>
  <c r="BG109" i="2"/>
  <c r="BE109" i="2"/>
  <c r="T109" i="2"/>
  <c r="R109" i="2"/>
  <c r="P109" i="2"/>
  <c r="BK109" i="2"/>
  <c r="J109" i="2"/>
  <c r="BF109" i="2"/>
  <c r="BI107" i="2"/>
  <c r="BH107" i="2"/>
  <c r="BG107" i="2"/>
  <c r="BE107" i="2"/>
  <c r="T107" i="2"/>
  <c r="R107" i="2"/>
  <c r="P107" i="2"/>
  <c r="BK107" i="2"/>
  <c r="J107" i="2"/>
  <c r="BF107" i="2"/>
  <c r="BI105" i="2"/>
  <c r="BH105" i="2"/>
  <c r="BG105" i="2"/>
  <c r="BE105" i="2"/>
  <c r="T105" i="2"/>
  <c r="T104" i="2"/>
  <c r="R105" i="2"/>
  <c r="P105" i="2"/>
  <c r="BK105" i="2"/>
  <c r="J105" i="2"/>
  <c r="BF105" i="2"/>
  <c r="BI102" i="2"/>
  <c r="BH102" i="2"/>
  <c r="BG102" i="2"/>
  <c r="BE102" i="2"/>
  <c r="T102" i="2"/>
  <c r="T101" i="2"/>
  <c r="R102" i="2"/>
  <c r="R101" i="2"/>
  <c r="P102" i="2"/>
  <c r="P101" i="2"/>
  <c r="BK102" i="2"/>
  <c r="BK101" i="2"/>
  <c r="J101" i="2"/>
  <c r="J61" i="2"/>
  <c r="J102" i="2"/>
  <c r="BF102" i="2"/>
  <c r="BI99" i="2"/>
  <c r="BH99" i="2"/>
  <c r="BG99" i="2"/>
  <c r="BE99" i="2"/>
  <c r="T99" i="2"/>
  <c r="R99" i="2"/>
  <c r="P99" i="2"/>
  <c r="BK99" i="2"/>
  <c r="J99" i="2"/>
  <c r="BF99" i="2"/>
  <c r="BI97" i="2"/>
  <c r="BH97" i="2"/>
  <c r="BG97" i="2"/>
  <c r="BE97" i="2"/>
  <c r="T97" i="2"/>
  <c r="T96" i="2"/>
  <c r="R97" i="2"/>
  <c r="P97" i="2"/>
  <c r="BK97" i="2"/>
  <c r="BK96" i="2"/>
  <c r="J96" i="2"/>
  <c r="J60" i="2"/>
  <c r="J97" i="2"/>
  <c r="BF97" i="2"/>
  <c r="BI94" i="2"/>
  <c r="BH94" i="2"/>
  <c r="BG94" i="2"/>
  <c r="BE94" i="2"/>
  <c r="T94" i="2"/>
  <c r="T93" i="2"/>
  <c r="R94" i="2"/>
  <c r="R93" i="2"/>
  <c r="P94" i="2"/>
  <c r="P93" i="2"/>
  <c r="BK94" i="2"/>
  <c r="BK93" i="2"/>
  <c r="J93" i="2"/>
  <c r="J59" i="2"/>
  <c r="J94" i="2"/>
  <c r="BF94" i="2"/>
  <c r="BI91" i="2"/>
  <c r="BH91" i="2"/>
  <c r="BG91" i="2"/>
  <c r="BE91" i="2"/>
  <c r="T91" i="2"/>
  <c r="R91" i="2"/>
  <c r="P91" i="2"/>
  <c r="BK91" i="2"/>
  <c r="J91" i="2"/>
  <c r="BF91" i="2"/>
  <c r="BI89" i="2"/>
  <c r="BH89" i="2"/>
  <c r="BG89" i="2"/>
  <c r="BE89" i="2"/>
  <c r="F30" i="2"/>
  <c r="AZ52" i="1"/>
  <c r="T89" i="2"/>
  <c r="R89" i="2"/>
  <c r="P89" i="2"/>
  <c r="BK89" i="2"/>
  <c r="J89" i="2"/>
  <c r="BF89" i="2"/>
  <c r="BI87" i="2"/>
  <c r="BH87" i="2"/>
  <c r="BG87" i="2"/>
  <c r="BE87" i="2"/>
  <c r="T87" i="2"/>
  <c r="R87" i="2"/>
  <c r="P87" i="2"/>
  <c r="BK87" i="2"/>
  <c r="J87" i="2"/>
  <c r="BF87" i="2"/>
  <c r="BI85" i="2"/>
  <c r="BH85" i="2"/>
  <c r="F33" i="2"/>
  <c r="BC52" i="1"/>
  <c r="BG85" i="2"/>
  <c r="BE85" i="2"/>
  <c r="J30" i="2"/>
  <c r="AV52" i="1"/>
  <c r="T85" i="2"/>
  <c r="R85" i="2"/>
  <c r="P85" i="2"/>
  <c r="P84" i="2"/>
  <c r="BK85" i="2"/>
  <c r="J85" i="2"/>
  <c r="BF85" i="2"/>
  <c r="J78" i="2"/>
  <c r="F78" i="2"/>
  <c r="F76" i="2"/>
  <c r="E74" i="2"/>
  <c r="J51" i="2"/>
  <c r="F51" i="2"/>
  <c r="F49" i="2"/>
  <c r="E47" i="2"/>
  <c r="J18" i="2"/>
  <c r="E18" i="2"/>
  <c r="F52" i="2"/>
  <c r="F79" i="2"/>
  <c r="J17" i="2"/>
  <c r="J12" i="2"/>
  <c r="E7" i="2"/>
  <c r="E72" i="2"/>
  <c r="E45" i="2"/>
  <c r="AS51" i="1"/>
  <c r="L47" i="1"/>
  <c r="AM46" i="1"/>
  <c r="L46" i="1"/>
  <c r="AM44" i="1"/>
  <c r="L44" i="1"/>
  <c r="L42" i="1"/>
  <c r="L41" i="1"/>
  <c r="J31" i="2"/>
  <c r="AW52" i="1"/>
  <c r="AT52" i="1"/>
  <c r="BC51" i="1"/>
  <c r="AY51" i="1"/>
  <c r="R95" i="4"/>
  <c r="R94" i="4"/>
  <c r="R84" i="2"/>
  <c r="F34" i="2"/>
  <c r="BD52" i="1"/>
  <c r="BD51" i="1"/>
  <c r="W30" i="1"/>
  <c r="E45" i="3"/>
  <c r="E84" i="3"/>
  <c r="T158" i="3"/>
  <c r="BK337" i="3"/>
  <c r="BK126" i="4"/>
  <c r="J126" i="4"/>
  <c r="J59" i="4"/>
  <c r="BK140" i="4"/>
  <c r="J140" i="4"/>
  <c r="J61" i="4"/>
  <c r="BK289" i="4"/>
  <c r="J289" i="4"/>
  <c r="J65" i="4"/>
  <c r="P310" i="4"/>
  <c r="J49" i="2"/>
  <c r="J76" i="2"/>
  <c r="P95" i="4"/>
  <c r="T95" i="4"/>
  <c r="P104" i="2"/>
  <c r="P158" i="3"/>
  <c r="P95" i="3"/>
  <c r="R349" i="3"/>
  <c r="R336" i="3"/>
  <c r="R365" i="3"/>
  <c r="R389" i="3"/>
  <c r="R399" i="3"/>
  <c r="BK413" i="3"/>
  <c r="J413" i="3"/>
  <c r="J73" i="3"/>
  <c r="BK421" i="3"/>
  <c r="J421" i="3"/>
  <c r="J74" i="3"/>
  <c r="F30" i="4"/>
  <c r="AZ54" i="1"/>
  <c r="T297" i="4"/>
  <c r="BK84" i="2"/>
  <c r="J84" i="2"/>
  <c r="J58" i="2"/>
  <c r="R96" i="2"/>
  <c r="R104" i="2"/>
  <c r="BK96" i="3"/>
  <c r="J96" i="3"/>
  <c r="J58" i="3"/>
  <c r="T96" i="3"/>
  <c r="T95" i="3"/>
  <c r="F33" i="3"/>
  <c r="BC53" i="1"/>
  <c r="R299" i="3"/>
  <c r="R95" i="3"/>
  <c r="T328" i="3"/>
  <c r="T349" i="3"/>
  <c r="T365" i="3"/>
  <c r="T389" i="3"/>
  <c r="T399" i="3"/>
  <c r="P413" i="3"/>
  <c r="P421" i="3"/>
  <c r="BK96" i="4"/>
  <c r="P344" i="4"/>
  <c r="P297" i="4"/>
  <c r="T84" i="2"/>
  <c r="F32" i="2"/>
  <c r="BB52" i="1"/>
  <c r="BB51" i="1"/>
  <c r="W28" i="1"/>
  <c r="P96" i="2"/>
  <c r="P83" i="2"/>
  <c r="P82" i="2"/>
  <c r="AU52" i="1"/>
  <c r="BK104" i="2"/>
  <c r="J104" i="2"/>
  <c r="J62" i="2"/>
  <c r="P328" i="3"/>
  <c r="T337" i="3"/>
  <c r="P349" i="3"/>
  <c r="P365" i="3"/>
  <c r="P389" i="3"/>
  <c r="P399" i="3"/>
  <c r="T413" i="3"/>
  <c r="T421" i="3"/>
  <c r="F33" i="4"/>
  <c r="BC54" i="1"/>
  <c r="R298" i="4"/>
  <c r="R297" i="4"/>
  <c r="R83" i="2"/>
  <c r="R82" i="2"/>
  <c r="J337" i="3"/>
  <c r="J68" i="3"/>
  <c r="BK336" i="3"/>
  <c r="J336" i="3"/>
  <c r="J67" i="3"/>
  <c r="F31" i="3"/>
  <c r="BA53" i="1"/>
  <c r="J31" i="3"/>
  <c r="AW53" i="1"/>
  <c r="T83" i="2"/>
  <c r="T82" i="2"/>
  <c r="AX51" i="1"/>
  <c r="W29" i="1"/>
  <c r="F31" i="4"/>
  <c r="BA54" i="1"/>
  <c r="J31" i="4"/>
  <c r="AW54" i="1"/>
  <c r="J298" i="4"/>
  <c r="J68" i="4"/>
  <c r="BK297" i="4"/>
  <c r="J297" i="4"/>
  <c r="J67" i="4"/>
  <c r="AT53" i="1"/>
  <c r="J96" i="4"/>
  <c r="J58" i="4"/>
  <c r="BK83" i="2"/>
  <c r="F31" i="2"/>
  <c r="BA52" i="1"/>
  <c r="J88" i="3"/>
  <c r="F91" i="3"/>
  <c r="F30" i="3"/>
  <c r="AZ53" i="1"/>
  <c r="AZ51" i="1"/>
  <c r="J30" i="4"/>
  <c r="AV54" i="1"/>
  <c r="AT54" i="1"/>
  <c r="J49" i="4"/>
  <c r="F52" i="4"/>
  <c r="R94" i="3"/>
  <c r="T94" i="3"/>
  <c r="P94" i="4"/>
  <c r="AU54" i="1"/>
  <c r="BK95" i="4"/>
  <c r="P336" i="3"/>
  <c r="P94" i="3"/>
  <c r="AU53" i="1"/>
  <c r="AU51" i="1"/>
  <c r="BK95" i="3"/>
  <c r="BK94" i="3"/>
  <c r="J94" i="3"/>
  <c r="T336" i="3"/>
  <c r="BA51" i="1"/>
  <c r="T94" i="4"/>
  <c r="AV51" i="1"/>
  <c r="W26" i="1"/>
  <c r="W27" i="1"/>
  <c r="AW51" i="1"/>
  <c r="AK27" i="1"/>
  <c r="J95" i="3"/>
  <c r="J57" i="3"/>
  <c r="BK94" i="4"/>
  <c r="J94" i="4"/>
  <c r="J95" i="4"/>
  <c r="J57" i="4"/>
  <c r="J83" i="2"/>
  <c r="J57" i="2"/>
  <c r="BK82" i="2"/>
  <c r="J82" i="2"/>
  <c r="J56" i="3"/>
  <c r="J27" i="3"/>
  <c r="AK26" i="1"/>
  <c r="AT51" i="1"/>
  <c r="J56" i="2"/>
  <c r="J27" i="2"/>
  <c r="J56" i="4"/>
  <c r="J27" i="4"/>
  <c r="AG54" i="1"/>
  <c r="AN54" i="1"/>
  <c r="J36" i="4"/>
  <c r="AG52" i="1"/>
  <c r="J36" i="2"/>
  <c r="J36" i="3"/>
  <c r="AG53" i="1"/>
  <c r="AN53" i="1"/>
  <c r="AN52" i="1"/>
  <c r="AG51" i="1"/>
  <c r="AN51" i="1"/>
  <c r="AK23" i="1"/>
  <c r="AK32" i="1"/>
</calcChain>
</file>

<file path=xl/sharedStrings.xml><?xml version="1.0" encoding="utf-8"?>
<sst xmlns="http://schemas.openxmlformats.org/spreadsheetml/2006/main" count="8208" uniqueCount="1213">
  <si>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</si>
  <si>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</si>
  <si>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</si>
  <si>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</si>
  <si>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</si>
  <si>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</si>
  <si>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</si>
  <si>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{29f4674b-f5a1-4d69-9fd4-368e23987299}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</si>
  <si>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</si>
  <si>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</si>
  <si>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</si>
  <si>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</si>
  <si>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</si>
  <si>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</si>
  <si>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</si>
  <si>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</si>
  <si>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</si>
  <si>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</si>
  <si>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</si>
  <si>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</si>
  <si>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VUZ LIBEREC - BUDOVA Č.2 A Č.3 - STAVEBNÍ OPRAVY SANACE SUTERÉNNÍCH STĚN BUDOV KASÁREN JANA ŽIŽKY</t>
  </si>
  <si>
    <t>KSO:</t>
  </si>
  <si>
    <t>CC-CZ:</t>
  </si>
  <si>
    <t>Místo:</t>
  </si>
  <si>
    <t>Horská 333, 460 14 Liberec XIV - Ruprechtice</t>
  </si>
  <si>
    <t>Datum:</t>
  </si>
  <si>
    <t>8. 12. 2017</t>
  </si>
  <si>
    <t>Zadavatel:</t>
  </si>
  <si>
    <t>IČ:</t>
  </si>
  <si>
    <t>Armádní Servisní, příspěvková organizace</t>
  </si>
  <si>
    <t>DIČ:</t>
  </si>
  <si>
    <t>Uchazeč:</t>
  </si>
  <si>
    <t>Vyplň údaj</t>
  </si>
  <si>
    <t>Projektant:</t>
  </si>
  <si>
    <t>KT ING s.r.o.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</si>
  <si>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</si>
  <si>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</si>
  <si>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</si>
  <si>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</si>
  <si>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</si>
  <si>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</si>
  <si>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</si>
  <si>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</si>
  <si>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</si>
  <si>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</si>
  <si>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</si>
  <si>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</si>
  <si>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</si>
  <si>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</si>
  <si>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</si>
  <si>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</si>
  <si>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</si>
  <si>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</si>
  <si>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</si>
  <si>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</si>
  <si>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</si>
  <si>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</si>
  <si>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</si>
  <si>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</si>
  <si>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</si>
  <si>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</si>
  <si>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</si>
  <si>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</si>
  <si>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</si>
  <si>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</si>
  <si>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</si>
  <si>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</si>
  <si>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</si>
  <si>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</si>
  <si>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</si>
  <si>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</si>
  <si>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</si>
  <si>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</si>
  <si>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</si>
  <si>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</si>
  <si>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</si>
  <si>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</si>
  <si>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00</t>
  </si>
  <si>
    <t>Vedlejší a ostatní náklady</t>
  </si>
  <si>
    <t>STA</t>
  </si>
  <si>
    <t>1</t>
  </si>
  <si>
    <t>{3f762f77-edc6-43a9-81b6-f8d8936129c1}</t>
  </si>
  <si>
    <t>SO 01</t>
  </si>
  <si>
    <t>Sanace suterénních stěn a stavební práce s tím spojené budovy č.2</t>
  </si>
  <si>
    <t>{5d62b9f0-3c3d-4b53-96fc-fb76150d257f}</t>
  </si>
  <si>
    <t>SO 02</t>
  </si>
  <si>
    <t>Sanace suterénních stěn a stavební práce s tím spojené budovy č.3</t>
  </si>
  <si>
    <t>{13cb20fc-8f83-46c9-9949-c2578aca285a}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</si>
  <si>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</si>
  <si>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</si>
  <si>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</si>
  <si>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</si>
  <si>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</si>
  <si>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</si>
  <si>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</si>
  <si>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00 - Vedlejší a ostatní náklady</t>
  </si>
  <si>
    <t>REKAPITULACE ČLENĚNÍ SOUPISU PRACÍ</t>
  </si>
  <si>
    <t>Kód dílu - Popis</t>
  </si>
  <si>
    <t>Cena celkem [CZK]</t>
  </si>
  <si>
    <t>Náklady soupisu celkem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</si>
  <si>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</si>
  <si>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</si>
  <si>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</si>
  <si>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</si>
  <si>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</si>
  <si>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VRN5 - Finanční náklady</t>
  </si>
  <si>
    <t xml:space="preserve">    VRN9 - Ostatní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</si>
  <si>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</si>
  <si>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</si>
  <si>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</si>
  <si>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</si>
  <si>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</si>
  <si>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</si>
  <si>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</si>
  <si>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</si>
  <si>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</si>
  <si>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</si>
  <si>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</si>
  <si>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</si>
  <si>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</si>
  <si>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</si>
  <si>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</si>
  <si>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</si>
  <si>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</si>
  <si>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</si>
  <si>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</si>
  <si>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</si>
  <si>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</si>
  <si>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0121030r01-1</t>
  </si>
  <si>
    <t>Náklady na vytýčení stávajících podzemních a nadzemních sítí (70% ceny pro SO 01, 30% ceny pro SO 02)</t>
  </si>
  <si>
    <t>kpl</t>
  </si>
  <si>
    <t>1024</t>
  </si>
  <si>
    <t>2</t>
  </si>
  <si>
    <t>-1396298752</t>
  </si>
  <si>
    <t>P</t>
  </si>
  <si>
    <t>Poznámka k položce:
B Souhrnná technická zpráva B.2.6.2</t>
  </si>
  <si>
    <t>0121030r02-1</t>
  </si>
  <si>
    <t>Náklady na ochranu stávajících a nově zabudovaných konstrukcí před poškozením během výstavby - součástí nákladů bude i ochrana vstupů do budovy (stříšky, koridor apod.) (70% ceny pro SO 01, 30% ceny pro SO 02)</t>
  </si>
  <si>
    <t>-554322977</t>
  </si>
  <si>
    <t>Poznámka k položce:
veškeré stávající zabudované neměněné konstrukce na fasádě, v interiéru, ve výkopu a v prostoru staveniště</t>
  </si>
  <si>
    <t>3</t>
  </si>
  <si>
    <t>0121030r04-1</t>
  </si>
  <si>
    <t>Geodetické práce po výstavbě (70% ceny pro SO 01, 30% ceny pro SO 02)</t>
  </si>
  <si>
    <t>-1359457904</t>
  </si>
  <si>
    <t>Poznámka k položce:
Polohopisné zaměření drenážního systému</t>
  </si>
  <si>
    <t>4</t>
  </si>
  <si>
    <t>013254000</t>
  </si>
  <si>
    <t>Dokumentace skutečného provedení stavby 3x paré (70% ceny pro SO 01, 30% ceny pro SO 02)</t>
  </si>
  <si>
    <t>CS ÚRS 2017 02</t>
  </si>
  <si>
    <t>1573650252</t>
  </si>
  <si>
    <t>Poznámka k položce:
Náklady na vyhotovení dokumentace skutečného provedení stavby a její předání objednateli v požadované formě a požadovaném počtu (3x tištěná a 1x elektronická verze)</t>
  </si>
  <si>
    <t>VRN2</t>
  </si>
  <si>
    <t>Příprava staveniště</t>
  </si>
  <si>
    <t>0211030r01</t>
  </si>
  <si>
    <t>Zajištění ochrany zeleně kolem objektu (65% ceny pro SO 01, 35% ceny pro SO 02)</t>
  </si>
  <si>
    <t>-314766071</t>
  </si>
  <si>
    <t>Poznámka k položce:
B Souhrnná technická zpráva B.1.f, B.5, B.8.e, B.8.i</t>
  </si>
  <si>
    <t>VRN3</t>
  </si>
  <si>
    <t>Zařízení staveniště</t>
  </si>
  <si>
    <t>6</t>
  </si>
  <si>
    <t>0321030r01</t>
  </si>
  <si>
    <t>Zařízení staveniště (70% ceny pro SO 01, 30% ceny pro SO 02)</t>
  </si>
  <si>
    <t>562894310</t>
  </si>
  <si>
    <t>Poznámka k položce:
viz URS  Katalog průvodních činností a nákladů při výstavbě 800-0 Vedlejší rozpočtové náklady - B Souhrnná technická zpráva B.1.e, B.2.5, B.2.7, B.2.10, B.8</t>
  </si>
  <si>
    <t>7</t>
  </si>
  <si>
    <t>034103000</t>
  </si>
  <si>
    <t>Zařízení staveniště zabezpečení staveniště oplocení staveniště - mobilní oplocení do v. 2,0m, demontáž stávajícího oplocení, po dokončení stavby uvedení do původního stavu (dle situace ZOV) (65% ceny pro SO 01, 35% ceny pro SO 02)</t>
  </si>
  <si>
    <t>1522969347</t>
  </si>
  <si>
    <t>Poznámka k položce:
výkresová část projektové dokumentace Situace ZOV B.8.1, B.8.2</t>
  </si>
  <si>
    <t>VRN5</t>
  </si>
  <si>
    <t>Finanční náklady</t>
  </si>
  <si>
    <t>8</t>
  </si>
  <si>
    <t>056002000</t>
  </si>
  <si>
    <t>Hlavní tituly průvodních činností a nákladů finanční náklady bankovní záruka (70% ceny pro SO 01, 30% ceny pro SO 02)</t>
  </si>
  <si>
    <t>1170032837</t>
  </si>
  <si>
    <t>Poznámka k položce:
Náklady spojené se zajištěním bankovní záruky po dobu realizace díla v rozsahu obchodních podmínek a po dobu záruky</t>
  </si>
  <si>
    <t>VRN9</t>
  </si>
  <si>
    <t>Ostatní náklady</t>
  </si>
  <si>
    <t>9</t>
  </si>
  <si>
    <t>0910030r01</t>
  </si>
  <si>
    <t>Fotodokumentace prováděného díla (70% ceny pro SO 01, 30% ceny pro SO 02)</t>
  </si>
  <si>
    <t>1620938242</t>
  </si>
  <si>
    <t>Poznámka k položce:
Náklady na zajištění průběžné fotodokumentace provádění díla  - zhotovitel zajistí a předá objednateli průběžnou fotodokumentaci realizace díla v 1 digitálním vyhotovení.  - fotodokumentace bude dokladovat průběh díla a bude zejména dokumentovat části stavby a konstrukce před jejich zakrytím.</t>
  </si>
  <si>
    <t>10</t>
  </si>
  <si>
    <t>0910030r02</t>
  </si>
  <si>
    <t>Inženýrská činnost (70% ceny pro SO 01, 30% ceny pro SO 02)</t>
  </si>
  <si>
    <t>-2042153615</t>
  </si>
  <si>
    <t>Poznámka k položce:
Zajištění kolaudačního řízení a vydání kolaudačního souhlasu k dokončené stavbě a zajištění dalších povolení k užívání stavby a uvedení stavby do provozu, včetně zajištění souvisejících žádostí, dokladů a kladných závazných stanovisek dotčených orgánů. Bude požadováno: - prohlášení o shodě na použité materiály a výrobky, - plán údržby, zpracovaný s přihlédnutím k udržovacímu činiteli - zajištění všech podmínek dotčených orgánů státní správy a správců inženýrských sítí a komunikací. Kompletní a platný seznam viz projektová dokumentace - E Dokladová část.</t>
  </si>
  <si>
    <t>11</t>
  </si>
  <si>
    <t>0910030r03</t>
  </si>
  <si>
    <t>Koordinační, výrobní a kompletační činnosti (70% ceny pro SO 01, 30% ceny pro SO 02)</t>
  </si>
  <si>
    <t>-1098477742</t>
  </si>
  <si>
    <t>Poznámka k položce:
Náklady na zajištění a dodržení splnění všech požadavků a podmínek uvedených ve vyjádřeních vyplývajících ze stanovisek orgánů státní správy; zajištění oznámení zahájení stavebních prací v souladu s pravomocnými rozhodnutími a vyjádřeními například správců sítí; poskytnutí součinnosti při tvorbě povinných monitorovacích zpráv projektu; zajištění koordinační činnosti subdodavatelů zhotovitele; _x000D_
zajištění a provedení všech nezbytných opatření organizačního a stavebně technologického charakteru k řádnému provedení předmětu díla; _x000D_
předání všech dokladů o dokončené stavbě</t>
  </si>
  <si>
    <t>12</t>
  </si>
  <si>
    <t>0910030r05</t>
  </si>
  <si>
    <t>Průběžný úklid objektu během stavby (70% ceny pro SO 01, 30% ceny pro SO 02)</t>
  </si>
  <si>
    <t>-1492535214</t>
  </si>
  <si>
    <t>Poznámka k položce:
Průběžný úklid objektu během stavby a závěrečný úklid včetně mytí oken v celém objektu</t>
  </si>
  <si>
    <t>13</t>
  </si>
  <si>
    <t>0910030r06</t>
  </si>
  <si>
    <t>Zkoušky a revize / revize elektro (60% ceny pro SO 01, 40% ceny pro SO 02)</t>
  </si>
  <si>
    <t>75369877</t>
  </si>
  <si>
    <t>Poznámka k položce:
Náklady na zajištění všech nezbytných zkoušek a atestů podle ČSN a případných jiných právních nebo technických předpisů platných v době provádění a předání díla, kterými bude prokázáno dosažení předepsané kvality a předepsaných technických parametrů díla</t>
  </si>
  <si>
    <t>14</t>
  </si>
  <si>
    <t>0910030r07</t>
  </si>
  <si>
    <t>Zkoušky a revize - zkoušky únosnosti podloží (komunikace a zpevněné plochy) (70% ceny pro SO 01, 30% ceny pro SO 02)</t>
  </si>
  <si>
    <t>-1447215745</t>
  </si>
  <si>
    <t>0910030r08</t>
  </si>
  <si>
    <t>Odpojení elektro, MaR zařízení a zpětné zapojení - během výstavby (70% ceny pro SO 01, 30% ceny pro SO 02)</t>
  </si>
  <si>
    <t>-1169837076</t>
  </si>
  <si>
    <t>Poznámka k položce:
odpojení zařízení umístěných na fasádě před začátkem prací</t>
  </si>
  <si>
    <t>ker_obklad</t>
  </si>
  <si>
    <t>keramický obklad</t>
  </si>
  <si>
    <t>m2</t>
  </si>
  <si>
    <t>16,056</t>
  </si>
  <si>
    <t>ker_sokl</t>
  </si>
  <si>
    <t>keramický sokl</t>
  </si>
  <si>
    <t>m</t>
  </si>
  <si>
    <t>246,97</t>
  </si>
  <si>
    <t>lože</t>
  </si>
  <si>
    <t>Lože pod drenáž</t>
  </si>
  <si>
    <t>m3</t>
  </si>
  <si>
    <t>8,711</t>
  </si>
  <si>
    <t>obsyp</t>
  </si>
  <si>
    <t>Obsyp potrubí</t>
  </si>
  <si>
    <t>14,519</t>
  </si>
  <si>
    <t>S4</t>
  </si>
  <si>
    <t>skladba S4</t>
  </si>
  <si>
    <t>206,986</t>
  </si>
  <si>
    <t>SD</t>
  </si>
  <si>
    <t>skladba SD (desky)</t>
  </si>
  <si>
    <t>171,224</t>
  </si>
  <si>
    <t>sdk_stena</t>
  </si>
  <si>
    <t>SDK stěna předsazená</t>
  </si>
  <si>
    <t>52,114</t>
  </si>
  <si>
    <t>SO 01 - Sanace suterénních stěn a stavební práce s tím spojené budovy č.2</t>
  </si>
  <si>
    <t>SO</t>
  </si>
  <si>
    <t>skladba SO</t>
  </si>
  <si>
    <t>289,768</t>
  </si>
  <si>
    <t>vykopy2</t>
  </si>
  <si>
    <t>výkopy</t>
  </si>
  <si>
    <t>166,001</t>
  </si>
  <si>
    <t>zásyp</t>
  </si>
  <si>
    <t>Zásyp rýhy</t>
  </si>
  <si>
    <t>142,771</t>
  </si>
  <si>
    <t>fas_obj_2</t>
  </si>
  <si>
    <t>Plocha fasády objektu č.2</t>
  </si>
  <si>
    <t>1633,238</t>
  </si>
  <si>
    <t>fas_obj_2A</t>
  </si>
  <si>
    <t>Plocha fasády objektu č.2A</t>
  </si>
  <si>
    <t>406,444</t>
  </si>
  <si>
    <t>sokl_obj2</t>
  </si>
  <si>
    <t>Plocha soklu obj. 2</t>
  </si>
  <si>
    <t>148,104</t>
  </si>
  <si>
    <t>sokl_obj2A</t>
  </si>
  <si>
    <t>Plocha soklu obj. 2A</t>
  </si>
  <si>
    <t>39,571</t>
  </si>
  <si>
    <t>leseni</t>
  </si>
  <si>
    <t>Lešení</t>
  </si>
  <si>
    <t>2506,105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</si>
  <si>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</si>
  <si>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</si>
  <si>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</si>
  <si>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</si>
  <si>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</si>
  <si>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</si>
  <si>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</si>
  <si>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</si>
  <si>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</si>
  <si>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</si>
  <si>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</si>
  <si>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</si>
  <si>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751 - Vzduchotechnika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</si>
  <si>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</si>
  <si>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</si>
  <si>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</si>
  <si>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</si>
  <si>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</si>
  <si>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HSV</t>
  </si>
  <si>
    <t>Práce a dodávky HSV</t>
  </si>
  <si>
    <t>Zemní práce</t>
  </si>
  <si>
    <t>113106121</t>
  </si>
  <si>
    <t>Rozebrání dlažeb a dílců komunikací pro pěší, vozovek a ploch s přemístěním hmot na skládku na vzdálenost do 3 m nebo s naložením na dopravní prostředek komunikací pro pěší s ložem z kameniva nebo živice a s výplní spár z betonových nebo kameninových dlaždic, desek nebo tvarovek</t>
  </si>
  <si>
    <t>1317674752</t>
  </si>
  <si>
    <t>VV</t>
  </si>
  <si>
    <t>(1,75+14,84+3,72+3,72+14,71+1,25+1,75+18,46+1,25+1,5+3+1+18,48-(0,25+1,93+0,25)+1,25)*0,5</t>
  </si>
  <si>
    <t>1131061r01</t>
  </si>
  <si>
    <t>Rozebrání dlažeb komunikací pro pěší ze zámkových dlaždic s ložem z kameniva nebo živice a s výplní spár pro zpětné použití</t>
  </si>
  <si>
    <t>-1812952272</t>
  </si>
  <si>
    <t>3,72*1,2+3,72*0,7</t>
  </si>
  <si>
    <t>132301201</t>
  </si>
  <si>
    <t>Hloubení zapažených i nezapažených rýh šířky přes 600 do 2 000 mm s urovnáním dna do předepsaného profilu a spádu v hornině tř. 4 do 100 m3</t>
  </si>
  <si>
    <t>1615677685</t>
  </si>
  <si>
    <t>"D.1.1.2.7 B2_VÝKOPY NOVÉ.pdf</t>
  </si>
  <si>
    <t>1,750*((1,150+0,600)*2,170/2)</t>
  </si>
  <si>
    <t>(12,775+3,720)*((1,135+0,600)*2,140/2)</t>
  </si>
  <si>
    <t>(3,720+3,720+14,710+0,990)*((1,135+0,600)*2,140/2)</t>
  </si>
  <si>
    <t>1,700*((1,120+0,600)*2,070/2)</t>
  </si>
  <si>
    <t>17,295*((1,100+0,600)*2,020/2)</t>
  </si>
  <si>
    <t>1,185*((1,140+0,600)*2,170/2)</t>
  </si>
  <si>
    <t>(7,840)*((1,000+0,600)*1,650/2)</t>
  </si>
  <si>
    <t>2,100*((1,100+0,600)*1,950/2)</t>
  </si>
  <si>
    <t>9,400*((1,100+0,600)*1,930/2)</t>
  </si>
  <si>
    <t>(1,600+1,560+2,400)*((1,200+0,600)*2,420/2)</t>
  </si>
  <si>
    <t>(2,760+3,000+0,500)*((1,175+0,600)*2,300/2)</t>
  </si>
  <si>
    <t>Mezisoučet</t>
  </si>
  <si>
    <t>Součet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</si>
  <si>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</si>
  <si>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</si>
  <si>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784512978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</si>
  <si>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</si>
  <si>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</si>
  <si>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921611405</t>
  </si>
  <si>
    <t>vykopy2-zásyp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</si>
  <si>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</si>
  <si>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</si>
  <si>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-1503111622</t>
  </si>
  <si>
    <t>(vykopy2-zásyp)*10</t>
  </si>
  <si>
    <t>167101101</t>
  </si>
  <si>
    <t>Nakládání, skládání a překládání neulehlého výkopku nebo sypaniny nakládání, množství do 100 m3, z hornin tř. 1 až 4</t>
  </si>
  <si>
    <t>-7757120</t>
  </si>
  <si>
    <t>171201211</t>
  </si>
  <si>
    <t>Uložení sypaniny poplatek za uložení sypaniny na skládce (skládkovné)</t>
  </si>
  <si>
    <t>t</t>
  </si>
  <si>
    <t>-2012557626</t>
  </si>
  <si>
    <t>(vykopy2-zásyp)*2</t>
  </si>
  <si>
    <t>174101101</t>
  </si>
  <si>
    <t>Zásyp sypaninou z jakékoliv horniny s uložením výkopku ve vrstvách se zhutněním jam, šachet, rýh nebo kolem objektů v těchto vykopávkách</t>
  </si>
  <si>
    <t>546272503</t>
  </si>
  <si>
    <t>vykopy2-(obsyp+lože)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</si>
  <si>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</si>
  <si>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</t>
  </si>
  <si>
    <t>157396614</t>
  </si>
  <si>
    <t>(1,4+14,84+3,72+3,72+3,72+14,71+1,4+1,4+18,46+1,4+7,84+1,4+18,48+2*(1,5+0,25)+0,8)*0,6*0,25</t>
  </si>
  <si>
    <t>M</t>
  </si>
  <si>
    <t>583336770</t>
  </si>
  <si>
    <t>kamenivo těžené hrubé frakce 16-32</t>
  </si>
  <si>
    <t>325088403</t>
  </si>
  <si>
    <t>14,519*2 'Přepočtené koeficientem množství</t>
  </si>
  <si>
    <t>1811111r01</t>
  </si>
  <si>
    <t>Uvedení zatravněných ploch do původního stavu - osetí travním semenem</t>
  </si>
  <si>
    <t>908353972</t>
  </si>
  <si>
    <t>240*3</t>
  </si>
  <si>
    <t>Zakládání</t>
  </si>
  <si>
    <t>212572111</t>
  </si>
  <si>
    <t>Lože pro trativody ze štěrkopísku tříděného</t>
  </si>
  <si>
    <t>-269014958</t>
  </si>
  <si>
    <t>(1,4+14,84+3,72+3,72+3,72+14,71+1,4+1,4+18,46+1,4+7,84+1,4+18,48+2*(1,5+0,25)+0,8)*0,6*0,15</t>
  </si>
  <si>
    <t>212755215</t>
  </si>
  <si>
    <t>Trativody bez lože z drenážních trubek plastových flexibilních D 125 mm</t>
  </si>
  <si>
    <t>1286305612</t>
  </si>
  <si>
    <t>1,4+14,84+3,72+3,72+3,72+14,71+1,4+1,4+18,46+1,4+7,84+1,4+18,48+2*(1,5+0,25)+0,8</t>
  </si>
  <si>
    <t>212755r01</t>
  </si>
  <si>
    <t>Demontáž trativodu z drenážních trubek plastových flexibilních do D 160 mm</t>
  </si>
  <si>
    <t>-730274073</t>
  </si>
  <si>
    <t>16</t>
  </si>
  <si>
    <t>212755r02</t>
  </si>
  <si>
    <t>Napojení drenážní trubky do stávajících jímek a dešťových svodů, vč. materiálu</t>
  </si>
  <si>
    <t>kus</t>
  </si>
  <si>
    <t>722431568</t>
  </si>
  <si>
    <t>Svislé a kompletní konstrukce</t>
  </si>
  <si>
    <t>17</t>
  </si>
  <si>
    <t>319202115</t>
  </si>
  <si>
    <t>Dodatečná izolace zdiva injektáží nízkotlakou metodou silikonovou mikroemulzí, tloušťka zdiva přes 600 do 900 mm</t>
  </si>
  <si>
    <t>-1012068570</t>
  </si>
  <si>
    <t>"D.1.1.2.8 B2_PŮDORYS 1PP NOVÝ.pdf</t>
  </si>
  <si>
    <t>(2,500+4,700)+1,100+2,150+5,300+1,700+2,450+5,000+4,700+0,480+7,250+(5,950+2,970+4,150)+0,800+(3,260+5,950)+2,710+4,820+14,860+14,960</t>
  </si>
  <si>
    <t>((4,700+7,000+1,100+7,000)+(0,710+2,670)+15,360+(13,850+0,650+0,150+3,000)+5,950+5,950+(2,670+0,300+0,450+7,250+1,150+9,850))*2</t>
  </si>
  <si>
    <t>Komunikace pozemní</t>
  </si>
  <si>
    <t>18</t>
  </si>
  <si>
    <t>564231111</t>
  </si>
  <si>
    <t>Podklad nebo podsyp ze štěrkopísku ŠP s rozprostřením, vlhčením a zhutněním, po zhutnění tl. 100 mm</t>
  </si>
  <si>
    <t>-987591048</t>
  </si>
  <si>
    <t>1,8*1,2</t>
  </si>
  <si>
    <t>19</t>
  </si>
  <si>
    <t>565175111</t>
  </si>
  <si>
    <t>Asfaltový beton vrstva podkladní ACP 16 (obalované kamenivo střednězrnné - OKS) s rozprostřením a zhutněním v pruhu šířky do 3 m, po zhutnění tl. 100 mm</t>
  </si>
  <si>
    <t>-1043123603</t>
  </si>
  <si>
    <t>20</t>
  </si>
  <si>
    <t>572350112</t>
  </si>
  <si>
    <t>Vyspravení krytu komunikací po překopech inženýrských sítí plochy do 15 m2 litým asfaltem MA (LA), po zhutnění tl. přes 40 do 60 mm</t>
  </si>
  <si>
    <t>884275924</t>
  </si>
  <si>
    <t>596211110</t>
  </si>
  <si>
    <t>Kladení dlažby z betonových zámkových dlaždic komunikací pro pěší s ložem z kameniva těženého nebo drceného tl. do 40 mm, s vyplněním spár s dvojitým hutněním, vibrováním a se smetením přebytečného materiálu na krajnici tl. 60 mm skupiny A, pro plochy do 50 m2</t>
  </si>
  <si>
    <t>1532839616</t>
  </si>
  <si>
    <t>Poznámka k položce:
použije se zdemontovaná zámková dlažba</t>
  </si>
  <si>
    <t>Úpravy povrchů, podlahy a osazování výplní</t>
  </si>
  <si>
    <t>22</t>
  </si>
  <si>
    <t>6121311r01</t>
  </si>
  <si>
    <t>Podkladní a spojovací vrstva vnitřních omítaných ploch sanační postřik nanášený ručně stěn</t>
  </si>
  <si>
    <t>-2062065782</t>
  </si>
  <si>
    <t>so</t>
  </si>
  <si>
    <t>23</t>
  </si>
  <si>
    <t>6121420r01</t>
  </si>
  <si>
    <t>Potažení vnitřních ploch pletivem v ploše nebo pruzích, na plném podkladu sklovláknitým vtlačením do systémového tmelu stěn - skladba SD</t>
  </si>
  <si>
    <t>1232355066</t>
  </si>
  <si>
    <t>sd</t>
  </si>
  <si>
    <t>24</t>
  </si>
  <si>
    <t>612311111</t>
  </si>
  <si>
    <t>Omítka vápenná vnitřních ploch nanášená ručně jednovrstvá hrubá, tloušťky do 10 mm zatřená stěn svislých konstrukcí</t>
  </si>
  <si>
    <t>1678677369</t>
  </si>
  <si>
    <t>25</t>
  </si>
  <si>
    <t>612311191</t>
  </si>
  <si>
    <t>Omítka vápenná vnitřních ploch nanášená ručně Příplatek k cenám za každých dalších i započatých 5 mm tloušťky jádrové omítky přes 10 mm stěn</t>
  </si>
  <si>
    <t>-1545571052</t>
  </si>
  <si>
    <t>26</t>
  </si>
  <si>
    <t>612341121</t>
  </si>
  <si>
    <t>Omítka sádrová nebo vápenosádrová vnitřních ploch nanášená ručně jednovrstvá, tloušťky do 10 mm hladká svislých konstrukcí stěn - skladba SP</t>
  </si>
  <si>
    <t>768691036</t>
  </si>
  <si>
    <t>sdk_stena-ker_obklad</t>
  </si>
  <si>
    <t>27</t>
  </si>
  <si>
    <t>6128210r01</t>
  </si>
  <si>
    <t>D+M podkladní sanační omítka tl. 10mm - skladba SO</t>
  </si>
  <si>
    <t>-1708208643</t>
  </si>
  <si>
    <t>(7,800+1,100+9,530+1,100+0,530)*2,110</t>
  </si>
  <si>
    <t>(0,300+0,150+0,350+0,710)*2,110</t>
  </si>
  <si>
    <t>(0,300+0,150+0,350+22,320+0,650+0,150+3,000)*2,110</t>
  </si>
  <si>
    <t>19,400*2,110</t>
  </si>
  <si>
    <t>((0,450+0,430+1,150+9,850+1,150+7,280+0,450)+(0,450+0,480+0,450))*2,110</t>
  </si>
  <si>
    <t>(2,970+0,520+0,520+3,260+(2,710+5,950+2,710))*2,110</t>
  </si>
  <si>
    <t>-(0,800*1,970*1)</t>
  </si>
  <si>
    <t>-(0,800*1,970*3)</t>
  </si>
  <si>
    <t>-(0,900*1,970*1)</t>
  </si>
  <si>
    <t>(0,550+0,860+5,950)*2,680</t>
  </si>
  <si>
    <t>(0,550+5,390)*2,680</t>
  </si>
  <si>
    <t>((0,550+3,470+5,950+4,820)+(0,550+0,450))*2,680</t>
  </si>
  <si>
    <t>-(1,010*2,100*1)</t>
  </si>
  <si>
    <t>-(0,700*2,100*1)</t>
  </si>
  <si>
    <t>28</t>
  </si>
  <si>
    <t>6128210r02</t>
  </si>
  <si>
    <t>D+M jádrová sanační omítka tl. 10mm - skladba SO</t>
  </si>
  <si>
    <t>502383551</t>
  </si>
  <si>
    <t>29</t>
  </si>
  <si>
    <t>6128210r03</t>
  </si>
  <si>
    <t>D+M systémový štuk na omítku tl. 2mm - skladba SO</t>
  </si>
  <si>
    <t>-715943276</t>
  </si>
  <si>
    <t>30</t>
  </si>
  <si>
    <t>6221311r01</t>
  </si>
  <si>
    <t>D+M vyrovnání vnějšího zdiva podrovnávkou z MVC s provzdušňovací přísadou - skladba S4</t>
  </si>
  <si>
    <t>-68635899</t>
  </si>
  <si>
    <t>1,720*2,170</t>
  </si>
  <si>
    <t>(18,460+1,190)*2,170</t>
  </si>
  <si>
    <t>(7,840+1,120)*1,650</t>
  </si>
  <si>
    <t>10,400*1,930</t>
  </si>
  <si>
    <t>(1,520+1,750+2,430+1,750)*2,420</t>
  </si>
  <si>
    <t>(4,130+1,720)*2,300</t>
  </si>
  <si>
    <t>(14,840+3,720)*2,140</t>
  </si>
  <si>
    <t>(3,720+3,720+14,710+1,650)*2,140</t>
  </si>
  <si>
    <t>1,750*2,070</t>
  </si>
  <si>
    <t>31</t>
  </si>
  <si>
    <t>6221311r02</t>
  </si>
  <si>
    <t>D+M cementová silikátová stěrka na vnějším zdivu - skladba S4</t>
  </si>
  <si>
    <t>1806513019</t>
  </si>
  <si>
    <t>s4</t>
  </si>
  <si>
    <t>32</t>
  </si>
  <si>
    <t>6221311r03</t>
  </si>
  <si>
    <t>D+M hydroizolační bitumenová stěrka - skladba S4</t>
  </si>
  <si>
    <t>2073332390</t>
  </si>
  <si>
    <t>33</t>
  </si>
  <si>
    <t>622525201</t>
  </si>
  <si>
    <t>Oprava tenkovrstvé omítky vnějších ploch silikátové, akrylátové, silikonové nebo silikonsilikátové stěn, v rozsahu opravované plochy do 10%</t>
  </si>
  <si>
    <t>450301796</t>
  </si>
  <si>
    <t>"pohled SZ obj.2</t>
  </si>
  <si>
    <t>11,03*3,84+14,7*8,04+14,81*8,04+3,66*8,04+7,95*11,08+3,66*8,04+14,94*8,04+14,575*8,04+(2,15*2+2,4*0,7*0,5)*2+3,5*2,15*0,5</t>
  </si>
  <si>
    <t>1,745*8,04*2+4,03*11,08*2+1*1,8*0,5*4</t>
  </si>
  <si>
    <t>"ostění, nadpraží</t>
  </si>
  <si>
    <t>((1,19+2*1,95)*40+(1,21+2*1,95)*8+(1,19+2*2,8)+(0,5+2*1,25)*4+(1,25+2*0,75)*3)*0,3</t>
  </si>
  <si>
    <t>"odečet otvorů</t>
  </si>
  <si>
    <t>-(1,19*1,95*40+1,21*1,95*8+1,19*2,8+0,5*1,25*4+1,25*0,75*3)</t>
  </si>
  <si>
    <t>"pohled SV obj.2</t>
  </si>
  <si>
    <t>(13,88*8,04-10,61*3,84-10,61*(8,04-3,84)*0,5)+10,61*3,84</t>
  </si>
  <si>
    <t>"pohled JV obj.2</t>
  </si>
  <si>
    <t>14,72*8,04+18,5*8,04+7,8*8,04+18,6*8,04+14,8*8,04+11,03*3,84+(8,25+7,8+8,25)*(11,08-8,04)+(2,15*2+2,4*0,7*0,5)</t>
  </si>
  <si>
    <t>1,745*8,04*2+1,185*11,08*2+1*1,8*0,5*2</t>
  </si>
  <si>
    <t>((1,25+2*1,95)*2+(1,22+2*1,95)*12+(1,2+2*1,95)*22+(1+2*1,95)*2+(1,08+2*1,95)*3+(1,18+2*1,95)*3+(0,5+2*1,25)*2+(1,8+2*2,48)+(1+2*1,55)*8)*0,3</t>
  </si>
  <si>
    <t>(1+2*1,95)*3*0,3</t>
  </si>
  <si>
    <t>-(1,25*1,95*2+1,22*1,95*12+1,2*1,95*22+1*1,95*2+1,08*1,95*3+1,18*1,95*3+0,5*1,25*2+1,8*2,48+1*1,55*8+1*1,95*3)</t>
  </si>
  <si>
    <t>"pohled JZ obj.2</t>
  </si>
  <si>
    <t>13,88*8,04-9,99*3,88-9,99*4,8*0,5</t>
  </si>
  <si>
    <t>"pohled SZ obj.2A</t>
  </si>
  <si>
    <t>10,05*4,1+6,55*4,1+7,45*4,7+10,95*4,1+5,7*(7,37-4,1)+5*4*0,5+1,88*4,1</t>
  </si>
  <si>
    <t>((1,2+2*1,2)*3+(1,05+2*1,95)*6+(0,4+2*1,25)*2+(3,05+2*3,45)+(1,15+2*1,15)*3+(0,5+2*1,77)*3)*0,3</t>
  </si>
  <si>
    <t>-(1,2*1,2*3+1,05*1,95*6+0,4*1,25*2+3,05*3,45+1,15*1,15*3+0,5*1,77*3)</t>
  </si>
  <si>
    <t>"pohled boční obj.2A</t>
  </si>
  <si>
    <t>13,75*4,1+5,7*(7,37-4,1)</t>
  </si>
  <si>
    <t>((0,5+2*1,77)*3+(1,15+2*1,15)*2+(1+2*1,15)*2)*0,3</t>
  </si>
  <si>
    <t>-(0,5*1,77*3+1,15*1,15*2+1*1,15*2)</t>
  </si>
  <si>
    <t>"pohled JV obj. 2A</t>
  </si>
  <si>
    <t>10,95*4,1+7,45*4,7+8,85*4,1+7,95*4,1+7,45*2,65*0,5+1,88*4,1</t>
  </si>
  <si>
    <t>((1+2*1,15)*3+(1,1+2*1,45)+(0,4+2*1,25)*2+(1,15+2*1,15)*2+(1+2*1,55)+(0,55+2*1,1)*3+(1,2+2*1,1)+(3,05+2*3,45))*0,3</t>
  </si>
  <si>
    <t>-(1*1,15*3+1,1*1,45+0,4*1,25*2+1,15*1,15*2+1*1,55+0,55*1,1*3+1,2*1,1+3,05*3,45)</t>
  </si>
  <si>
    <t>34</t>
  </si>
  <si>
    <t>622635001</t>
  </si>
  <si>
    <t>Oprava spárování cihelného zdiva cementovou maltou včetně vysekání a vyčištění spár stěn, v rozsahu opravované plochy do 10 %</t>
  </si>
  <si>
    <t>-2044498478</t>
  </si>
  <si>
    <t>Poznámka k položce:
stávající žulový sokl</t>
  </si>
  <si>
    <t>(11,03+1,69+14,7+1,745+14,81+4,03+3,66+7,95+3,66+4,03+14,94+1,745+14,575)*(1,4*0,5)</t>
  </si>
  <si>
    <t>((1,14+2*0,5)+(1,1+2*0,5)+(1,19+2*0,5)+(1,19+2*0,43)+(1,19+2*0,3))*0,3</t>
  </si>
  <si>
    <t>-(1,14*0,5+1,1*0,5+1,19*0,5+1,19*0,43+1,19*0,3)</t>
  </si>
  <si>
    <t>10,61*0,2</t>
  </si>
  <si>
    <t>(14,72+1,745+18,5+1,185+7,8-1,8+1,185+18,5+1,745+14,8+1,68+11,03)*(1,55*0,5)</t>
  </si>
  <si>
    <t>((1,2+2*0,64)+(1,17+2*0,64)*2+(1,17+2*0,5)+(1,22+2*0,5)*2)*0,3</t>
  </si>
  <si>
    <t>-(1,2*0,64+1,17*0,64*2+1,17*0,5+1,22*0,5*2)</t>
  </si>
  <si>
    <t>1,745*1,4+2,145*1,55</t>
  </si>
  <si>
    <t>(10,05+6,55+7,45-3,05+10,95+1,88)*(0,7*0,5)</t>
  </si>
  <si>
    <t>13,75*(0,75+0,7)*0,5</t>
  </si>
  <si>
    <t>(10,95+7,45-3,05+8,65+7,95+1,88)*(0,75+0,3)*0,5</t>
  </si>
  <si>
    <t>35</t>
  </si>
  <si>
    <t>629991011</t>
  </si>
  <si>
    <t>Zakrytí vnějších ploch před znečištěním včetně pozdějšího odkrytí výplní otvorů a svislých ploch fólií přilepenou lepící páskou</t>
  </si>
  <si>
    <t>401525830</t>
  </si>
  <si>
    <t>(1,19*1,95*40+1,21*1,95*8+1,19*2,8+0,5*1,25*4+1,25*0,75*3)</t>
  </si>
  <si>
    <t>(1,14*0,5+1,1*0,5+1,19*0,5+1,19*0,43+1,19*0,3)</t>
  </si>
  <si>
    <t>(1,25*1,95*2+1,22*1,95*12+1,2*1,95*22+1*1,95*2+1,08*1,95*3+1,18*1,95*3+0,5*1,25*2+1,8*2,48+1*1,55*8+1*1,95*3)</t>
  </si>
  <si>
    <t>(1,2*0,64+1,17*0,64*2+1,17*0,5+1,22*0,5*2)</t>
  </si>
  <si>
    <t>(1,2*1,2*3+1,05*1,95*6+0,4*1,25*2+3,05*3,45+1,15*1,15*3+0,5*1,77*3)</t>
  </si>
  <si>
    <t>(0,5*1,77*3+1,15*1,15*2+1*1,15*2)</t>
  </si>
  <si>
    <t>(1*1,15*3+1,1*1,45+0,4*1,25*2+1,15*1,15*2+1*1,55+0,55*1,1*3+1,2*1,1+3,05*3,45)</t>
  </si>
  <si>
    <t>36</t>
  </si>
  <si>
    <t>629995101</t>
  </si>
  <si>
    <t>Očištění vnějších ploch tlakovou vodou omytím</t>
  </si>
  <si>
    <t>-1874717110</t>
  </si>
  <si>
    <t>fas_obj_2+fas_obj_2A</t>
  </si>
  <si>
    <t>37</t>
  </si>
  <si>
    <t>629995213</t>
  </si>
  <si>
    <t>Očištění vnějších ploch tryskáním křemičitým pískem nesušeným ( metodou torbo tryskání), povrchu kamenného přírodního tvrdého</t>
  </si>
  <si>
    <t>1792655636</t>
  </si>
  <si>
    <t>sokl_obj2+sokl_obj2A</t>
  </si>
  <si>
    <t>38</t>
  </si>
  <si>
    <t>637211321</t>
  </si>
  <si>
    <t>Okapový chodník z dlaždic betonových vymývaných s vyplněním spár drobným kamenivem, tl. dlaždic 50 mm do písku</t>
  </si>
  <si>
    <t>-660263144</t>
  </si>
  <si>
    <t>Trubní vedení</t>
  </si>
  <si>
    <t>39</t>
  </si>
  <si>
    <t>8951701r01</t>
  </si>
  <si>
    <t>D+M kontrolní šachta drenážního systému z polypropylenu PP DN 300 pro napojení potrubí D 125</t>
  </si>
  <si>
    <t>-1871196422</t>
  </si>
  <si>
    <t>Ostatní konstrukce a práce, bourání</t>
  </si>
  <si>
    <t>40</t>
  </si>
  <si>
    <t>919726122</t>
  </si>
  <si>
    <t>Geotextilie netkaná pro ochranu, separaci nebo filtraci měrná hmotnost přes 200 do 300 g/m2</t>
  </si>
  <si>
    <t>1416626993</t>
  </si>
  <si>
    <t>(1,4+14,84+3,72+3,72+3,72+14,71+1,4+1,4+18,46+1,4+7,84+1,4+18,48+2*(1,5+0,25)+0,8)*(0,6+0,4+0,6+0,4)</t>
  </si>
  <si>
    <t>41</t>
  </si>
  <si>
    <t>941111111</t>
  </si>
  <si>
    <t>Montáž lešení řadového trubkového lehkého pracovního s podlahami s provozním zatížením tř. 3 do 200 kg/m2 šířky tř. W06 od 0,6 do 0,9 m, výšky do 10 m</t>
  </si>
  <si>
    <t>150252651</t>
  </si>
  <si>
    <t>(1+11,03)*4+(1,69+1+14,7+1+1,745+14,81+3,64+0,39+1+3,66)*(8,36+8,87)*0,5+7,95*12,92+(3,66+1+0,39+3,64+14,94+1,745+1+14,575+1)*(9,12+9,4)*0,5</t>
  </si>
  <si>
    <t>(2,15*2+2,4*0,7*0,5)*2</t>
  </si>
  <si>
    <t>13,88*9,36-9,99*3,88-9,99*4,8*0,5</t>
  </si>
  <si>
    <t>(1+14,72+1+1,745+18,5+1+1,185+7,8+1+1,185+18,5+1,745+1+14,8+1+1,68)*(9,62+8,62)*0,5+25*(11,08-8,04)+(11,03+1)*4+(2,15*2+2,4*0,7*0,5)</t>
  </si>
  <si>
    <t>10,61*4+10,61*8,24-10,61*4-10,61*4,2*0,5</t>
  </si>
  <si>
    <t>10,05*4,15+(1,88+1+6,55)*4,2+7,45*8,8+10,95*4,8+5,7*(7,37-4,1)</t>
  </si>
  <si>
    <t>(1+13,75+1)*4,825+(1+5,7)*(7,37-4,1)</t>
  </si>
  <si>
    <t>10,95*4,8+7,45*7,87+(8,65+1+1,88+7,95)*4,65</t>
  </si>
  <si>
    <t>42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</si>
  <si>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</si>
  <si>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</si>
  <si>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-752747894</t>
  </si>
  <si>
    <t>leseni*30</t>
  </si>
  <si>
    <t>43</t>
  </si>
  <si>
    <t>941111811</t>
  </si>
  <si>
    <t>Demontáž lešení řadového trubkového lehkého pracovního s podlahami s provozním zatížením tř. 3 do 200 kg/m2 šířky tř. W06 od 0,6 do 0,9 m, výšky do 10 m</t>
  </si>
  <si>
    <t>-1379921306</t>
  </si>
  <si>
    <t>44</t>
  </si>
  <si>
    <t>944511111</t>
  </si>
  <si>
    <t>Montáž ochranné sítě zavěšené na konstrukci lešení z textilie z umělých vláken</t>
  </si>
  <si>
    <t>1193477543</t>
  </si>
  <si>
    <t>45</t>
  </si>
  <si>
    <t>944511211</t>
  </si>
  <si>
    <t>Montáž ochranné sítě Příplatek za první a každý další den použití sítě k ceně -1111</t>
  </si>
  <si>
    <t>-542320926</t>
  </si>
  <si>
    <t>46</t>
  </si>
  <si>
    <t>944511811</t>
  </si>
  <si>
    <t>Demontáž ochranné sítě zavěšené na konstrukci lešení z textilie z umělých vláken</t>
  </si>
  <si>
    <t>1195377442</t>
  </si>
  <si>
    <t>47</t>
  </si>
  <si>
    <t>965042241</t>
  </si>
  <si>
    <t>Bourání mazanin betonových nebo z litého asfaltu tl. přes 100 mm, plochy přes 4 m2</t>
  </si>
  <si>
    <t>228991446</t>
  </si>
  <si>
    <t>(1,8)*1,2*0,25</t>
  </si>
  <si>
    <t>48</t>
  </si>
  <si>
    <t>971033471</t>
  </si>
  <si>
    <t>Vybourání otvorů ve zdivu základovém nebo nadzákladovém z cihel, tvárnic, příčkovek z cihel pálených na maltu vápennou nebo vápenocementovou plochy do 0,25 m2, tl. do 750 mm</t>
  </si>
  <si>
    <t>-506357197</t>
  </si>
  <si>
    <t>49</t>
  </si>
  <si>
    <t>9750112r01</t>
  </si>
  <si>
    <t>Podchycení základu pod stávajícím plynovým pilířkem</t>
  </si>
  <si>
    <t>356370019</t>
  </si>
  <si>
    <t>50</t>
  </si>
  <si>
    <t>978013191</t>
  </si>
  <si>
    <t>Otlučení vápenných nebo vápenocementových omítek vnitřních ploch stěn s vyškrabáním spar, s očištěním zdiva, v rozsahu přes 50 do 100 %</t>
  </si>
  <si>
    <t>1562165637</t>
  </si>
  <si>
    <t>SD+sdk_stena+SO</t>
  </si>
  <si>
    <t>997</t>
  </si>
  <si>
    <t>Přesun sutě</t>
  </si>
  <si>
    <t>51</t>
  </si>
  <si>
    <t>997013113</t>
  </si>
  <si>
    <t>Vnitrostaveništní doprava suti a vybouraných hmot vodorovně do 50 m svisle s použitím mechanizace pro budovy a haly výšky přes 9 do 12 m</t>
  </si>
  <si>
    <t>2053153079</t>
  </si>
  <si>
    <t>52</t>
  </si>
  <si>
    <t>997013501</t>
  </si>
  <si>
    <t>Odvoz suti a vybouraných hmot na skládku nebo meziskládku se složením, na vzdálenost do 1 km</t>
  </si>
  <si>
    <t>1739034118</t>
  </si>
  <si>
    <t>53</t>
  </si>
  <si>
    <t>997013509</t>
  </si>
  <si>
    <t>Odvoz suti a vybouraných hmot na skládku nebo meziskládku se složením, na vzdálenost Příplatek k ceně za každý další i započatý 1 km přes 1 km</t>
  </si>
  <si>
    <t>-2006058935</t>
  </si>
  <si>
    <t>39,994*19 'Přepočtené koeficientem množství</t>
  </si>
  <si>
    <t>54</t>
  </si>
  <si>
    <t>997013831</t>
  </si>
  <si>
    <t>Poplatek za uložení stavebního odpadu na skládce (skládkovné) směsného</t>
  </si>
  <si>
    <t>-1427387879</t>
  </si>
  <si>
    <t>998</t>
  </si>
  <si>
    <t>Přesun hmot</t>
  </si>
  <si>
    <t>55</t>
  </si>
  <si>
    <t>998011002</t>
  </si>
  <si>
    <t>Přesun hmot pro budovy občanské výstavby, bydlení, výrobu a služby s nosnou svislou konstrukcí zděnou z cihel, tvárnic nebo kamene vodorovná dopravní vzdálenost do 100 m pro budovy výšky přes 6 do 12 m</t>
  </si>
  <si>
    <t>350892495</t>
  </si>
  <si>
    <t>PSV</t>
  </si>
  <si>
    <t>Práce a dodávky PSV</t>
  </si>
  <si>
    <t>711</t>
  </si>
  <si>
    <t>Izolace proti vodě, vlhkosti a plynům</t>
  </si>
  <si>
    <t>56</t>
  </si>
  <si>
    <t>711161331</t>
  </si>
  <si>
    <t>Izolace proti zemní vlhkosti nopovými foliemi základů nebo stěn s odvodňovací funkcí tloušťky 0,6 mm, šířky 2,0 m s textilií - skladba S4</t>
  </si>
  <si>
    <t>709461824</t>
  </si>
  <si>
    <t>57</t>
  </si>
  <si>
    <t>7111613r01</t>
  </si>
  <si>
    <t>Demontáž stávající nopové fólie</t>
  </si>
  <si>
    <t>1528036013</t>
  </si>
  <si>
    <t>58</t>
  </si>
  <si>
    <t>7111922r01</t>
  </si>
  <si>
    <t>D+M izolace (utěsňovacího povlaku) proti zemní vlhkosti hydroizolační stěrkou tl. 10mm na ploše svislé, navazující na stávající hydroizolaci podlah</t>
  </si>
  <si>
    <t>228626449</t>
  </si>
  <si>
    <t>((2,500+4,700)+1,100+2,150+5,300+1,700+2,450+5,000+4,700+0,480+7,250+(5,950+2,970+4,150)+0,800+(3,260+5,950)+2,710+4,820+14,860+14,960)*0,3</t>
  </si>
  <si>
    <t>((4,700+7,000+1,100+7,000)+(0,710+2,670)+15,360+(13,850+0,650+0,150+3,000)+(2,670+0,300+0,450+7,250+1,150+9,850))*2,11+(5,95+5,95)*2,68</t>
  </si>
  <si>
    <t>(0,71+5,95+7,25+2,97+3,26+2,71+5,95+4,82)*0,3</t>
  </si>
  <si>
    <t>59</t>
  </si>
  <si>
    <t>998711102</t>
  </si>
  <si>
    <t>Přesun hmot pro izolace proti vodě, vlhkosti a plynům stanovený z hmotnosti přesunovaného materiálu vodorovná dopravní vzdálenost do 50 m v objektech výšky přes 6 do 12 m</t>
  </si>
  <si>
    <t>643425731</t>
  </si>
  <si>
    <t>751</t>
  </si>
  <si>
    <t>Vzduchotechnika</t>
  </si>
  <si>
    <t>60</t>
  </si>
  <si>
    <t>751111r01-1</t>
  </si>
  <si>
    <t>D+M dvouotáčkový ventilátor do kruhového potrubí, ∅200mm, V=500m3/h, 150Pa, typ TD 800/200</t>
  </si>
  <si>
    <t>-729988867</t>
  </si>
  <si>
    <t>61</t>
  </si>
  <si>
    <t>751344r01-1</t>
  </si>
  <si>
    <t>D+M pružná manžeta, ∅200mm, standart KAA 200</t>
  </si>
  <si>
    <t>-1969981229</t>
  </si>
  <si>
    <t>62</t>
  </si>
  <si>
    <t>751344r02</t>
  </si>
  <si>
    <t>D+M tlumič hluku pro kruhové potrubí, typ MAA 160/600</t>
  </si>
  <si>
    <t>-1180435439</t>
  </si>
  <si>
    <t>63</t>
  </si>
  <si>
    <t>751398r01</t>
  </si>
  <si>
    <t>D+M nasávací mřížka do kruhového potrubí; průmyslová, rozměr 200x75mm, typ KVP1-V-1.0</t>
  </si>
  <si>
    <t>-496509842</t>
  </si>
  <si>
    <t>64</t>
  </si>
  <si>
    <t>751398r02</t>
  </si>
  <si>
    <t>D+M odvodní talířový ventil, kovový, typ KO 100</t>
  </si>
  <si>
    <t>-2056124509</t>
  </si>
  <si>
    <t>65</t>
  </si>
  <si>
    <t>751398r03</t>
  </si>
  <si>
    <t>D+M hygrostat mechanický; typ HYG 6001</t>
  </si>
  <si>
    <t>1332584306</t>
  </si>
  <si>
    <t>66</t>
  </si>
  <si>
    <t>751398r04-1</t>
  </si>
  <si>
    <t>Elektrické propojení hydrostatů s odvodním ventilátorem</t>
  </si>
  <si>
    <t>-255320847</t>
  </si>
  <si>
    <t>67</t>
  </si>
  <si>
    <t>7515108r01-1</t>
  </si>
  <si>
    <t>Demontáž stávající VZT vč. likvidace</t>
  </si>
  <si>
    <t>-1326336221</t>
  </si>
  <si>
    <t>68</t>
  </si>
  <si>
    <t>751510r01</t>
  </si>
  <si>
    <t>D+M kruhové SPIRO potrubí vč. tvarovek, ∅100mm</t>
  </si>
  <si>
    <t>-1830594187</t>
  </si>
  <si>
    <t>69</t>
  </si>
  <si>
    <t>751510r02</t>
  </si>
  <si>
    <t>D+M kruhové SPIRO potrubí vč. tvarovek, ∅125mm</t>
  </si>
  <si>
    <t>762239053</t>
  </si>
  <si>
    <t>70</t>
  </si>
  <si>
    <t>751510r03</t>
  </si>
  <si>
    <t>D+M kruhové SPIRO potrubí vč. tvarovek, ∅160mm</t>
  </si>
  <si>
    <t>797111508</t>
  </si>
  <si>
    <t>71</t>
  </si>
  <si>
    <t>751510r04</t>
  </si>
  <si>
    <t>D+M kruhové SPIRO potrubí vč. tvarovek, ∅200mm</t>
  </si>
  <si>
    <t>-1877849990</t>
  </si>
  <si>
    <t>72</t>
  </si>
  <si>
    <t>7516911r01-1</t>
  </si>
  <si>
    <t>Nastavení, měření, zaregulování, zkoušky, uvedení do provozu, zaškolení obsluhy</t>
  </si>
  <si>
    <t>678594674</t>
  </si>
  <si>
    <t>73</t>
  </si>
  <si>
    <t>7516911r02-1</t>
  </si>
  <si>
    <t>Izolační závěsy, ocelové pomocné konstrukce, kotvení potrubí, požární prostupy</t>
  </si>
  <si>
    <t>-1518303977</t>
  </si>
  <si>
    <t>74</t>
  </si>
  <si>
    <t>7516911r03-1</t>
  </si>
  <si>
    <t>Doprava, přesun hmot a vedlejší náklady spojené s realizací</t>
  </si>
  <si>
    <t>36420028</t>
  </si>
  <si>
    <t>763</t>
  </si>
  <si>
    <t>Konstrukce suché výstavby</t>
  </si>
  <si>
    <t>75</t>
  </si>
  <si>
    <t>7631212r01</t>
  </si>
  <si>
    <t>D+M izolační a sanační desky s mikroporézní kapilárně aktivní strukturou tl. 25mm, celoplošně lepené systémovým lepidlem - skladba SD</t>
  </si>
  <si>
    <t>-1429357747</t>
  </si>
  <si>
    <t>(0,635+4,700+2,540+4,700+0,870)*2,110</t>
  </si>
  <si>
    <t>(2,670+(45,225+2,670))*2,110</t>
  </si>
  <si>
    <t>5,950*2,110</t>
  </si>
  <si>
    <t>(3,260+5,950)*2,110</t>
  </si>
  <si>
    <t>-(1,200*0,640*1)</t>
  </si>
  <si>
    <t>-(1,140*0,500*1)</t>
  </si>
  <si>
    <t>-(1,100*0,500*1)</t>
  </si>
  <si>
    <t>-(1,190*0,500*1)</t>
  </si>
  <si>
    <t>-(1,190*0,430*1)</t>
  </si>
  <si>
    <t>-(1,190*0,300*1)</t>
  </si>
  <si>
    <t>-(1,000*2,100*2)</t>
  </si>
  <si>
    <t>5,950*2,100</t>
  </si>
  <si>
    <t>76</t>
  </si>
  <si>
    <t>7631214r01</t>
  </si>
  <si>
    <t xml:space="preserve">D+M stěna předsazená z cementovláknitých desek s nosnou konstrukcí z ocelových profilů CW, UW jednoduše opláštěná deskou do vlhkých prostor tl. 12,5 mm, stěna tl. 62,5 mm, profil 50 - skladba SP </t>
  </si>
  <si>
    <t>1390065484</t>
  </si>
  <si>
    <t>Poznámka k položce:
Předstěna bude provětrávána přirozeně otvory u podlahy a stropu, otvory budou opatřeny ventilační mřížkou. Všechny zásuvky, vypínače apod. budou posunuty na předstěnu, elektrorozvody budou příslušně prodlouženy.</t>
  </si>
  <si>
    <t>(7,25+5,95)*2,680-1,17*0,64*2</t>
  </si>
  <si>
    <t>(5,95+2,97)*2,110-1,17*0,5</t>
  </si>
  <si>
    <t>77</t>
  </si>
  <si>
    <t>998763101</t>
  </si>
  <si>
    <t>Přesun hmot pro dřevostavby stanovený z hmotnosti přesunovaného materiálu vodorovná dopravní vzdálenost do 50 m v objektech výšky přes 6 do 12 m</t>
  </si>
  <si>
    <t>-510000145</t>
  </si>
  <si>
    <t>767</t>
  </si>
  <si>
    <t>Konstrukce zámečnické</t>
  </si>
  <si>
    <t>78</t>
  </si>
  <si>
    <t>7671221r01</t>
  </si>
  <si>
    <t>Demontáž kovových sklepních kójí</t>
  </si>
  <si>
    <t>687672642</t>
  </si>
  <si>
    <t>(3,550+39,675+0,9*24)*2,110</t>
  </si>
  <si>
    <t>79</t>
  </si>
  <si>
    <t>7671221r02</t>
  </si>
  <si>
    <t>Zpětná montáž kovových sklepních kójí</t>
  </si>
  <si>
    <t>-282053228</t>
  </si>
  <si>
    <t>80</t>
  </si>
  <si>
    <t>998767102</t>
  </si>
  <si>
    <t>Přesun hmot pro zámečnické konstrukce stanovený z hmotnosti přesunovaného materiálu vodorovná dopravní vzdálenost do 50 m v objektech výšky přes 6 do 12 m</t>
  </si>
  <si>
    <t>-1454832812</t>
  </si>
  <si>
    <t>771</t>
  </si>
  <si>
    <t>Podlahy z dlaždic</t>
  </si>
  <si>
    <t>81</t>
  </si>
  <si>
    <t>771471113</t>
  </si>
  <si>
    <t>Montáž soklíků z dlaždic keramických kladených do malty rovných výšky přes 90 do 120 mm</t>
  </si>
  <si>
    <t>106735132</t>
  </si>
  <si>
    <t>82</t>
  </si>
  <si>
    <t>597614330</t>
  </si>
  <si>
    <t>dlaždice keramické slinuté neglazované mrazuvzdorné 29,8 x 29,8 x 0,9 cm</t>
  </si>
  <si>
    <t>881418385</t>
  </si>
  <si>
    <t>ker_sokl*0,1</t>
  </si>
  <si>
    <t>24,697*1,5 'Přepočtené koeficientem množství</t>
  </si>
  <si>
    <t>83</t>
  </si>
  <si>
    <t>771473810</t>
  </si>
  <si>
    <t>Demontáž soklíků z dlaždic keramických lepených rovných</t>
  </si>
  <si>
    <t>-2124627256</t>
  </si>
  <si>
    <t>(4,700+2,550+4,700+2,550)+(1,100+9,530+1,100+9,530)+(45,225+2,670+45,225+2,670)+(5,950+7,250+5,950+7,250)+(3,000+0,150+0,650)+(2,970+5,950+2,970)</t>
  </si>
  <si>
    <t>5,950+(5,950+3,260+5,950+3,260)+(5,950+2,710)+2,710+(4,820+5,950+4,820)+(1,150+9,850+1,150+9,850)</t>
  </si>
  <si>
    <t>84</t>
  </si>
  <si>
    <t>771591115</t>
  </si>
  <si>
    <t>Podlahy - ostatní práce spárování silikonem</t>
  </si>
  <si>
    <t>-1549258434</t>
  </si>
  <si>
    <t>ker_sokl*2</t>
  </si>
  <si>
    <t>85</t>
  </si>
  <si>
    <t>998771102</t>
  </si>
  <si>
    <t>Přesun hmot pro podlahy z dlaždic stanovený z hmotnosti přesunovaného materiálu vodorovná dopravní vzdálenost do 50 m v objektech výšky přes 6 do 12 m</t>
  </si>
  <si>
    <t>918958512</t>
  </si>
  <si>
    <t>781</t>
  </si>
  <si>
    <t>Dokončovací práce - obklady</t>
  </si>
  <si>
    <t>86</t>
  </si>
  <si>
    <t>781474115</t>
  </si>
  <si>
    <t>Montáž obkladů vnitřních stěn z dlaždic keramických lepených flexibilním lepidlem režných nebo glazovaných hladkých přes 22 do 25 ks/m2</t>
  </si>
  <si>
    <t>609020991</t>
  </si>
  <si>
    <t>(5,95+2,97)*1,8</t>
  </si>
  <si>
    <t>87</t>
  </si>
  <si>
    <t>5976102r01</t>
  </si>
  <si>
    <t>obkládačky keramické bílé 20 x 20 cm I. j.</t>
  </si>
  <si>
    <t>-70451887</t>
  </si>
  <si>
    <t>16,056*1,1 'Přepočtené koeficientem množství</t>
  </si>
  <si>
    <t>88</t>
  </si>
  <si>
    <t>998781102</t>
  </si>
  <si>
    <t>Přesun hmot pro obklady keramické stanovený z hmotnosti přesunovaného materiálu vodorovná dopravní vzdálenost do 50 m v objektech výšky přes 6 do 12 m</t>
  </si>
  <si>
    <t>211457136</t>
  </si>
  <si>
    <t>783</t>
  </si>
  <si>
    <t>Dokončovací práce - nátěry</t>
  </si>
  <si>
    <t>89</t>
  </si>
  <si>
    <t>783823133</t>
  </si>
  <si>
    <t>Penetrační nátěr omítek hladkých omítek hladkých, zrnitých tenkovrstvých nebo štukových stupně členitosti 1 a 2 silikátový - skladba SD</t>
  </si>
  <si>
    <t>883850608</t>
  </si>
  <si>
    <t>sd*3</t>
  </si>
  <si>
    <t>90</t>
  </si>
  <si>
    <t>783823161</t>
  </si>
  <si>
    <t>Penetrační nátěr omítek hladkých omítek hladkých, zrnitých tenkovrstvých nebo štukových stupně členitosti 3 akrylátový</t>
  </si>
  <si>
    <t>715503287</t>
  </si>
  <si>
    <t>91</t>
  </si>
  <si>
    <t>7838231r01</t>
  </si>
  <si>
    <t>Nátěr omítek hladkých, zrnitých tenkovrstvých nebo štukových stupně členitosti 3 desinfekčním roztokem</t>
  </si>
  <si>
    <t>-1009148074</t>
  </si>
  <si>
    <t>92</t>
  </si>
  <si>
    <t>783827423</t>
  </si>
  <si>
    <t>Krycí (ochranný ) nátěr omítek dvojnásobný hladkých omítek hladkých, zrnitých tenkovrstvých nebo štukových stupně členitosti 1 a 2 silikátový</t>
  </si>
  <si>
    <t>1200912634</t>
  </si>
  <si>
    <t>SD+sdk_stena+SO-ker_obklad</t>
  </si>
  <si>
    <t>93</t>
  </si>
  <si>
    <t>7838274r01</t>
  </si>
  <si>
    <t>Krycí (ochranný ) nátěr omítek dvojnásobný hladkých omítek hladkých, zrnitých tenkovrstvých nebo štukových stupně členitosti 3</t>
  </si>
  <si>
    <t>-757139209</t>
  </si>
  <si>
    <t>Poznámka k položce:
nátěr fasádní barvou proti plísním a řasám</t>
  </si>
  <si>
    <t>15,48</t>
  </si>
  <si>
    <t>131,078</t>
  </si>
  <si>
    <t>3,911</t>
  </si>
  <si>
    <t>6,518</t>
  </si>
  <si>
    <t>65,161</t>
  </si>
  <si>
    <t>56,291</t>
  </si>
  <si>
    <t>40,705</t>
  </si>
  <si>
    <t>SO 02 - Sanace suterénních stěn a stavební práce s tím spojené budovy č.3</t>
  </si>
  <si>
    <t>95,155</t>
  </si>
  <si>
    <t>vykopy</t>
  </si>
  <si>
    <t>66,5</t>
  </si>
  <si>
    <t>56,071</t>
  </si>
  <si>
    <t>fas_obj_3</t>
  </si>
  <si>
    <t>Plocha fasády objektu č. 3</t>
  </si>
  <si>
    <t>1494,132</t>
  </si>
  <si>
    <t>sokl_obj_3</t>
  </si>
  <si>
    <t>Plocha soklu objektu č.3</t>
  </si>
  <si>
    <t>116,085</t>
  </si>
  <si>
    <t>1821,876</t>
  </si>
  <si>
    <t>-1143200740</t>
  </si>
  <si>
    <t>(3,14+1,53+9,79+1,7+1,85+9,79+2*1,6)*0,5</t>
  </si>
  <si>
    <t>-1729479937</t>
  </si>
  <si>
    <t>"D.1.1.2.10 B3_VÝKOPY NOVÉ.pdf</t>
  </si>
  <si>
    <t>3,140*((1,083+0,600)*1,930/2)</t>
  </si>
  <si>
    <t>1,454*((1,000+0,600)*1,930/2)</t>
  </si>
  <si>
    <t>9,790*((1,000+0,600)*1,630/2)</t>
  </si>
  <si>
    <t>15,125*((1,000+0,600)*1,600/2)</t>
  </si>
  <si>
    <t>(7,039+1,619)*((1,000+0,600)*1,680/2)</t>
  </si>
  <si>
    <t>(3,421+1,600+1,317+1,850)*((1,000+0,600)*2,350/2)</t>
  </si>
  <si>
    <t>1435732287</t>
  </si>
  <si>
    <t>-1639192445</t>
  </si>
  <si>
    <t>vykopy-zásyp</t>
  </si>
  <si>
    <t>1639266788</t>
  </si>
  <si>
    <t>(vykopy-zásyp)*10</t>
  </si>
  <si>
    <t>-1728903653</t>
  </si>
  <si>
    <t>-452145325</t>
  </si>
  <si>
    <t>(vykopy-zásyp)*2</t>
  </si>
  <si>
    <t>1891267129</t>
  </si>
  <si>
    <t>vykopy-(obsyp+lože)</t>
  </si>
  <si>
    <t>524724240</t>
  </si>
  <si>
    <t>(3,14+1,53+9,79+14,15+9,79+1,6*2+1,85)*0,6*0,25</t>
  </si>
  <si>
    <t>-1040824463</t>
  </si>
  <si>
    <t>6,518*2 'Přepočtené koeficientem množství</t>
  </si>
  <si>
    <t>-1224099703</t>
  </si>
  <si>
    <t>40*3</t>
  </si>
  <si>
    <t>3734804</t>
  </si>
  <si>
    <t>(3,14+1,53+9,79+14,15+9,79+1,6*2+1,85)*0,6*0,15</t>
  </si>
  <si>
    <t>-1610727207</t>
  </si>
  <si>
    <t>3,14+1,53+9,79+14,15+9,79+1,6*2+1,85</t>
  </si>
  <si>
    <t>175671314</t>
  </si>
  <si>
    <t>-1172917395</t>
  </si>
  <si>
    <t>2056352190</t>
  </si>
  <si>
    <t>"D.1.1.2.11 B3_PŮDORYS 1PP NOVÝ.pdf</t>
  </si>
  <si>
    <t>3,680+(3,100+5,770)+(6,050+2,550)+1,380+(4,130+6,050+4,130)+4,090</t>
  </si>
  <si>
    <t>(2,650+6,270+0,200+0,749+8,290+1,850+6,050)*2</t>
  </si>
  <si>
    <t>-25671193</t>
  </si>
  <si>
    <t>(12,45+1)*0,7</t>
  </si>
  <si>
    <t>1098651763</t>
  </si>
  <si>
    <t>-447007151</t>
  </si>
  <si>
    <t>1907015903</t>
  </si>
  <si>
    <t>1182959888</t>
  </si>
  <si>
    <t>199715274</t>
  </si>
  <si>
    <t>1279150158</t>
  </si>
  <si>
    <t>136212796</t>
  </si>
  <si>
    <t>1639853954</t>
  </si>
  <si>
    <t>(0,200+0,749+9,080)*2,130</t>
  </si>
  <si>
    <t>(1,590+0,815)*2,130</t>
  </si>
  <si>
    <t>(1,850+5,770)*2,330</t>
  </si>
  <si>
    <t>2,550*2,330</t>
  </si>
  <si>
    <t>(0,300+6,050+4,090+5,270)*2,680</t>
  </si>
  <si>
    <t>1,360*2,680</t>
  </si>
  <si>
    <t>" Odpočty otvorů</t>
  </si>
  <si>
    <t>-(0,800*1,970*2)</t>
  </si>
  <si>
    <t>-(1,030*0,900*1)</t>
  </si>
  <si>
    <t>0,610*2,000</t>
  </si>
  <si>
    <t>0,480*0,900</t>
  </si>
  <si>
    <t>-1372882302</t>
  </si>
  <si>
    <t>-1237273868</t>
  </si>
  <si>
    <t>89284243</t>
  </si>
  <si>
    <t>(3,140+1,530)*1,930</t>
  </si>
  <si>
    <t>9,790*1,630</t>
  </si>
  <si>
    <t>14,150*1,600</t>
  </si>
  <si>
    <t>6,040*1,680</t>
  </si>
  <si>
    <t>(1,300+1,850)*2,350</t>
  </si>
  <si>
    <t>-799540441</t>
  </si>
  <si>
    <t>1069103598</t>
  </si>
  <si>
    <t>-1975467863</t>
  </si>
  <si>
    <t>"pohled SV obj.3</t>
  </si>
  <si>
    <t>(9,79+1,77+3,2+3,98+3,84+6,6+3,84+3,98+3,2+1,77+9,79)*11,91</t>
  </si>
  <si>
    <t>(2,25*1,8+2,6*0,75*0,5)*2+6,6*3,8*0,5+1,8*0,7*0,5*4</t>
  </si>
  <si>
    <t>((1,17+2*2)*12+(0,97+2*2)*6+(1,19+2*2)+(1+2*2)*11+(1,19+2*2,8)+(0,5+2*1,25)*4)*0,3</t>
  </si>
  <si>
    <t>-(1,17*2*12+0,97*2*6+1,19*2+1*2*11+1,19*2,8+0,5*1,25*4)</t>
  </si>
  <si>
    <t>"pohled SZ obj.3</t>
  </si>
  <si>
    <t>14,15*11,91</t>
  </si>
  <si>
    <t>((1,17+2*2)*6)*0,3</t>
  </si>
  <si>
    <t>-(1,17*2*6)</t>
  </si>
  <si>
    <t>"pohled JZ obj.3</t>
  </si>
  <si>
    <t>(9,79+1,9+7,63+1,16+5,47+1,16+7,62+1,9+9,79)*11,91</t>
  </si>
  <si>
    <t>(2,25*1,8+2,6*0,75*0,5)*2+5,47*2,95*0,5+1,8*0,7*0,5*4</t>
  </si>
  <si>
    <t>((1,17+2*2)*18+(0,99+2*2)*18+(2,05+2*2,55)+(2,35+2*2)*2+(0,55+2*0,85)*3+(0,5+2*1,25)*4)*0,3</t>
  </si>
  <si>
    <t>-(1,17*2*18+0,99*2*18+2,05*2,55+2,35*2*2+0,55*0,85*3+0,5*1,25*4)</t>
  </si>
  <si>
    <t>"pohled JV obj.3</t>
  </si>
  <si>
    <t>-111560447</t>
  </si>
  <si>
    <t>(9,79+1,77+3,2+3,98+3,84+6,6+3,84+3,98+3,2+1,77+9,79)*(0,5+1,5)*0,5</t>
  </si>
  <si>
    <t>((1+2*0,53)*3)*0,3</t>
  </si>
  <si>
    <t>-(1*0,53*3)</t>
  </si>
  <si>
    <t>14,15*(0,25+0,5)*0,5</t>
  </si>
  <si>
    <t>(9,79+1,9+7,63+1,16+5,47+1,16+7,62+1,9+9,79)*(0,25+1,4)*0,5</t>
  </si>
  <si>
    <t>((1,03+2*0,9)*2)*0,3</t>
  </si>
  <si>
    <t>-(1,03*0,9*2)</t>
  </si>
  <si>
    <t>14,15*(1,4+1,5)*0,5</t>
  </si>
  <si>
    <t>((1+2*0,73)+(1+2*0,53))*0,3</t>
  </si>
  <si>
    <t>-(1*0,73+1*0,53)</t>
  </si>
  <si>
    <t>611466267</t>
  </si>
  <si>
    <t>(1,17*2*12+0,97*2*6+1,19*2+1*2*11+1,19*2,8+0,5*1,25*4)</t>
  </si>
  <si>
    <t>(1*0,53*3)</t>
  </si>
  <si>
    <t>(1,17*2*6)</t>
  </si>
  <si>
    <t>(1,17*2*18+0,99*2*18+2,05*2,55+2,35*2*2+0,55*0,85*3+0,5*1,25*4)</t>
  </si>
  <si>
    <t>(1,03*0,9*2)</t>
  </si>
  <si>
    <t>(1*0,73+1*0,53)</t>
  </si>
  <si>
    <t>1182668513</t>
  </si>
  <si>
    <t>-521739706</t>
  </si>
  <si>
    <t>674250964</t>
  </si>
  <si>
    <t>(3,14+1,53+9,79+0,5+14,15+0,5+9,79-2,425+1,85)*0,5</t>
  </si>
  <si>
    <t>2074315515</t>
  </si>
  <si>
    <t>357755036</t>
  </si>
  <si>
    <t>(3,14+1,53+9,79+14,15+9,79+1,6*2+1,85)*(0,6+0,4+0,6+0,4)</t>
  </si>
  <si>
    <t>1444196560</t>
  </si>
  <si>
    <t>(1+9,79+1+1,77+3,2+3,98+1+3,84+6,6+3,84+1+3,98+3,2+1,77+1+9,79)*(13,41+12,41)*0,5</t>
  </si>
  <si>
    <t>(1+14,15)*(12,41+12,16)*0,5</t>
  </si>
  <si>
    <t>(1+9,79+1+1,9+7,63+1,16+1+5,47+1+1,16+7,62+1,9+1+9,79)*(12,16+13,31)*0,5</t>
  </si>
  <si>
    <t>(1+14,15)*(13,31+13,41)*0,5</t>
  </si>
  <si>
    <t>1516539493</t>
  </si>
  <si>
    <t>326679783</t>
  </si>
  <si>
    <t>1924656288</t>
  </si>
  <si>
    <t>885160396</t>
  </si>
  <si>
    <t>-1427844152</t>
  </si>
  <si>
    <t>-787406730</t>
  </si>
  <si>
    <t>(12,45+1)*1,2*0,25</t>
  </si>
  <si>
    <t>-453372474</t>
  </si>
  <si>
    <t>-743493936</t>
  </si>
  <si>
    <t>-2092793962</t>
  </si>
  <si>
    <t>1465394741</t>
  </si>
  <si>
    <t>1117071277</t>
  </si>
  <si>
    <t>1177795872</t>
  </si>
  <si>
    <t>23,484*19 'Přepočtené koeficientem množství</t>
  </si>
  <si>
    <t>-1293627741</t>
  </si>
  <si>
    <t>636277854</t>
  </si>
  <si>
    <t>-1682935157</t>
  </si>
  <si>
    <t>-1306164585</t>
  </si>
  <si>
    <t>1458584441</t>
  </si>
  <si>
    <t>(3,680+(3,100+5,770)+(6,050+2,550)+1,380+(4,130+6,050+4,130)+4,090)*0,3</t>
  </si>
  <si>
    <t>(2,650+6,270)*2,13+(0,200+0,749+8,290)*2,13+(1,850)*2,33+(6,050)*2,68</t>
  </si>
  <si>
    <t>(1,65+0,815+2,44+3,33+2,55+5,27)*0,3</t>
  </si>
  <si>
    <t>-1339580675</t>
  </si>
  <si>
    <t>751111r01-2</t>
  </si>
  <si>
    <t>D+M dvouotáčkový ventilátor do kruhového potrubí, ∅160mm, V=350m3/h, 100Pa, standart TD 500/160</t>
  </si>
  <si>
    <t>-944817326</t>
  </si>
  <si>
    <t>751344r01-2</t>
  </si>
  <si>
    <t>D+M pružná manžeta, ∅160mm, standart KAA 160</t>
  </si>
  <si>
    <t>-413182730</t>
  </si>
  <si>
    <t>628679686</t>
  </si>
  <si>
    <t>461420465</t>
  </si>
  <si>
    <t>-2099364737</t>
  </si>
  <si>
    <t>1715296318</t>
  </si>
  <si>
    <t>751398r04-2</t>
  </si>
  <si>
    <t>-1000281688</t>
  </si>
  <si>
    <t>7515108r01-2</t>
  </si>
  <si>
    <t>477028306</t>
  </si>
  <si>
    <t>1559611338</t>
  </si>
  <si>
    <t>2115169532</t>
  </si>
  <si>
    <t>-1922612051</t>
  </si>
  <si>
    <t>7516911r01-2</t>
  </si>
  <si>
    <t>1590059086</t>
  </si>
  <si>
    <t>7516911r02-2</t>
  </si>
  <si>
    <t>262419008</t>
  </si>
  <si>
    <t>7516911r03-2</t>
  </si>
  <si>
    <t>834365777</t>
  </si>
  <si>
    <t>201795688</t>
  </si>
  <si>
    <t>(2,650+10,000)*2,130</t>
  </si>
  <si>
    <t>-(1,000*0,530*1)</t>
  </si>
  <si>
    <t>((4,130+3,610)+(2,340+4,130))*2,330</t>
  </si>
  <si>
    <t>-(1,000*0,730*1)</t>
  </si>
  <si>
    <t>-491473176</t>
  </si>
  <si>
    <t>(3,100+5,770)*2,330</t>
  </si>
  <si>
    <t>(6,050+2,550)*2,330</t>
  </si>
  <si>
    <t>-123751704</t>
  </si>
  <si>
    <t>1079980151</t>
  </si>
  <si>
    <t>((7,200+0,900)+0,900+0,900+0,900)*2,130</t>
  </si>
  <si>
    <t>1245048553</t>
  </si>
  <si>
    <t>1364506708</t>
  </si>
  <si>
    <t>-1752870249</t>
  </si>
  <si>
    <t>46859187</t>
  </si>
  <si>
    <t>13,108*1,5 'Přepočtené koeficientem množství</t>
  </si>
  <si>
    <t>398421551</t>
  </si>
  <si>
    <t>"D.1.1.2.4 B3_PŮDORYS 1PP STÁVAJÍCÍ.pdf</t>
  </si>
  <si>
    <t>(1,970+0,200+0,749+0,200+2,650+10,000+1,610+3,255+1,100+3,330+1,750+5,770+1,850+0,815+0,050+8,280+0,749+0,200+1,970)-0,8*4</t>
  </si>
  <si>
    <t>(6,050+4,090+6,050+2,735+0,610+1,070+0,610+0,290)-0,8</t>
  </si>
  <si>
    <t>(3,000+2,930+0,610+1,200+3,610+2,890+0,610+1,070+0,610+0,170)-0,8</t>
  </si>
  <si>
    <t>(2,950+3,010+1,470+1,140+0,885+1,300+0,600)+2,850-0,8*2</t>
  </si>
  <si>
    <t>(3,100+2,540+1,080+3,220+4,200+5,770)-0,8*2</t>
  </si>
  <si>
    <t>(6,050+2,550+6,050+2,550)-0,8</t>
  </si>
  <si>
    <t>(1,000+1,330+1,000+1,330)-0,8</t>
  </si>
  <si>
    <t>1719987814</t>
  </si>
  <si>
    <t>-1342330522</t>
  </si>
  <si>
    <t>2021278922</t>
  </si>
  <si>
    <t>(6,050+2,550)*1,8</t>
  </si>
  <si>
    <t>-911451150</t>
  </si>
  <si>
    <t>15,48*1,1 'Přepočtené koeficientem množství</t>
  </si>
  <si>
    <t>-372088740</t>
  </si>
  <si>
    <t>-1915662867</t>
  </si>
  <si>
    <t>SD*3</t>
  </si>
  <si>
    <t>-2068287366</t>
  </si>
  <si>
    <t>-424471310</t>
  </si>
  <si>
    <t>809133022</t>
  </si>
  <si>
    <t>33480349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</si>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</sst>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Trebuchet MS"/>
      <family val="2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b/>
      <sz val="16"/>
      <name val="Trebuchet MS"/>
    </font>
    <font>
      <b/>
      <sz val="10"/>
      <name val="Trebuchet MS"/>
    </font>
    <font>
      <b/>
      <sz val="9"/>
      <name val="Trebuchet MS"/>
    </font>
    <font>
      <sz val="12"/>
      <name val="Trebuchet MS"/>
    </font>
    <font>
      <b/>
      <sz val="11"/>
      <name val="Trebuchet MS"/>
    </font>
    <font>
      <b/>
      <sz val="8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i/>
      <sz val="9"/>
      <name val="Trebuchet MS"/>
      <charset val="238"/>
    </font>
    <font>
      <u/>
      <sz val="11"/>
      <color theme="10"/>
      <name val="Calibri"/>
      <scheme val="minor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i/>
      <sz val="8"/>
      <color rgb="FF0000FF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sz val="8"/>
      <color rgb="FF969696"/>
      <name val="Trebuchet MS"/>
    </font>
    <font>
      <b/>
      <sz val="12"/>
      <color rgb="FF960000"/>
      <name val="Trebuchet MS"/>
    </font>
    <font>
      <sz val="12"/>
      <color rgb="FF969696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960000"/>
      <name val="Trebuchet MS"/>
    </font>
    <font>
      <sz val="8"/>
      <color rgb="FF003366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color rgb="FF000000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b/>
      <sz val="8"/>
      <color rgb="FF969696"/>
      <name val="Trebuchet MS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horizontal="left" vertical="center"/>
    </xf>
    <xf numFmtId="0" fontId="22" fillId="2" borderId="0" xfId="1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Border="1" applyAlignment="1" applyProtection="1">
      <alignment horizontal="left" vertical="center"/>
      <protection locked="0"/>
    </xf>
    <xf numFmtId="4" fontId="0" fillId="3" borderId="9" xfId="0" applyNumberFormat="1" applyFont="1" applyFill="1" applyBorder="1" applyAlignment="1" applyProtection="1">
      <alignment vertical="center"/>
      <protection locked="0"/>
    </xf>
    <xf numFmtId="4" fontId="23" fillId="3" borderId="9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center" vertical="top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protection locked="0"/>
    </xf>
    <xf numFmtId="0" fontId="11" fillId="0" borderId="4" xfId="0" applyFont="1" applyBorder="1" applyAlignment="1" applyProtection="1">
      <alignment vertical="top"/>
      <protection locked="0"/>
    </xf>
    <xf numFmtId="0" fontId="11" fillId="0" borderId="5" xfId="0" applyFont="1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vertical="top"/>
      <protection locked="0"/>
    </xf>
    <xf numFmtId="0" fontId="11" fillId="0" borderId="7" xfId="0" applyFont="1" applyBorder="1" applyAlignment="1" applyProtection="1">
      <alignment vertical="top"/>
      <protection locked="0"/>
    </xf>
    <xf numFmtId="0" fontId="11" fillId="0" borderId="8" xfId="0" applyFont="1" applyBorder="1" applyAlignment="1" applyProtection="1">
      <alignment vertical="top"/>
      <protection locked="0"/>
    </xf>
    <xf numFmtId="0" fontId="19" fillId="2" borderId="0" xfId="1" applyFill="1" applyProtection="1"/>
    <xf numFmtId="0" fontId="0" fillId="2" borderId="0" xfId="0" applyFill="1" applyProtection="1"/>
    <xf numFmtId="0" fontId="0" fillId="0" borderId="0" xfId="0" applyProtection="1"/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left" vertical="center"/>
    </xf>
    <xf numFmtId="0" fontId="0" fillId="0" borderId="14" xfId="0" applyBorder="1" applyProtection="1"/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15" xfId="0" applyBorder="1" applyProtection="1"/>
    <xf numFmtId="0" fontId="0" fillId="0" borderId="1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7" fillId="0" borderId="13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1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2" fillId="4" borderId="17" xfId="0" applyFont="1" applyFill="1" applyBorder="1" applyAlignment="1" applyProtection="1">
      <alignment horizontal="left" vertical="center"/>
    </xf>
    <xf numFmtId="0" fontId="0" fillId="4" borderId="18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" fillId="0" borderId="1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5" borderId="18" xfId="0" applyFont="1" applyFill="1" applyBorder="1" applyAlignment="1" applyProtection="1">
      <alignment vertical="center"/>
    </xf>
    <xf numFmtId="0" fontId="1" fillId="5" borderId="25" xfId="0" applyFont="1" applyFill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 wrapText="1"/>
    </xf>
    <xf numFmtId="0" fontId="26" fillId="0" borderId="27" xfId="0" applyFont="1" applyBorder="1" applyAlignment="1" applyProtection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29" fillId="0" borderId="30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0" fillId="0" borderId="0" xfId="1" applyFont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4" fontId="33" fillId="0" borderId="30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4" fontId="33" fillId="0" borderId="31" xfId="0" applyNumberFormat="1" applyFont="1" applyBorder="1" applyAlignment="1" applyProtection="1">
      <alignment vertical="center"/>
    </xf>
    <xf numFmtId="4" fontId="33" fillId="0" borderId="32" xfId="0" applyNumberFormat="1" applyFont="1" applyBorder="1" applyAlignment="1" applyProtection="1">
      <alignment vertical="center"/>
    </xf>
    <xf numFmtId="166" fontId="33" fillId="0" borderId="32" xfId="0" applyNumberFormat="1" applyFont="1" applyBorder="1" applyAlignment="1" applyProtection="1">
      <alignment vertical="center"/>
    </xf>
    <xf numFmtId="4" fontId="33" fillId="0" borderId="33" xfId="0" applyNumberFormat="1" applyFont="1" applyBorder="1" applyAlignment="1" applyProtection="1">
      <alignment vertical="center"/>
    </xf>
    <xf numFmtId="0" fontId="34" fillId="2" borderId="0" xfId="1" applyFont="1" applyFill="1" applyAlignment="1" applyProtection="1">
      <alignment vertical="center"/>
    </xf>
    <xf numFmtId="165" fontId="1" fillId="0" borderId="0" xfId="0" applyNumberFormat="1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3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28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 vertical="center"/>
    </xf>
    <xf numFmtId="4" fontId="27" fillId="0" borderId="0" xfId="0" applyNumberFormat="1" applyFont="1" applyBorder="1" applyAlignment="1" applyProtection="1">
      <alignment vertical="center"/>
    </xf>
    <xf numFmtId="164" fontId="27" fillId="0" borderId="0" xfId="0" applyNumberFormat="1" applyFont="1" applyBorder="1" applyAlignment="1" applyProtection="1">
      <alignment horizontal="right" vertical="center"/>
    </xf>
    <xf numFmtId="0" fontId="0" fillId="5" borderId="0" xfId="0" applyFont="1" applyFill="1" applyBorder="1" applyAlignment="1" applyProtection="1">
      <alignment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8" xfId="0" applyFont="1" applyFill="1" applyBorder="1" applyAlignment="1" applyProtection="1">
      <alignment horizontal="right" vertical="center"/>
    </xf>
    <xf numFmtId="0" fontId="2" fillId="5" borderId="18" xfId="0" applyFont="1" applyFill="1" applyBorder="1" applyAlignment="1" applyProtection="1">
      <alignment horizontal="center" vertical="center"/>
    </xf>
    <xf numFmtId="4" fontId="2" fillId="5" borderId="18" xfId="0" applyNumberFormat="1" applyFont="1" applyFill="1" applyBorder="1" applyAlignment="1" applyProtection="1">
      <alignment vertical="center"/>
    </xf>
    <xf numFmtId="0" fontId="0" fillId="5" borderId="35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right" vertical="center"/>
    </xf>
    <xf numFmtId="0" fontId="0" fillId="5" borderId="14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36" fillId="0" borderId="13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6" fillId="0" borderId="32" xfId="0" applyFont="1" applyBorder="1" applyAlignment="1" applyProtection="1">
      <alignment horizontal="left" vertical="center"/>
    </xf>
    <xf numFmtId="0" fontId="36" fillId="0" borderId="32" xfId="0" applyFont="1" applyBorder="1" applyAlignment="1" applyProtection="1">
      <alignment vertical="center"/>
    </xf>
    <xf numFmtId="4" fontId="36" fillId="0" borderId="32" xfId="0" applyNumberFormat="1" applyFont="1" applyBorder="1" applyAlignment="1" applyProtection="1">
      <alignment vertical="center"/>
    </xf>
    <xf numFmtId="0" fontId="36" fillId="0" borderId="14" xfId="0" applyFont="1" applyBorder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7" fillId="0" borderId="13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7" fillId="0" borderId="32" xfId="0" applyFont="1" applyBorder="1" applyAlignment="1" applyProtection="1">
      <alignment horizontal="left" vertical="center"/>
    </xf>
    <xf numFmtId="0" fontId="37" fillId="0" borderId="32" xfId="0" applyFont="1" applyBorder="1" applyAlignment="1" applyProtection="1">
      <alignment vertical="center"/>
    </xf>
    <xf numFmtId="4" fontId="37" fillId="0" borderId="32" xfId="0" applyNumberFormat="1" applyFont="1" applyBorder="1" applyAlignment="1" applyProtection="1">
      <alignment vertical="center"/>
    </xf>
    <xf numFmtId="0" fontId="37" fillId="0" borderId="14" xfId="0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5" fontId="1" fillId="0" borderId="0" xfId="0" applyNumberFormat="1" applyFont="1" applyAlignment="1" applyProtection="1">
      <alignment horizontal="left" vertical="center"/>
    </xf>
    <xf numFmtId="0" fontId="0" fillId="0" borderId="13" xfId="0" applyFont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center" wrapText="1"/>
    </xf>
    <xf numFmtId="0" fontId="1" fillId="5" borderId="28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4" fontId="28" fillId="0" borderId="0" xfId="0" applyNumberFormat="1" applyFont="1" applyAlignment="1" applyProtection="1"/>
    <xf numFmtId="166" fontId="38" fillId="0" borderId="22" xfId="0" applyNumberFormat="1" applyFont="1" applyBorder="1" applyAlignment="1" applyProtection="1"/>
    <xf numFmtId="166" fontId="38" fillId="0" borderId="23" xfId="0" applyNumberFormat="1" applyFont="1" applyBorder="1" applyAlignment="1" applyProtection="1"/>
    <xf numFmtId="4" fontId="10" fillId="0" borderId="0" xfId="0" applyNumberFormat="1" applyFont="1" applyAlignment="1" applyProtection="1">
      <alignment vertical="center"/>
    </xf>
    <xf numFmtId="0" fontId="39" fillId="0" borderId="13" xfId="0" applyFont="1" applyBorder="1" applyAlignment="1" applyProtection="1"/>
    <xf numFmtId="0" fontId="39" fillId="0" borderId="0" xfId="0" applyFont="1" applyAlignment="1" applyProtection="1"/>
    <xf numFmtId="0" fontId="39" fillId="0" borderId="0" xfId="0" applyFont="1" applyAlignment="1" applyProtection="1">
      <alignment horizontal="left"/>
    </xf>
    <xf numFmtId="0" fontId="36" fillId="0" borderId="0" xfId="0" applyFont="1" applyAlignment="1" applyProtection="1">
      <alignment horizontal="left"/>
    </xf>
    <xf numFmtId="4" fontId="36" fillId="0" borderId="0" xfId="0" applyNumberFormat="1" applyFont="1" applyAlignment="1" applyProtection="1"/>
    <xf numFmtId="0" fontId="39" fillId="0" borderId="30" xfId="0" applyFont="1" applyBorder="1" applyAlignment="1" applyProtection="1"/>
    <xf numFmtId="0" fontId="39" fillId="0" borderId="0" xfId="0" applyFont="1" applyBorder="1" applyAlignment="1" applyProtection="1"/>
    <xf numFmtId="166" fontId="39" fillId="0" borderId="0" xfId="0" applyNumberFormat="1" applyFont="1" applyBorder="1" applyAlignment="1" applyProtection="1"/>
    <xf numFmtId="166" fontId="39" fillId="0" borderId="24" xfId="0" applyNumberFormat="1" applyFont="1" applyBorder="1" applyAlignment="1" applyProtection="1"/>
    <xf numFmtId="0" fontId="39" fillId="0" borderId="0" xfId="0" applyFont="1" applyAlignment="1" applyProtection="1">
      <alignment horizontal="center"/>
    </xf>
    <xf numFmtId="4" fontId="39" fillId="0" borderId="0" xfId="0" applyNumberFormat="1" applyFont="1" applyAlignment="1" applyProtection="1">
      <alignment vertical="center"/>
    </xf>
    <xf numFmtId="0" fontId="37" fillId="0" borderId="0" xfId="0" applyFont="1" applyAlignment="1" applyProtection="1">
      <alignment horizontal="left"/>
    </xf>
    <xf numFmtId="4" fontId="37" fillId="0" borderId="0" xfId="0" applyNumberFormat="1" applyFont="1" applyAlignment="1" applyProtection="1"/>
    <xf numFmtId="0" fontId="0" fillId="0" borderId="9" xfId="0" applyFont="1" applyBorder="1" applyAlignment="1" applyProtection="1">
      <alignment horizontal="center" vertical="center"/>
    </xf>
    <xf numFmtId="49" fontId="0" fillId="0" borderId="9" xfId="0" applyNumberFormat="1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horizontal="center" vertical="center" wrapText="1"/>
    </xf>
    <xf numFmtId="167" fontId="0" fillId="0" borderId="9" xfId="0" applyNumberFormat="1" applyFont="1" applyBorder="1" applyAlignment="1" applyProtection="1">
      <alignment vertical="center"/>
    </xf>
    <xf numFmtId="4" fontId="0" fillId="0" borderId="9" xfId="0" applyNumberFormat="1" applyFont="1" applyBorder="1" applyAlignment="1" applyProtection="1">
      <alignment vertical="center"/>
    </xf>
    <xf numFmtId="0" fontId="27" fillId="3" borderId="9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166" fontId="27" fillId="0" borderId="0" xfId="0" applyNumberFormat="1" applyFont="1" applyBorder="1" applyAlignment="1" applyProtection="1">
      <alignment vertical="center"/>
    </xf>
    <xf numFmtId="166" fontId="27" fillId="0" borderId="24" xfId="0" applyNumberFormat="1" applyFont="1" applyBorder="1" applyAlignment="1" applyProtection="1">
      <alignment vertical="center"/>
    </xf>
    <xf numFmtId="4" fontId="0" fillId="0" borderId="0" xfId="0" applyNumberFormat="1" applyFont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vertical="center" wrapText="1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0" fillId="0" borderId="32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vertical="center"/>
    </xf>
    <xf numFmtId="0" fontId="42" fillId="0" borderId="0" xfId="0" applyFont="1" applyAlignment="1" applyProtection="1">
      <alignment horizontal="left" vertical="center"/>
    </xf>
    <xf numFmtId="0" fontId="43" fillId="0" borderId="13" xfId="0" applyFont="1" applyBorder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3" fillId="0" borderId="0" xfId="0" applyFont="1" applyAlignment="1" applyProtection="1">
      <alignment horizontal="left" vertical="center"/>
    </xf>
    <xf numFmtId="0" fontId="43" fillId="0" borderId="0" xfId="0" applyFont="1" applyAlignment="1" applyProtection="1">
      <alignment horizontal="left" vertical="center" wrapText="1"/>
    </xf>
    <xf numFmtId="167" fontId="43" fillId="0" borderId="0" xfId="0" applyNumberFormat="1" applyFont="1" applyAlignment="1" applyProtection="1">
      <alignment vertical="center"/>
    </xf>
    <xf numFmtId="0" fontId="43" fillId="0" borderId="3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3" fillId="0" borderId="24" xfId="0" applyFont="1" applyBorder="1" applyAlignment="1" applyProtection="1">
      <alignment vertical="center"/>
    </xf>
    <xf numFmtId="0" fontId="44" fillId="0" borderId="13" xfId="0" applyFont="1" applyBorder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4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 wrapText="1"/>
    </xf>
    <xf numFmtId="0" fontId="44" fillId="0" borderId="3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4" fillId="0" borderId="24" xfId="0" applyFont="1" applyBorder="1" applyAlignment="1" applyProtection="1">
      <alignment vertical="center"/>
    </xf>
    <xf numFmtId="0" fontId="45" fillId="0" borderId="13" xfId="0" applyFont="1" applyBorder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left" vertical="center" wrapText="1"/>
    </xf>
    <xf numFmtId="167" fontId="45" fillId="0" borderId="0" xfId="0" applyNumberFormat="1" applyFont="1" applyAlignment="1" applyProtection="1">
      <alignment vertical="center"/>
    </xf>
    <xf numFmtId="0" fontId="45" fillId="0" borderId="3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5" fillId="0" borderId="24" xfId="0" applyFont="1" applyBorder="1" applyAlignment="1" applyProtection="1">
      <alignment vertical="center"/>
    </xf>
    <xf numFmtId="0" fontId="46" fillId="0" borderId="13" xfId="0" applyFont="1" applyBorder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 wrapText="1"/>
    </xf>
    <xf numFmtId="167" fontId="46" fillId="0" borderId="0" xfId="0" applyNumberFormat="1" applyFont="1" applyAlignment="1" applyProtection="1">
      <alignment vertical="center"/>
    </xf>
    <xf numFmtId="0" fontId="46" fillId="0" borderId="3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6" fillId="0" borderId="24" xfId="0" applyFont="1" applyBorder="1" applyAlignment="1" applyProtection="1">
      <alignment vertical="center"/>
    </xf>
    <xf numFmtId="0" fontId="23" fillId="0" borderId="9" xfId="0" applyFont="1" applyBorder="1" applyAlignment="1" applyProtection="1">
      <alignment horizontal="center" vertical="center"/>
    </xf>
    <xf numFmtId="49" fontId="23" fillId="0" borderId="9" xfId="0" applyNumberFormat="1" applyFont="1" applyBorder="1" applyAlignment="1" applyProtection="1">
      <alignment horizontal="left" vertical="center" wrapText="1"/>
    </xf>
    <xf numFmtId="0" fontId="23" fillId="0" borderId="9" xfId="0" applyFont="1" applyBorder="1" applyAlignment="1" applyProtection="1">
      <alignment horizontal="left" vertical="center" wrapText="1"/>
    </xf>
    <xf numFmtId="0" fontId="23" fillId="0" borderId="9" xfId="0" applyFont="1" applyBorder="1" applyAlignment="1" applyProtection="1">
      <alignment horizontal="center" vertical="center" wrapText="1"/>
    </xf>
    <xf numFmtId="167" fontId="23" fillId="0" borderId="9" xfId="0" applyNumberFormat="1" applyFont="1" applyBorder="1" applyAlignment="1" applyProtection="1">
      <alignment vertical="center"/>
    </xf>
    <xf numFmtId="4" fontId="23" fillId="0" borderId="9" xfId="0" applyNumberFormat="1" applyFont="1" applyBorder="1" applyAlignment="1" applyProtection="1">
      <alignment vertical="center"/>
    </xf>
    <xf numFmtId="0" fontId="23" fillId="0" borderId="13" xfId="0" applyFont="1" applyBorder="1" applyAlignment="1" applyProtection="1">
      <alignment vertical="center"/>
    </xf>
    <xf numFmtId="0" fontId="23" fillId="3" borderId="9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vertical="center"/>
    </xf>
    <xf numFmtId="0" fontId="43" fillId="0" borderId="32" xfId="0" applyFont="1" applyBorder="1" applyAlignment="1" applyProtection="1">
      <alignment vertical="center"/>
    </xf>
    <xf numFmtId="0" fontId="43" fillId="0" borderId="33" xfId="0" applyFont="1" applyBorder="1" applyAlignment="1" applyProtection="1">
      <alignment vertical="center"/>
    </xf>
    <xf numFmtId="0" fontId="47" fillId="0" borderId="0" xfId="0" applyFont="1" applyAlignment="1" applyProtection="1">
      <alignment horizontal="left" vertical="top" wrapText="1"/>
    </xf>
    <xf numFmtId="0" fontId="47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left" vertical="top" wrapText="1"/>
    </xf>
    <xf numFmtId="49" fontId="1" fillId="3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4" fontId="6" fillId="0" borderId="16" xfId="0" applyNumberFormat="1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 vertical="center"/>
    </xf>
    <xf numFmtId="164" fontId="27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4" fontId="47" fillId="0" borderId="0" xfId="0" applyNumberFormat="1" applyFont="1" applyBorder="1" applyAlignment="1" applyProtection="1">
      <alignment vertical="center"/>
    </xf>
    <xf numFmtId="0" fontId="2" fillId="4" borderId="18" xfId="0" applyFont="1" applyFill="1" applyBorder="1" applyAlignment="1" applyProtection="1">
      <alignment horizontal="left" vertical="center"/>
    </xf>
    <xf numFmtId="0" fontId="0" fillId="4" borderId="18" xfId="0" applyFont="1" applyFill="1" applyBorder="1" applyAlignment="1" applyProtection="1">
      <alignment vertical="center"/>
    </xf>
    <xf numFmtId="4" fontId="2" fillId="4" borderId="18" xfId="0" applyNumberFormat="1" applyFont="1" applyFill="1" applyBorder="1" applyAlignment="1" applyProtection="1">
      <alignment vertical="center"/>
    </xf>
    <xf numFmtId="0" fontId="0" fillId="4" borderId="25" xfId="0" applyFont="1" applyFill="1" applyBorder="1" applyAlignment="1" applyProtection="1">
      <alignment vertical="center"/>
    </xf>
    <xf numFmtId="165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9" fillId="0" borderId="29" xfId="0" applyFont="1" applyBorder="1" applyAlignment="1" applyProtection="1">
      <alignment horizontal="center" vertical="center"/>
    </xf>
    <xf numFmtId="0" fontId="29" fillId="0" borderId="22" xfId="0" applyFont="1" applyBorder="1" applyAlignment="1" applyProtection="1">
      <alignment horizontal="left" vertical="center"/>
    </xf>
    <xf numFmtId="0" fontId="27" fillId="0" borderId="3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left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right" vertical="center"/>
    </xf>
    <xf numFmtId="0" fontId="24" fillId="6" borderId="0" xfId="0" applyFont="1" applyFill="1" applyAlignment="1" applyProtection="1">
      <alignment horizontal="center" vertical="center"/>
    </xf>
    <xf numFmtId="0" fontId="0" fillId="0" borderId="0" xfId="0" applyProtection="1"/>
    <xf numFmtId="4" fontId="32" fillId="0" borderId="0" xfId="0" applyNumberFormat="1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2" borderId="0" xfId="1" applyFont="1" applyFill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25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049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3073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4097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style="90" customWidth="1"/>
    <col min="2" max="2" width="1.6640625" style="90" customWidth="1"/>
    <col min="3" max="3" width="4.1640625" style="90" customWidth="1"/>
    <col min="4" max="33" width="2.6640625" style="90" customWidth="1"/>
    <col min="34" max="34" width="3.33203125" style="90" customWidth="1"/>
    <col min="35" max="35" width="31.6640625" style="90" customWidth="1"/>
    <col min="36" max="37" width="2.5" style="90" customWidth="1"/>
    <col min="38" max="38" width="8.33203125" style="90" customWidth="1"/>
    <col min="39" max="39" width="3.33203125" style="90" customWidth="1"/>
    <col min="40" max="40" width="13.33203125" style="90" customWidth="1"/>
    <col min="41" max="41" width="7.5" style="90" customWidth="1"/>
    <col min="42" max="42" width="4.1640625" style="90" customWidth="1"/>
    <col min="43" max="43" width="15.6640625" style="90" customWidth="1"/>
    <col min="44" max="44" width="13.6640625" style="90" customWidth="1"/>
    <col min="45" max="47" width="25.83203125" style="90" hidden="1" customWidth="1"/>
    <col min="48" max="52" width="21.6640625" style="90" hidden="1" customWidth="1"/>
    <col min="53" max="53" width="19.1640625" style="90" hidden="1" customWidth="1"/>
    <col min="54" max="54" width="25" style="90" hidden="1" customWidth="1"/>
    <col min="55" max="56" width="19.1640625" style="90" hidden="1" customWidth="1"/>
    <col min="57" max="57" width="66.5" style="90" customWidth="1"/>
    <col min="58" max="70" width="9.33203125" style="90"/>
    <col min="71" max="91" width="9.33203125" style="90" hidden="1" customWidth="1"/>
    <col min="92" max="16384" width="9.33203125" style="90"/>
  </cols>
  <sheetData>
    <row r="1" spans="1:74" ht="21.4" customHeight="1">
      <c r="A1" s="2" t="s">
        <v>0</v>
      </c>
      <c r="B1" s="3"/>
      <c r="C1" s="3"/>
      <c r="D1" s="4" t="s">
        <v>1</v>
      </c>
      <c r="E1" s="3"/>
      <c r="F1" s="3"/>
      <c r="G1" s="3"/>
      <c r="H1" s="3"/>
      <c r="I1" s="3"/>
      <c r="J1" s="3"/>
      <c r="K1" s="5" t="s">
        <v>2</v>
      </c>
      <c r="L1" s="5"/>
      <c r="M1" s="5"/>
      <c r="N1" s="5"/>
      <c r="O1" s="5"/>
      <c r="P1" s="5"/>
      <c r="Q1" s="5"/>
      <c r="R1" s="5"/>
      <c r="S1" s="5"/>
      <c r="T1" s="3"/>
      <c r="U1" s="3"/>
      <c r="V1" s="3"/>
      <c r="W1" s="5" t="s">
        <v>3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88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2" t="s">
        <v>4</v>
      </c>
      <c r="BB1" s="2" t="s">
        <v>5</v>
      </c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T1" s="91" t="s">
        <v>6</v>
      </c>
      <c r="BU1" s="91" t="s">
        <v>6</v>
      </c>
      <c r="BV1" s="91" t="s">
        <v>7</v>
      </c>
    </row>
    <row r="2" spans="1:74" ht="36.950000000000003" customHeight="1">
      <c r="AR2" s="318" t="s">
        <v>8</v>
      </c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S2" s="92" t="s">
        <v>9</v>
      </c>
      <c r="BT2" s="92" t="s">
        <v>10</v>
      </c>
    </row>
    <row r="3" spans="1:74" ht="6.95" customHeight="1"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5"/>
      <c r="BS3" s="92" t="s">
        <v>9</v>
      </c>
      <c r="BT3" s="92" t="s">
        <v>11</v>
      </c>
    </row>
    <row r="4" spans="1:74" ht="36.950000000000003" customHeight="1">
      <c r="B4" s="96"/>
      <c r="C4" s="97"/>
      <c r="D4" s="98" t="s">
        <v>12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9"/>
      <c r="AS4" s="100" t="s">
        <v>13</v>
      </c>
      <c r="BE4" s="101" t="s">
        <v>14</v>
      </c>
      <c r="BS4" s="92" t="s">
        <v>15</v>
      </c>
    </row>
    <row r="5" spans="1:74" ht="14.45" customHeight="1">
      <c r="B5" s="96"/>
      <c r="C5" s="97"/>
      <c r="D5" s="102" t="s">
        <v>16</v>
      </c>
      <c r="E5" s="97"/>
      <c r="F5" s="97"/>
      <c r="G5" s="97"/>
      <c r="H5" s="97"/>
      <c r="I5" s="97"/>
      <c r="J5" s="97"/>
      <c r="K5" s="292" t="s">
        <v>17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97"/>
      <c r="AQ5" s="99"/>
      <c r="BE5" s="290" t="s">
        <v>18</v>
      </c>
      <c r="BS5" s="92" t="s">
        <v>9</v>
      </c>
    </row>
    <row r="6" spans="1:74" ht="36.950000000000003" customHeight="1">
      <c r="B6" s="96"/>
      <c r="C6" s="97"/>
      <c r="D6" s="103" t="s">
        <v>19</v>
      </c>
      <c r="E6" s="97"/>
      <c r="F6" s="97"/>
      <c r="G6" s="97"/>
      <c r="H6" s="97"/>
      <c r="I6" s="97"/>
      <c r="J6" s="97"/>
      <c r="K6" s="294" t="s">
        <v>20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97"/>
      <c r="AQ6" s="99"/>
      <c r="BE6" s="291"/>
      <c r="BS6" s="92" t="s">
        <v>9</v>
      </c>
    </row>
    <row r="7" spans="1:74" ht="14.45" customHeight="1">
      <c r="B7" s="96"/>
      <c r="C7" s="97"/>
      <c r="D7" s="104" t="s">
        <v>21</v>
      </c>
      <c r="E7" s="97"/>
      <c r="F7" s="97"/>
      <c r="G7" s="97"/>
      <c r="H7" s="97"/>
      <c r="I7" s="97"/>
      <c r="J7" s="97"/>
      <c r="K7" s="105" t="s">
        <v>5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104" t="s">
        <v>22</v>
      </c>
      <c r="AL7" s="97"/>
      <c r="AM7" s="97"/>
      <c r="AN7" s="105" t="s">
        <v>5</v>
      </c>
      <c r="AO7" s="97"/>
      <c r="AP7" s="97"/>
      <c r="AQ7" s="99"/>
      <c r="BE7" s="291"/>
      <c r="BS7" s="92" t="s">
        <v>9</v>
      </c>
    </row>
    <row r="8" spans="1:74" ht="14.45" customHeight="1">
      <c r="B8" s="96"/>
      <c r="C8" s="97"/>
      <c r="D8" s="104" t="s">
        <v>23</v>
      </c>
      <c r="E8" s="97"/>
      <c r="F8" s="97"/>
      <c r="G8" s="97"/>
      <c r="H8" s="97"/>
      <c r="I8" s="97"/>
      <c r="J8" s="97"/>
      <c r="K8" s="105" t="s">
        <v>24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104" t="s">
        <v>25</v>
      </c>
      <c r="AL8" s="97"/>
      <c r="AM8" s="97"/>
      <c r="AN8" s="6" t="s">
        <v>26</v>
      </c>
      <c r="AO8" s="97"/>
      <c r="AP8" s="97"/>
      <c r="AQ8" s="99"/>
      <c r="BE8" s="291"/>
      <c r="BS8" s="92" t="s">
        <v>9</v>
      </c>
    </row>
    <row r="9" spans="1:74" ht="14.45" customHeight="1"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9"/>
      <c r="BE9" s="291"/>
      <c r="BS9" s="92" t="s">
        <v>9</v>
      </c>
    </row>
    <row r="10" spans="1:74" ht="14.45" customHeight="1">
      <c r="B10" s="96"/>
      <c r="C10" s="97"/>
      <c r="D10" s="104" t="s">
        <v>27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104" t="s">
        <v>28</v>
      </c>
      <c r="AL10" s="97"/>
      <c r="AM10" s="97"/>
      <c r="AN10" s="105" t="s">
        <v>5</v>
      </c>
      <c r="AO10" s="97"/>
      <c r="AP10" s="97"/>
      <c r="AQ10" s="99"/>
      <c r="BE10" s="291"/>
      <c r="BS10" s="92" t="s">
        <v>9</v>
      </c>
    </row>
    <row r="11" spans="1:74" ht="18.399999999999999" customHeight="1">
      <c r="B11" s="96"/>
      <c r="C11" s="97"/>
      <c r="D11" s="97"/>
      <c r="E11" s="105" t="s">
        <v>29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104" t="s">
        <v>30</v>
      </c>
      <c r="AL11" s="97"/>
      <c r="AM11" s="97"/>
      <c r="AN11" s="105" t="s">
        <v>5</v>
      </c>
      <c r="AO11" s="97"/>
      <c r="AP11" s="97"/>
      <c r="AQ11" s="99"/>
      <c r="BE11" s="291"/>
      <c r="BS11" s="92" t="s">
        <v>9</v>
      </c>
    </row>
    <row r="12" spans="1:74" ht="6.95" customHeight="1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9"/>
      <c r="BE12" s="291"/>
      <c r="BS12" s="92" t="s">
        <v>9</v>
      </c>
    </row>
    <row r="13" spans="1:74" ht="14.45" customHeight="1">
      <c r="B13" s="96"/>
      <c r="C13" s="97"/>
      <c r="D13" s="104" t="s">
        <v>31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104" t="s">
        <v>28</v>
      </c>
      <c r="AL13" s="97"/>
      <c r="AM13" s="97"/>
      <c r="AN13" s="7" t="s">
        <v>32</v>
      </c>
      <c r="AO13" s="97"/>
      <c r="AP13" s="97"/>
      <c r="AQ13" s="99"/>
      <c r="BE13" s="291"/>
      <c r="BS13" s="92" t="s">
        <v>9</v>
      </c>
    </row>
    <row r="14" spans="1:74" ht="15">
      <c r="B14" s="96"/>
      <c r="C14" s="97"/>
      <c r="D14" s="97"/>
      <c r="E14" s="295" t="s">
        <v>32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104" t="s">
        <v>30</v>
      </c>
      <c r="AL14" s="97"/>
      <c r="AM14" s="97"/>
      <c r="AN14" s="7" t="s">
        <v>32</v>
      </c>
      <c r="AO14" s="97"/>
      <c r="AP14" s="97"/>
      <c r="AQ14" s="99"/>
      <c r="BE14" s="291"/>
      <c r="BS14" s="92" t="s">
        <v>9</v>
      </c>
    </row>
    <row r="15" spans="1:74" ht="6.95" customHeight="1"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9"/>
      <c r="BE15" s="291"/>
      <c r="BS15" s="92" t="s">
        <v>6</v>
      </c>
    </row>
    <row r="16" spans="1:74" ht="14.45" customHeight="1">
      <c r="B16" s="96"/>
      <c r="C16" s="97"/>
      <c r="D16" s="104" t="s">
        <v>33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04" t="s">
        <v>28</v>
      </c>
      <c r="AL16" s="97"/>
      <c r="AM16" s="97"/>
      <c r="AN16" s="105" t="s">
        <v>5</v>
      </c>
      <c r="AO16" s="97"/>
      <c r="AP16" s="97"/>
      <c r="AQ16" s="99"/>
      <c r="BE16" s="291"/>
      <c r="BS16" s="92" t="s">
        <v>6</v>
      </c>
    </row>
    <row r="17" spans="2:71" ht="18.399999999999999" customHeight="1">
      <c r="B17" s="96"/>
      <c r="C17" s="97"/>
      <c r="D17" s="97"/>
      <c r="E17" s="105" t="s">
        <v>34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104" t="s">
        <v>30</v>
      </c>
      <c r="AL17" s="97"/>
      <c r="AM17" s="97"/>
      <c r="AN17" s="105" t="s">
        <v>5</v>
      </c>
      <c r="AO17" s="97"/>
      <c r="AP17" s="97"/>
      <c r="AQ17" s="99"/>
      <c r="BE17" s="291"/>
      <c r="BS17" s="92" t="s">
        <v>35</v>
      </c>
    </row>
    <row r="18" spans="2:71" ht="6.95" customHeight="1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9"/>
      <c r="BE18" s="291"/>
      <c r="BS18" s="92" t="s">
        <v>9</v>
      </c>
    </row>
    <row r="19" spans="2:71" ht="14.45" customHeight="1">
      <c r="B19" s="96"/>
      <c r="C19" s="97"/>
      <c r="D19" s="104" t="s">
        <v>36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9"/>
      <c r="BE19" s="291"/>
      <c r="BS19" s="92" t="s">
        <v>9</v>
      </c>
    </row>
    <row r="20" spans="2:71" ht="57" customHeight="1">
      <c r="B20" s="96"/>
      <c r="C20" s="97"/>
      <c r="D20" s="97"/>
      <c r="E20" s="297" t="s">
        <v>37</v>
      </c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97"/>
      <c r="AP20" s="97"/>
      <c r="AQ20" s="99"/>
      <c r="BE20" s="291"/>
      <c r="BS20" s="92" t="s">
        <v>6</v>
      </c>
    </row>
    <row r="21" spans="2:71" ht="6.95" customHeight="1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9"/>
      <c r="BE21" s="291"/>
    </row>
    <row r="22" spans="2:71" ht="6.95" customHeight="1">
      <c r="B22" s="96"/>
      <c r="C22" s="97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97"/>
      <c r="AQ22" s="99"/>
      <c r="BE22" s="291"/>
    </row>
    <row r="23" spans="2:71" s="112" customFormat="1" ht="25.9" customHeight="1">
      <c r="B23" s="107"/>
      <c r="C23" s="108"/>
      <c r="D23" s="109" t="s">
        <v>38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298">
        <f>ROUND(AG51,2)</f>
        <v>0</v>
      </c>
      <c r="AL23" s="299"/>
      <c r="AM23" s="299"/>
      <c r="AN23" s="299"/>
      <c r="AO23" s="299"/>
      <c r="AP23" s="108"/>
      <c r="AQ23" s="111"/>
      <c r="BE23" s="291"/>
    </row>
    <row r="24" spans="2:71" s="112" customFormat="1" ht="6.95" customHeight="1"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11"/>
      <c r="BE24" s="291"/>
    </row>
    <row r="25" spans="2:71" s="112" customFormat="1"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300" t="s">
        <v>39</v>
      </c>
      <c r="M25" s="300"/>
      <c r="N25" s="300"/>
      <c r="O25" s="300"/>
      <c r="P25" s="108"/>
      <c r="Q25" s="108"/>
      <c r="R25" s="108"/>
      <c r="S25" s="108"/>
      <c r="T25" s="108"/>
      <c r="U25" s="108"/>
      <c r="V25" s="108"/>
      <c r="W25" s="300" t="s">
        <v>40</v>
      </c>
      <c r="X25" s="300"/>
      <c r="Y25" s="300"/>
      <c r="Z25" s="300"/>
      <c r="AA25" s="300"/>
      <c r="AB25" s="300"/>
      <c r="AC25" s="300"/>
      <c r="AD25" s="300"/>
      <c r="AE25" s="300"/>
      <c r="AF25" s="108"/>
      <c r="AG25" s="108"/>
      <c r="AH25" s="108"/>
      <c r="AI25" s="108"/>
      <c r="AJ25" s="108"/>
      <c r="AK25" s="300" t="s">
        <v>41</v>
      </c>
      <c r="AL25" s="300"/>
      <c r="AM25" s="300"/>
      <c r="AN25" s="300"/>
      <c r="AO25" s="300"/>
      <c r="AP25" s="108"/>
      <c r="AQ25" s="111"/>
      <c r="BE25" s="291"/>
    </row>
    <row r="26" spans="2:71" s="117" customFormat="1" ht="14.45" customHeight="1">
      <c r="B26" s="113"/>
      <c r="C26" s="114"/>
      <c r="D26" s="115" t="s">
        <v>42</v>
      </c>
      <c r="E26" s="114"/>
      <c r="F26" s="115" t="s">
        <v>43</v>
      </c>
      <c r="G26" s="114"/>
      <c r="H26" s="114"/>
      <c r="I26" s="114"/>
      <c r="J26" s="114"/>
      <c r="K26" s="114"/>
      <c r="L26" s="301">
        <v>0.21</v>
      </c>
      <c r="M26" s="302"/>
      <c r="N26" s="302"/>
      <c r="O26" s="302"/>
      <c r="P26" s="114"/>
      <c r="Q26" s="114"/>
      <c r="R26" s="114"/>
      <c r="S26" s="114"/>
      <c r="T26" s="114"/>
      <c r="U26" s="114"/>
      <c r="V26" s="114"/>
      <c r="W26" s="303">
        <f>ROUND(AZ51,2)</f>
        <v>0</v>
      </c>
      <c r="X26" s="302"/>
      <c r="Y26" s="302"/>
      <c r="Z26" s="302"/>
      <c r="AA26" s="302"/>
      <c r="AB26" s="302"/>
      <c r="AC26" s="302"/>
      <c r="AD26" s="302"/>
      <c r="AE26" s="302"/>
      <c r="AF26" s="114"/>
      <c r="AG26" s="114"/>
      <c r="AH26" s="114"/>
      <c r="AI26" s="114"/>
      <c r="AJ26" s="114"/>
      <c r="AK26" s="303">
        <f>ROUND(AV51,2)</f>
        <v>0</v>
      </c>
      <c r="AL26" s="302"/>
      <c r="AM26" s="302"/>
      <c r="AN26" s="302"/>
      <c r="AO26" s="302"/>
      <c r="AP26" s="114"/>
      <c r="AQ26" s="116"/>
      <c r="BE26" s="291"/>
    </row>
    <row r="27" spans="2:71" s="117" customFormat="1" ht="14.45" customHeight="1">
      <c r="B27" s="113"/>
      <c r="C27" s="114"/>
      <c r="D27" s="114"/>
      <c r="E27" s="114"/>
      <c r="F27" s="115" t="s">
        <v>44</v>
      </c>
      <c r="G27" s="114"/>
      <c r="H27" s="114"/>
      <c r="I27" s="114"/>
      <c r="J27" s="114"/>
      <c r="K27" s="114"/>
      <c r="L27" s="301">
        <v>0.15</v>
      </c>
      <c r="M27" s="302"/>
      <c r="N27" s="302"/>
      <c r="O27" s="302"/>
      <c r="P27" s="114"/>
      <c r="Q27" s="114"/>
      <c r="R27" s="114"/>
      <c r="S27" s="114"/>
      <c r="T27" s="114"/>
      <c r="U27" s="114"/>
      <c r="V27" s="114"/>
      <c r="W27" s="303">
        <f>ROUND(BA51,2)</f>
        <v>0</v>
      </c>
      <c r="X27" s="302"/>
      <c r="Y27" s="302"/>
      <c r="Z27" s="302"/>
      <c r="AA27" s="302"/>
      <c r="AB27" s="302"/>
      <c r="AC27" s="302"/>
      <c r="AD27" s="302"/>
      <c r="AE27" s="302"/>
      <c r="AF27" s="114"/>
      <c r="AG27" s="114"/>
      <c r="AH27" s="114"/>
      <c r="AI27" s="114"/>
      <c r="AJ27" s="114"/>
      <c r="AK27" s="303">
        <f>ROUND(AW51,2)</f>
        <v>0</v>
      </c>
      <c r="AL27" s="302"/>
      <c r="AM27" s="302"/>
      <c r="AN27" s="302"/>
      <c r="AO27" s="302"/>
      <c r="AP27" s="114"/>
      <c r="AQ27" s="116"/>
      <c r="BE27" s="291"/>
    </row>
    <row r="28" spans="2:71" s="117" customFormat="1" ht="14.45" hidden="1" customHeight="1">
      <c r="B28" s="113"/>
      <c r="C28" s="114"/>
      <c r="D28" s="114"/>
      <c r="E28" s="114"/>
      <c r="F28" s="115" t="s">
        <v>45</v>
      </c>
      <c r="G28" s="114"/>
      <c r="H28" s="114"/>
      <c r="I28" s="114"/>
      <c r="J28" s="114"/>
      <c r="K28" s="114"/>
      <c r="L28" s="301">
        <v>0.21</v>
      </c>
      <c r="M28" s="302"/>
      <c r="N28" s="302"/>
      <c r="O28" s="302"/>
      <c r="P28" s="114"/>
      <c r="Q28" s="114"/>
      <c r="R28" s="114"/>
      <c r="S28" s="114"/>
      <c r="T28" s="114"/>
      <c r="U28" s="114"/>
      <c r="V28" s="114"/>
      <c r="W28" s="303">
        <f>ROUND(BB51,2)</f>
        <v>0</v>
      </c>
      <c r="X28" s="302"/>
      <c r="Y28" s="302"/>
      <c r="Z28" s="302"/>
      <c r="AA28" s="302"/>
      <c r="AB28" s="302"/>
      <c r="AC28" s="302"/>
      <c r="AD28" s="302"/>
      <c r="AE28" s="302"/>
      <c r="AF28" s="114"/>
      <c r="AG28" s="114"/>
      <c r="AH28" s="114"/>
      <c r="AI28" s="114"/>
      <c r="AJ28" s="114"/>
      <c r="AK28" s="303">
        <v>0</v>
      </c>
      <c r="AL28" s="302"/>
      <c r="AM28" s="302"/>
      <c r="AN28" s="302"/>
      <c r="AO28" s="302"/>
      <c r="AP28" s="114"/>
      <c r="AQ28" s="116"/>
      <c r="BE28" s="291"/>
    </row>
    <row r="29" spans="2:71" s="117" customFormat="1" ht="14.45" hidden="1" customHeight="1">
      <c r="B29" s="113"/>
      <c r="C29" s="114"/>
      <c r="D29" s="114"/>
      <c r="E29" s="114"/>
      <c r="F29" s="115" t="s">
        <v>46</v>
      </c>
      <c r="G29" s="114"/>
      <c r="H29" s="114"/>
      <c r="I29" s="114"/>
      <c r="J29" s="114"/>
      <c r="K29" s="114"/>
      <c r="L29" s="301">
        <v>0.15</v>
      </c>
      <c r="M29" s="302"/>
      <c r="N29" s="302"/>
      <c r="O29" s="302"/>
      <c r="P29" s="114"/>
      <c r="Q29" s="114"/>
      <c r="R29" s="114"/>
      <c r="S29" s="114"/>
      <c r="T29" s="114"/>
      <c r="U29" s="114"/>
      <c r="V29" s="114"/>
      <c r="W29" s="303">
        <f>ROUND(BC51,2)</f>
        <v>0</v>
      </c>
      <c r="X29" s="302"/>
      <c r="Y29" s="302"/>
      <c r="Z29" s="302"/>
      <c r="AA29" s="302"/>
      <c r="AB29" s="302"/>
      <c r="AC29" s="302"/>
      <c r="AD29" s="302"/>
      <c r="AE29" s="302"/>
      <c r="AF29" s="114"/>
      <c r="AG29" s="114"/>
      <c r="AH29" s="114"/>
      <c r="AI29" s="114"/>
      <c r="AJ29" s="114"/>
      <c r="AK29" s="303">
        <v>0</v>
      </c>
      <c r="AL29" s="302"/>
      <c r="AM29" s="302"/>
      <c r="AN29" s="302"/>
      <c r="AO29" s="302"/>
      <c r="AP29" s="114"/>
      <c r="AQ29" s="116"/>
      <c r="BE29" s="291"/>
    </row>
    <row r="30" spans="2:71" s="117" customFormat="1" ht="14.45" hidden="1" customHeight="1">
      <c r="B30" s="113"/>
      <c r="C30" s="114"/>
      <c r="D30" s="114"/>
      <c r="E30" s="114"/>
      <c r="F30" s="115" t="s">
        <v>47</v>
      </c>
      <c r="G30" s="114"/>
      <c r="H30" s="114"/>
      <c r="I30" s="114"/>
      <c r="J30" s="114"/>
      <c r="K30" s="114"/>
      <c r="L30" s="301">
        <v>0</v>
      </c>
      <c r="M30" s="302"/>
      <c r="N30" s="302"/>
      <c r="O30" s="302"/>
      <c r="P30" s="114"/>
      <c r="Q30" s="114"/>
      <c r="R30" s="114"/>
      <c r="S30" s="114"/>
      <c r="T30" s="114"/>
      <c r="U30" s="114"/>
      <c r="V30" s="114"/>
      <c r="W30" s="303">
        <f>ROUND(BD51,2)</f>
        <v>0</v>
      </c>
      <c r="X30" s="302"/>
      <c r="Y30" s="302"/>
      <c r="Z30" s="302"/>
      <c r="AA30" s="302"/>
      <c r="AB30" s="302"/>
      <c r="AC30" s="302"/>
      <c r="AD30" s="302"/>
      <c r="AE30" s="302"/>
      <c r="AF30" s="114"/>
      <c r="AG30" s="114"/>
      <c r="AH30" s="114"/>
      <c r="AI30" s="114"/>
      <c r="AJ30" s="114"/>
      <c r="AK30" s="303">
        <v>0</v>
      </c>
      <c r="AL30" s="302"/>
      <c r="AM30" s="302"/>
      <c r="AN30" s="302"/>
      <c r="AO30" s="302"/>
      <c r="AP30" s="114"/>
      <c r="AQ30" s="116"/>
      <c r="BE30" s="291"/>
    </row>
    <row r="31" spans="2:71" s="112" customFormat="1" ht="6.95" customHeight="1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11"/>
      <c r="BE31" s="291"/>
    </row>
    <row r="32" spans="2:71" s="112" customFormat="1" ht="25.9" customHeight="1">
      <c r="B32" s="107"/>
      <c r="C32" s="118"/>
      <c r="D32" s="119" t="s">
        <v>48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1" t="s">
        <v>49</v>
      </c>
      <c r="U32" s="120"/>
      <c r="V32" s="120"/>
      <c r="W32" s="120"/>
      <c r="X32" s="304" t="s">
        <v>50</v>
      </c>
      <c r="Y32" s="305"/>
      <c r="Z32" s="305"/>
      <c r="AA32" s="305"/>
      <c r="AB32" s="305"/>
      <c r="AC32" s="120"/>
      <c r="AD32" s="120"/>
      <c r="AE32" s="120"/>
      <c r="AF32" s="120"/>
      <c r="AG32" s="120"/>
      <c r="AH32" s="120"/>
      <c r="AI32" s="120"/>
      <c r="AJ32" s="120"/>
      <c r="AK32" s="306">
        <f>SUM(AK23:AK30)</f>
        <v>0</v>
      </c>
      <c r="AL32" s="305"/>
      <c r="AM32" s="305"/>
      <c r="AN32" s="305"/>
      <c r="AO32" s="307"/>
      <c r="AP32" s="118"/>
      <c r="AQ32" s="122"/>
      <c r="BE32" s="291"/>
    </row>
    <row r="33" spans="2:56" s="112" customFormat="1" ht="6.95" customHeight="1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11"/>
    </row>
    <row r="34" spans="2:56" s="112" customFormat="1" ht="6.95" customHeight="1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5"/>
    </row>
    <row r="38" spans="2:56" s="112" customFormat="1" ht="6.95" customHeight="1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07"/>
    </row>
    <row r="39" spans="2:56" s="112" customFormat="1" ht="36.950000000000003" customHeight="1">
      <c r="B39" s="107"/>
      <c r="C39" s="128" t="s">
        <v>51</v>
      </c>
      <c r="AR39" s="107"/>
    </row>
    <row r="40" spans="2:56" s="112" customFormat="1" ht="6.95" customHeight="1">
      <c r="B40" s="107"/>
      <c r="AR40" s="107"/>
    </row>
    <row r="41" spans="2:56" s="131" customFormat="1" ht="14.45" customHeight="1">
      <c r="B41" s="129"/>
      <c r="C41" s="130" t="s">
        <v>16</v>
      </c>
      <c r="L41" s="131" t="str">
        <f>K5</f>
        <v>001</v>
      </c>
      <c r="AR41" s="129"/>
    </row>
    <row r="42" spans="2:56" s="134" customFormat="1" ht="36.950000000000003" customHeight="1">
      <c r="B42" s="132"/>
      <c r="C42" s="133" t="s">
        <v>19</v>
      </c>
      <c r="L42" s="325" t="str">
        <f>K6</f>
        <v>VUZ LIBEREC - BUDOVA Č.2 A Č.3 - STAVEBNÍ OPRAVY SANACE SUTERÉNNÍCH STĚN BUDOV KASÁREN JANA ŽIŽKY</v>
      </c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/>
      <c r="AN42" s="326"/>
      <c r="AO42" s="326"/>
      <c r="AR42" s="132"/>
    </row>
    <row r="43" spans="2:56" s="112" customFormat="1" ht="6.95" customHeight="1">
      <c r="B43" s="107"/>
      <c r="AR43" s="107"/>
    </row>
    <row r="44" spans="2:56" s="112" customFormat="1" ht="15">
      <c r="B44" s="107"/>
      <c r="C44" s="130" t="s">
        <v>23</v>
      </c>
      <c r="L44" s="135" t="str">
        <f>IF(K8="","",K8)</f>
        <v>Horská 333, 460 14 Liberec XIV - Ruprechtice</v>
      </c>
      <c r="AI44" s="130" t="s">
        <v>25</v>
      </c>
      <c r="AM44" s="308" t="str">
        <f>IF(AN8= "","",AN8)</f>
        <v>8. 12. 2017</v>
      </c>
      <c r="AN44" s="308"/>
      <c r="AR44" s="107"/>
    </row>
    <row r="45" spans="2:56" s="112" customFormat="1" ht="6.95" customHeight="1">
      <c r="B45" s="107"/>
      <c r="AR45" s="107"/>
    </row>
    <row r="46" spans="2:56" s="112" customFormat="1" ht="15">
      <c r="B46" s="107"/>
      <c r="C46" s="130" t="s">
        <v>27</v>
      </c>
      <c r="L46" s="131" t="str">
        <f>IF(E11= "","",E11)</f>
        <v>Armádní Servisní, příspěvková organizace</v>
      </c>
      <c r="AI46" s="130" t="s">
        <v>33</v>
      </c>
      <c r="AM46" s="309" t="str">
        <f>IF(E17="","",E17)</f>
        <v>KT ING s.r.o.</v>
      </c>
      <c r="AN46" s="309"/>
      <c r="AO46" s="309"/>
      <c r="AP46" s="309"/>
      <c r="AR46" s="107"/>
      <c r="AS46" s="310" t="s">
        <v>52</v>
      </c>
      <c r="AT46" s="311"/>
      <c r="AU46" s="136"/>
      <c r="AV46" s="136"/>
      <c r="AW46" s="136"/>
      <c r="AX46" s="136"/>
      <c r="AY46" s="136"/>
      <c r="AZ46" s="136"/>
      <c r="BA46" s="136"/>
      <c r="BB46" s="136"/>
      <c r="BC46" s="136"/>
      <c r="BD46" s="137"/>
    </row>
    <row r="47" spans="2:56" s="112" customFormat="1" ht="15">
      <c r="B47" s="107"/>
      <c r="C47" s="130" t="s">
        <v>31</v>
      </c>
      <c r="L47" s="131" t="str">
        <f>IF(E14= "Vyplň údaj","",E14)</f>
        <v/>
      </c>
      <c r="AR47" s="107"/>
      <c r="AS47" s="312"/>
      <c r="AT47" s="313"/>
      <c r="AU47" s="108"/>
      <c r="AV47" s="108"/>
      <c r="AW47" s="108"/>
      <c r="AX47" s="108"/>
      <c r="AY47" s="108"/>
      <c r="AZ47" s="108"/>
      <c r="BA47" s="108"/>
      <c r="BB47" s="108"/>
      <c r="BC47" s="108"/>
      <c r="BD47" s="138"/>
    </row>
    <row r="48" spans="2:56" s="112" customFormat="1" ht="10.9" customHeight="1">
      <c r="B48" s="107"/>
      <c r="AR48" s="107"/>
      <c r="AS48" s="312"/>
      <c r="AT48" s="313"/>
      <c r="AU48" s="108"/>
      <c r="AV48" s="108"/>
      <c r="AW48" s="108"/>
      <c r="AX48" s="108"/>
      <c r="AY48" s="108"/>
      <c r="AZ48" s="108"/>
      <c r="BA48" s="108"/>
      <c r="BB48" s="108"/>
      <c r="BC48" s="108"/>
      <c r="BD48" s="138"/>
    </row>
    <row r="49" spans="1:91" s="112" customFormat="1" ht="29.25" customHeight="1">
      <c r="B49" s="107"/>
      <c r="C49" s="314" t="s">
        <v>53</v>
      </c>
      <c r="D49" s="315"/>
      <c r="E49" s="315"/>
      <c r="F49" s="315"/>
      <c r="G49" s="315"/>
      <c r="H49" s="139"/>
      <c r="I49" s="316" t="s">
        <v>54</v>
      </c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7" t="s">
        <v>55</v>
      </c>
      <c r="AH49" s="315"/>
      <c r="AI49" s="315"/>
      <c r="AJ49" s="315"/>
      <c r="AK49" s="315"/>
      <c r="AL49" s="315"/>
      <c r="AM49" s="315"/>
      <c r="AN49" s="316" t="s">
        <v>56</v>
      </c>
      <c r="AO49" s="315"/>
      <c r="AP49" s="315"/>
      <c r="AQ49" s="140" t="s">
        <v>57</v>
      </c>
      <c r="AR49" s="107"/>
      <c r="AS49" s="141" t="s">
        <v>58</v>
      </c>
      <c r="AT49" s="142" t="s">
        <v>59</v>
      </c>
      <c r="AU49" s="142" t="s">
        <v>60</v>
      </c>
      <c r="AV49" s="142" t="s">
        <v>61</v>
      </c>
      <c r="AW49" s="142" t="s">
        <v>62</v>
      </c>
      <c r="AX49" s="142" t="s">
        <v>63</v>
      </c>
      <c r="AY49" s="142" t="s">
        <v>64</v>
      </c>
      <c r="AZ49" s="142" t="s">
        <v>65</v>
      </c>
      <c r="BA49" s="142" t="s">
        <v>66</v>
      </c>
      <c r="BB49" s="142" t="s">
        <v>67</v>
      </c>
      <c r="BC49" s="142" t="s">
        <v>68</v>
      </c>
      <c r="BD49" s="143" t="s">
        <v>69</v>
      </c>
    </row>
    <row r="50" spans="1:91" s="112" customFormat="1" ht="10.9" customHeight="1">
      <c r="B50" s="107"/>
      <c r="AR50" s="107"/>
      <c r="AS50" s="144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7"/>
    </row>
    <row r="51" spans="1:91" s="134" customFormat="1" ht="32.450000000000003" customHeight="1">
      <c r="B51" s="132"/>
      <c r="C51" s="145" t="s">
        <v>70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323">
        <f>ROUND(SUM(AG52:AG54),2)</f>
        <v>0</v>
      </c>
      <c r="AH51" s="323"/>
      <c r="AI51" s="323"/>
      <c r="AJ51" s="323"/>
      <c r="AK51" s="323"/>
      <c r="AL51" s="323"/>
      <c r="AM51" s="323"/>
      <c r="AN51" s="324">
        <f>SUM(AG51,AT51)</f>
        <v>0</v>
      </c>
      <c r="AO51" s="324"/>
      <c r="AP51" s="324"/>
      <c r="AQ51" s="147" t="s">
        <v>5</v>
      </c>
      <c r="AR51" s="132"/>
      <c r="AS51" s="148">
        <f>ROUND(SUM(AS52:AS54),2)</f>
        <v>0</v>
      </c>
      <c r="AT51" s="149">
        <f>ROUND(SUM(AV51:AW51),2)</f>
        <v>0</v>
      </c>
      <c r="AU51" s="150">
        <f>ROUND(SUM(AU52:AU54),5)</f>
        <v>0</v>
      </c>
      <c r="AV51" s="149">
        <f>ROUND(AZ51*L26,2)</f>
        <v>0</v>
      </c>
      <c r="AW51" s="149">
        <f>ROUND(BA51*L27,2)</f>
        <v>0</v>
      </c>
      <c r="AX51" s="149">
        <f>ROUND(BB51*L26,2)</f>
        <v>0</v>
      </c>
      <c r="AY51" s="149">
        <f>ROUND(BC51*L27,2)</f>
        <v>0</v>
      </c>
      <c r="AZ51" s="149">
        <f>ROUND(SUM(AZ52:AZ54),2)</f>
        <v>0</v>
      </c>
      <c r="BA51" s="149">
        <f>ROUND(SUM(BA52:BA54),2)</f>
        <v>0</v>
      </c>
      <c r="BB51" s="149">
        <f>ROUND(SUM(BB52:BB54),2)</f>
        <v>0</v>
      </c>
      <c r="BC51" s="149">
        <f>ROUND(SUM(BC52:BC54),2)</f>
        <v>0</v>
      </c>
      <c r="BD51" s="151">
        <f>ROUND(SUM(BD52:BD54),2)</f>
        <v>0</v>
      </c>
      <c r="BS51" s="133" t="s">
        <v>71</v>
      </c>
      <c r="BT51" s="133" t="s">
        <v>72</v>
      </c>
      <c r="BU51" s="152" t="s">
        <v>73</v>
      </c>
      <c r="BV51" s="133" t="s">
        <v>74</v>
      </c>
      <c r="BW51" s="133" t="s">
        <v>7</v>
      </c>
      <c r="BX51" s="133" t="s">
        <v>75</v>
      </c>
      <c r="CL51" s="133" t="s">
        <v>5</v>
      </c>
    </row>
    <row r="52" spans="1:91" s="162" customFormat="1" ht="16.5" customHeight="1">
      <c r="A52" s="153" t="s">
        <v>76</v>
      </c>
      <c r="B52" s="154"/>
      <c r="C52" s="155"/>
      <c r="D52" s="322" t="s">
        <v>77</v>
      </c>
      <c r="E52" s="322"/>
      <c r="F52" s="322"/>
      <c r="G52" s="322"/>
      <c r="H52" s="322"/>
      <c r="I52" s="156"/>
      <c r="J52" s="322" t="s">
        <v>78</v>
      </c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0">
        <f>'SO 00 - Vedlejší a ostatn...'!J27</f>
        <v>0</v>
      </c>
      <c r="AH52" s="321"/>
      <c r="AI52" s="321"/>
      <c r="AJ52" s="321"/>
      <c r="AK52" s="321"/>
      <c r="AL52" s="321"/>
      <c r="AM52" s="321"/>
      <c r="AN52" s="320">
        <f>SUM(AG52,AT52)</f>
        <v>0</v>
      </c>
      <c r="AO52" s="321"/>
      <c r="AP52" s="321"/>
      <c r="AQ52" s="157" t="s">
        <v>79</v>
      </c>
      <c r="AR52" s="154"/>
      <c r="AS52" s="158">
        <v>0</v>
      </c>
      <c r="AT52" s="159">
        <f>ROUND(SUM(AV52:AW52),2)</f>
        <v>0</v>
      </c>
      <c r="AU52" s="160">
        <f>'SO 00 - Vedlejší a ostatn...'!P82</f>
        <v>0</v>
      </c>
      <c r="AV52" s="159">
        <f>'SO 00 - Vedlejší a ostatn...'!J30</f>
        <v>0</v>
      </c>
      <c r="AW52" s="159">
        <f>'SO 00 - Vedlejší a ostatn...'!J31</f>
        <v>0</v>
      </c>
      <c r="AX52" s="159">
        <f>'SO 00 - Vedlejší a ostatn...'!J32</f>
        <v>0</v>
      </c>
      <c r="AY52" s="159">
        <f>'SO 00 - Vedlejší a ostatn...'!J33</f>
        <v>0</v>
      </c>
      <c r="AZ52" s="159">
        <f>'SO 00 - Vedlejší a ostatn...'!F30</f>
        <v>0</v>
      </c>
      <c r="BA52" s="159">
        <f>'SO 00 - Vedlejší a ostatn...'!F31</f>
        <v>0</v>
      </c>
      <c r="BB52" s="159">
        <f>'SO 00 - Vedlejší a ostatn...'!F32</f>
        <v>0</v>
      </c>
      <c r="BC52" s="159">
        <f>'SO 00 - Vedlejší a ostatn...'!F33</f>
        <v>0</v>
      </c>
      <c r="BD52" s="161">
        <f>'SO 00 - Vedlejší a ostatn...'!F34</f>
        <v>0</v>
      </c>
      <c r="BT52" s="163" t="s">
        <v>80</v>
      </c>
      <c r="BV52" s="163" t="s">
        <v>74</v>
      </c>
      <c r="BW52" s="163" t="s">
        <v>81</v>
      </c>
      <c r="BX52" s="163" t="s">
        <v>7</v>
      </c>
      <c r="CL52" s="163" t="s">
        <v>5</v>
      </c>
      <c r="CM52" s="163" t="s">
        <v>80</v>
      </c>
    </row>
    <row r="53" spans="1:91" s="162" customFormat="1" ht="31.5" customHeight="1">
      <c r="A53" s="153" t="s">
        <v>76</v>
      </c>
      <c r="B53" s="154"/>
      <c r="C53" s="155"/>
      <c r="D53" s="322" t="s">
        <v>82</v>
      </c>
      <c r="E53" s="322"/>
      <c r="F53" s="322"/>
      <c r="G53" s="322"/>
      <c r="H53" s="322"/>
      <c r="I53" s="156"/>
      <c r="J53" s="322" t="s">
        <v>83</v>
      </c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0">
        <f>'SO 01 - Sanace suterénníc...'!J27</f>
        <v>0</v>
      </c>
      <c r="AH53" s="321"/>
      <c r="AI53" s="321"/>
      <c r="AJ53" s="321"/>
      <c r="AK53" s="321"/>
      <c r="AL53" s="321"/>
      <c r="AM53" s="321"/>
      <c r="AN53" s="320">
        <f>SUM(AG53,AT53)</f>
        <v>0</v>
      </c>
      <c r="AO53" s="321"/>
      <c r="AP53" s="321"/>
      <c r="AQ53" s="157" t="s">
        <v>79</v>
      </c>
      <c r="AR53" s="154"/>
      <c r="AS53" s="158">
        <v>0</v>
      </c>
      <c r="AT53" s="159">
        <f>ROUND(SUM(AV53:AW53),2)</f>
        <v>0</v>
      </c>
      <c r="AU53" s="160">
        <f>'SO 01 - Sanace suterénníc...'!P94</f>
        <v>0</v>
      </c>
      <c r="AV53" s="159">
        <f>'SO 01 - Sanace suterénníc...'!J30</f>
        <v>0</v>
      </c>
      <c r="AW53" s="159">
        <f>'SO 01 - Sanace suterénníc...'!J31</f>
        <v>0</v>
      </c>
      <c r="AX53" s="159">
        <f>'SO 01 - Sanace suterénníc...'!J32</f>
        <v>0</v>
      </c>
      <c r="AY53" s="159">
        <f>'SO 01 - Sanace suterénníc...'!J33</f>
        <v>0</v>
      </c>
      <c r="AZ53" s="159">
        <f>'SO 01 - Sanace suterénníc...'!F30</f>
        <v>0</v>
      </c>
      <c r="BA53" s="159">
        <f>'SO 01 - Sanace suterénníc...'!F31</f>
        <v>0</v>
      </c>
      <c r="BB53" s="159">
        <f>'SO 01 - Sanace suterénníc...'!F32</f>
        <v>0</v>
      </c>
      <c r="BC53" s="159">
        <f>'SO 01 - Sanace suterénníc...'!F33</f>
        <v>0</v>
      </c>
      <c r="BD53" s="161">
        <f>'SO 01 - Sanace suterénníc...'!F34</f>
        <v>0</v>
      </c>
      <c r="BT53" s="163" t="s">
        <v>80</v>
      </c>
      <c r="BV53" s="163" t="s">
        <v>74</v>
      </c>
      <c r="BW53" s="163" t="s">
        <v>84</v>
      </c>
      <c r="BX53" s="163" t="s">
        <v>7</v>
      </c>
      <c r="CL53" s="163" t="s">
        <v>5</v>
      </c>
      <c r="CM53" s="163" t="s">
        <v>80</v>
      </c>
    </row>
    <row r="54" spans="1:91" s="162" customFormat="1" ht="31.5" customHeight="1">
      <c r="A54" s="153" t="s">
        <v>76</v>
      </c>
      <c r="B54" s="154"/>
      <c r="C54" s="155"/>
      <c r="D54" s="322" t="s">
        <v>85</v>
      </c>
      <c r="E54" s="322"/>
      <c r="F54" s="322"/>
      <c r="G54" s="322"/>
      <c r="H54" s="322"/>
      <c r="I54" s="156"/>
      <c r="J54" s="322" t="s">
        <v>86</v>
      </c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0">
        <f>'SO 02 - Sanace suterénníc...'!J27</f>
        <v>0</v>
      </c>
      <c r="AH54" s="321"/>
      <c r="AI54" s="321"/>
      <c r="AJ54" s="321"/>
      <c r="AK54" s="321"/>
      <c r="AL54" s="321"/>
      <c r="AM54" s="321"/>
      <c r="AN54" s="320">
        <f>SUM(AG54,AT54)</f>
        <v>0</v>
      </c>
      <c r="AO54" s="321"/>
      <c r="AP54" s="321"/>
      <c r="AQ54" s="157" t="s">
        <v>79</v>
      </c>
      <c r="AR54" s="154"/>
      <c r="AS54" s="164">
        <v>0</v>
      </c>
      <c r="AT54" s="165">
        <f>ROUND(SUM(AV54:AW54),2)</f>
        <v>0</v>
      </c>
      <c r="AU54" s="166">
        <f>'SO 02 - Sanace suterénníc...'!P94</f>
        <v>0</v>
      </c>
      <c r="AV54" s="165">
        <f>'SO 02 - Sanace suterénníc...'!J30</f>
        <v>0</v>
      </c>
      <c r="AW54" s="165">
        <f>'SO 02 - Sanace suterénníc...'!J31</f>
        <v>0</v>
      </c>
      <c r="AX54" s="165">
        <f>'SO 02 - Sanace suterénníc...'!J32</f>
        <v>0</v>
      </c>
      <c r="AY54" s="165">
        <f>'SO 02 - Sanace suterénníc...'!J33</f>
        <v>0</v>
      </c>
      <c r="AZ54" s="165">
        <f>'SO 02 - Sanace suterénníc...'!F30</f>
        <v>0</v>
      </c>
      <c r="BA54" s="165">
        <f>'SO 02 - Sanace suterénníc...'!F31</f>
        <v>0</v>
      </c>
      <c r="BB54" s="165">
        <f>'SO 02 - Sanace suterénníc...'!F32</f>
        <v>0</v>
      </c>
      <c r="BC54" s="165">
        <f>'SO 02 - Sanace suterénníc...'!F33</f>
        <v>0</v>
      </c>
      <c r="BD54" s="167">
        <f>'SO 02 - Sanace suterénníc...'!F34</f>
        <v>0</v>
      </c>
      <c r="BT54" s="163" t="s">
        <v>80</v>
      </c>
      <c r="BV54" s="163" t="s">
        <v>74</v>
      </c>
      <c r="BW54" s="163" t="s">
        <v>87</v>
      </c>
      <c r="BX54" s="163" t="s">
        <v>7</v>
      </c>
      <c r="CL54" s="163" t="s">
        <v>5</v>
      </c>
      <c r="CM54" s="163" t="s">
        <v>80</v>
      </c>
    </row>
    <row r="55" spans="1:91" s="112" customFormat="1" ht="30" customHeight="1">
      <c r="B55" s="107"/>
      <c r="AR55" s="107"/>
    </row>
    <row r="56" spans="1:91" s="112" customFormat="1" ht="6.95" customHeight="1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07"/>
    </row>
  </sheetData>
  <sheetProtection sheet="1" objects="1" scenarios="1"/>
  <mergeCells count="49">
    <mergeCell ref="J52:AF52"/>
    <mergeCell ref="AN53:AP53"/>
    <mergeCell ref="AG53:AM53"/>
    <mergeCell ref="D53:H53"/>
    <mergeCell ref="J53:AF53"/>
    <mergeCell ref="L42:AO42"/>
    <mergeCell ref="AR2:BE2"/>
    <mergeCell ref="AN54:AP54"/>
    <mergeCell ref="AG54:AM54"/>
    <mergeCell ref="D54:H54"/>
    <mergeCell ref="J54:AF54"/>
    <mergeCell ref="AG51:AM51"/>
    <mergeCell ref="AN51:AP51"/>
    <mergeCell ref="AN52:AP52"/>
    <mergeCell ref="AG52:AM52"/>
    <mergeCell ref="D52:H52"/>
    <mergeCell ref="X32:AB32"/>
    <mergeCell ref="AK32:AO32"/>
    <mergeCell ref="AM44:AN44"/>
    <mergeCell ref="AM46:AP46"/>
    <mergeCell ref="AS46:AT48"/>
    <mergeCell ref="C49:G49"/>
    <mergeCell ref="I49:AF49"/>
    <mergeCell ref="AG49:AM49"/>
    <mergeCell ref="AN49:AP49"/>
    <mergeCell ref="L29:O29"/>
    <mergeCell ref="W29:AE29"/>
    <mergeCell ref="AK29:AO29"/>
    <mergeCell ref="L30:O30"/>
    <mergeCell ref="W30:AE30"/>
    <mergeCell ref="AK30:AO30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</mergeCells>
  <hyperlinks>
    <hyperlink ref="K1:S1" location="C2" display="1) Rekapitulace stavby"/>
    <hyperlink ref="W1:AI1" location="C51" display="2) Rekapitulace objektů stavby a soupisů prací"/>
    <hyperlink ref="A52" location="'SO 00 - Vedlejší a ostatn...'!C2" display="/"/>
    <hyperlink ref="A53" location="'SO 01 - Sanace suterénníc...'!C2" display="/"/>
    <hyperlink ref="A54" location="'SO 02 - Sanace suterénníc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style="90" customWidth="1"/>
    <col min="2" max="2" width="1.6640625" style="90" customWidth="1"/>
    <col min="3" max="3" width="4.1640625" style="90" customWidth="1"/>
    <col min="4" max="4" width="4.33203125" style="90" customWidth="1"/>
    <col min="5" max="5" width="17.1640625" style="90" customWidth="1"/>
    <col min="6" max="6" width="75" style="90" customWidth="1"/>
    <col min="7" max="7" width="8.6640625" style="90" customWidth="1"/>
    <col min="8" max="8" width="11.1640625" style="90" customWidth="1"/>
    <col min="9" max="9" width="12.6640625" style="90" customWidth="1"/>
    <col min="10" max="10" width="23.5" style="90" customWidth="1"/>
    <col min="11" max="11" width="15.5" style="90" customWidth="1"/>
    <col min="12" max="12" width="9.33203125" style="90"/>
    <col min="13" max="18" width="9.33203125" style="90" hidden="1" customWidth="1"/>
    <col min="19" max="19" width="8.1640625" style="90" hidden="1" customWidth="1"/>
    <col min="20" max="20" width="29.6640625" style="90" hidden="1" customWidth="1"/>
    <col min="21" max="21" width="16.33203125" style="90" hidden="1" customWidth="1"/>
    <col min="22" max="22" width="12.33203125" style="90" customWidth="1"/>
    <col min="23" max="23" width="16.33203125" style="90" customWidth="1"/>
    <col min="24" max="24" width="12.33203125" style="90" customWidth="1"/>
    <col min="25" max="25" width="15" style="90" customWidth="1"/>
    <col min="26" max="26" width="11" style="90" customWidth="1"/>
    <col min="27" max="27" width="15" style="90" customWidth="1"/>
    <col min="28" max="28" width="16.33203125" style="90" customWidth="1"/>
    <col min="29" max="29" width="11" style="90" customWidth="1"/>
    <col min="30" max="30" width="15" style="90" customWidth="1"/>
    <col min="31" max="31" width="16.33203125" style="90" customWidth="1"/>
    <col min="32" max="43" width="9.33203125" style="90"/>
    <col min="44" max="65" width="9.33203125" style="90" hidden="1" customWidth="1"/>
    <col min="66" max="16384" width="9.33203125" style="90"/>
  </cols>
  <sheetData>
    <row r="1" spans="1:70" ht="21.75" customHeight="1">
      <c r="A1" s="89"/>
      <c r="B1" s="3"/>
      <c r="C1" s="3"/>
      <c r="D1" s="4" t="s">
        <v>1</v>
      </c>
      <c r="E1" s="3"/>
      <c r="F1" s="168" t="s">
        <v>88</v>
      </c>
      <c r="G1" s="331" t="s">
        <v>89</v>
      </c>
      <c r="H1" s="331"/>
      <c r="I1" s="3"/>
      <c r="J1" s="168" t="s">
        <v>90</v>
      </c>
      <c r="K1" s="4" t="s">
        <v>91</v>
      </c>
      <c r="L1" s="168" t="s">
        <v>92</v>
      </c>
      <c r="M1" s="168"/>
      <c r="N1" s="168"/>
      <c r="O1" s="168"/>
      <c r="P1" s="168"/>
      <c r="Q1" s="168"/>
      <c r="R1" s="168"/>
      <c r="S1" s="168"/>
      <c r="T1" s="168"/>
      <c r="U1" s="88"/>
      <c r="V1" s="88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</row>
    <row r="2" spans="1:70" ht="36.950000000000003" customHeight="1">
      <c r="L2" s="318" t="s">
        <v>8</v>
      </c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92" t="s">
        <v>81</v>
      </c>
    </row>
    <row r="3" spans="1:70" ht="6.95" customHeight="1">
      <c r="B3" s="93"/>
      <c r="C3" s="94"/>
      <c r="D3" s="94"/>
      <c r="E3" s="94"/>
      <c r="F3" s="94"/>
      <c r="G3" s="94"/>
      <c r="H3" s="94"/>
      <c r="I3" s="94"/>
      <c r="J3" s="94"/>
      <c r="K3" s="95"/>
      <c r="AT3" s="92" t="s">
        <v>80</v>
      </c>
    </row>
    <row r="4" spans="1:70" ht="36.950000000000003" customHeight="1">
      <c r="B4" s="96"/>
      <c r="C4" s="97"/>
      <c r="D4" s="98" t="s">
        <v>93</v>
      </c>
      <c r="E4" s="97"/>
      <c r="F4" s="97"/>
      <c r="G4" s="97"/>
      <c r="H4" s="97"/>
      <c r="I4" s="97"/>
      <c r="J4" s="97"/>
      <c r="K4" s="99"/>
      <c r="M4" s="100" t="s">
        <v>13</v>
      </c>
      <c r="AT4" s="92" t="s">
        <v>6</v>
      </c>
    </row>
    <row r="5" spans="1:70" ht="6.95" customHeight="1">
      <c r="B5" s="96"/>
      <c r="C5" s="97"/>
      <c r="D5" s="97"/>
      <c r="E5" s="97"/>
      <c r="F5" s="97"/>
      <c r="G5" s="97"/>
      <c r="H5" s="97"/>
      <c r="I5" s="97"/>
      <c r="J5" s="97"/>
      <c r="K5" s="99"/>
    </row>
    <row r="6" spans="1:70" ht="15">
      <c r="B6" s="96"/>
      <c r="C6" s="97"/>
      <c r="D6" s="104" t="s">
        <v>19</v>
      </c>
      <c r="E6" s="97"/>
      <c r="F6" s="97"/>
      <c r="G6" s="97"/>
      <c r="H6" s="97"/>
      <c r="I6" s="97"/>
      <c r="J6" s="97"/>
      <c r="K6" s="99"/>
    </row>
    <row r="7" spans="1:70" ht="16.5" customHeight="1">
      <c r="B7" s="96"/>
      <c r="C7" s="97"/>
      <c r="D7" s="97"/>
      <c r="E7" s="332" t="str">
        <f>'Rekapitulace stavby'!K6</f>
        <v>VUZ LIBEREC - BUDOVA Č.2 A Č.3 - STAVEBNÍ OPRAVY SANACE SUTERÉNNÍCH STĚN BUDOV KASÁREN JANA ŽIŽKY</v>
      </c>
      <c r="F7" s="333"/>
      <c r="G7" s="333"/>
      <c r="H7" s="333"/>
      <c r="I7" s="97"/>
      <c r="J7" s="97"/>
      <c r="K7" s="99"/>
    </row>
    <row r="8" spans="1:70" s="112" customFormat="1" ht="15">
      <c r="B8" s="107"/>
      <c r="C8" s="108"/>
      <c r="D8" s="104" t="s">
        <v>94</v>
      </c>
      <c r="E8" s="108"/>
      <c r="F8" s="108"/>
      <c r="G8" s="108"/>
      <c r="H8" s="108"/>
      <c r="I8" s="108"/>
      <c r="J8" s="108"/>
      <c r="K8" s="111"/>
    </row>
    <row r="9" spans="1:70" s="112" customFormat="1" ht="36.950000000000003" customHeight="1">
      <c r="B9" s="107"/>
      <c r="C9" s="108"/>
      <c r="D9" s="108"/>
      <c r="E9" s="334" t="s">
        <v>95</v>
      </c>
      <c r="F9" s="335"/>
      <c r="G9" s="335"/>
      <c r="H9" s="335"/>
      <c r="I9" s="108"/>
      <c r="J9" s="108"/>
      <c r="K9" s="111"/>
    </row>
    <row r="10" spans="1:70" s="112" customFormat="1">
      <c r="B10" s="107"/>
      <c r="C10" s="108"/>
      <c r="D10" s="108"/>
      <c r="E10" s="108"/>
      <c r="F10" s="108"/>
      <c r="G10" s="108"/>
      <c r="H10" s="108"/>
      <c r="I10" s="108"/>
      <c r="J10" s="108"/>
      <c r="K10" s="111"/>
    </row>
    <row r="11" spans="1:70" s="112" customFormat="1" ht="14.45" customHeight="1">
      <c r="B11" s="107"/>
      <c r="C11" s="108"/>
      <c r="D11" s="104" t="s">
        <v>21</v>
      </c>
      <c r="E11" s="108"/>
      <c r="F11" s="105" t="s">
        <v>5</v>
      </c>
      <c r="G11" s="108"/>
      <c r="H11" s="108"/>
      <c r="I11" s="104" t="s">
        <v>22</v>
      </c>
      <c r="J11" s="105" t="s">
        <v>5</v>
      </c>
      <c r="K11" s="111"/>
    </row>
    <row r="12" spans="1:70" s="112" customFormat="1" ht="14.45" customHeight="1">
      <c r="B12" s="107"/>
      <c r="C12" s="108"/>
      <c r="D12" s="104" t="s">
        <v>23</v>
      </c>
      <c r="E12" s="108"/>
      <c r="F12" s="105" t="s">
        <v>24</v>
      </c>
      <c r="G12" s="108"/>
      <c r="H12" s="108"/>
      <c r="I12" s="104" t="s">
        <v>25</v>
      </c>
      <c r="J12" s="169" t="str">
        <f>'Rekapitulace stavby'!AN8</f>
        <v>8. 12. 2017</v>
      </c>
      <c r="K12" s="111"/>
    </row>
    <row r="13" spans="1:70" s="112" customFormat="1" ht="10.9" customHeight="1">
      <c r="B13" s="107"/>
      <c r="C13" s="108"/>
      <c r="D13" s="108"/>
      <c r="E13" s="108"/>
      <c r="F13" s="108"/>
      <c r="G13" s="108"/>
      <c r="H13" s="108"/>
      <c r="I13" s="108"/>
      <c r="J13" s="108"/>
      <c r="K13" s="111"/>
    </row>
    <row r="14" spans="1:70" s="112" customFormat="1" ht="14.45" customHeight="1">
      <c r="B14" s="107"/>
      <c r="C14" s="108"/>
      <c r="D14" s="104" t="s">
        <v>27</v>
      </c>
      <c r="E14" s="108"/>
      <c r="F14" s="108"/>
      <c r="G14" s="108"/>
      <c r="H14" s="108"/>
      <c r="I14" s="104" t="s">
        <v>28</v>
      </c>
      <c r="J14" s="105" t="s">
        <v>5</v>
      </c>
      <c r="K14" s="111"/>
    </row>
    <row r="15" spans="1:70" s="112" customFormat="1" ht="18" customHeight="1">
      <c r="B15" s="107"/>
      <c r="C15" s="108"/>
      <c r="D15" s="108"/>
      <c r="E15" s="105" t="s">
        <v>29</v>
      </c>
      <c r="F15" s="108"/>
      <c r="G15" s="108"/>
      <c r="H15" s="108"/>
      <c r="I15" s="104" t="s">
        <v>30</v>
      </c>
      <c r="J15" s="105" t="s">
        <v>5</v>
      </c>
      <c r="K15" s="111"/>
    </row>
    <row r="16" spans="1:70" s="112" customFormat="1" ht="6.95" customHeight="1">
      <c r="B16" s="107"/>
      <c r="C16" s="108"/>
      <c r="D16" s="108"/>
      <c r="E16" s="108"/>
      <c r="F16" s="108"/>
      <c r="G16" s="108"/>
      <c r="H16" s="108"/>
      <c r="I16" s="108"/>
      <c r="J16" s="108"/>
      <c r="K16" s="111"/>
    </row>
    <row r="17" spans="2:11" s="112" customFormat="1" ht="14.45" customHeight="1">
      <c r="B17" s="107"/>
      <c r="C17" s="108"/>
      <c r="D17" s="104" t="s">
        <v>31</v>
      </c>
      <c r="E17" s="108"/>
      <c r="F17" s="108"/>
      <c r="G17" s="108"/>
      <c r="H17" s="108"/>
      <c r="I17" s="104" t="s">
        <v>28</v>
      </c>
      <c r="J17" s="105" t="str">
        <f>IF('Rekapitulace stavby'!AN13="Vyplň údaj","",IF('Rekapitulace stavby'!AN13="","",'Rekapitulace stavby'!AN13))</f>
        <v/>
      </c>
      <c r="K17" s="111"/>
    </row>
    <row r="18" spans="2:11" s="112" customFormat="1" ht="18" customHeight="1">
      <c r="B18" s="107"/>
      <c r="C18" s="108"/>
      <c r="D18" s="108"/>
      <c r="E18" s="105" t="str">
        <f>IF('Rekapitulace stavby'!E14="Vyplň údaj","",IF('Rekapitulace stavby'!E14="","",'Rekapitulace stavby'!E14))</f>
        <v/>
      </c>
      <c r="F18" s="108"/>
      <c r="G18" s="108"/>
      <c r="H18" s="108"/>
      <c r="I18" s="104" t="s">
        <v>30</v>
      </c>
      <c r="J18" s="105" t="str">
        <f>IF('Rekapitulace stavby'!AN14="Vyplň údaj","",IF('Rekapitulace stavby'!AN14="","",'Rekapitulace stavby'!AN14))</f>
        <v/>
      </c>
      <c r="K18" s="111"/>
    </row>
    <row r="19" spans="2:11" s="112" customFormat="1" ht="6.95" customHeight="1">
      <c r="B19" s="107"/>
      <c r="C19" s="108"/>
      <c r="D19" s="108"/>
      <c r="E19" s="108"/>
      <c r="F19" s="108"/>
      <c r="G19" s="108"/>
      <c r="H19" s="108"/>
      <c r="I19" s="108"/>
      <c r="J19" s="108"/>
      <c r="K19" s="111"/>
    </row>
    <row r="20" spans="2:11" s="112" customFormat="1" ht="14.45" customHeight="1">
      <c r="B20" s="107"/>
      <c r="C20" s="108"/>
      <c r="D20" s="104" t="s">
        <v>33</v>
      </c>
      <c r="E20" s="108"/>
      <c r="F20" s="108"/>
      <c r="G20" s="108"/>
      <c r="H20" s="108"/>
      <c r="I20" s="104" t="s">
        <v>28</v>
      </c>
      <c r="J20" s="105" t="s">
        <v>5</v>
      </c>
      <c r="K20" s="111"/>
    </row>
    <row r="21" spans="2:11" s="112" customFormat="1" ht="18" customHeight="1">
      <c r="B21" s="107"/>
      <c r="C21" s="108"/>
      <c r="D21" s="108"/>
      <c r="E21" s="105" t="s">
        <v>34</v>
      </c>
      <c r="F21" s="108"/>
      <c r="G21" s="108"/>
      <c r="H21" s="108"/>
      <c r="I21" s="104" t="s">
        <v>30</v>
      </c>
      <c r="J21" s="105" t="s">
        <v>5</v>
      </c>
      <c r="K21" s="111"/>
    </row>
    <row r="22" spans="2:11" s="112" customFormat="1" ht="6.95" customHeight="1">
      <c r="B22" s="107"/>
      <c r="C22" s="108"/>
      <c r="D22" s="108"/>
      <c r="E22" s="108"/>
      <c r="F22" s="108"/>
      <c r="G22" s="108"/>
      <c r="H22" s="108"/>
      <c r="I22" s="108"/>
      <c r="J22" s="108"/>
      <c r="K22" s="111"/>
    </row>
    <row r="23" spans="2:11" s="112" customFormat="1" ht="14.45" customHeight="1">
      <c r="B23" s="107"/>
      <c r="C23" s="108"/>
      <c r="D23" s="104" t="s">
        <v>36</v>
      </c>
      <c r="E23" s="108"/>
      <c r="F23" s="108"/>
      <c r="G23" s="108"/>
      <c r="H23" s="108"/>
      <c r="I23" s="108"/>
      <c r="J23" s="108"/>
      <c r="K23" s="111"/>
    </row>
    <row r="24" spans="2:11" s="173" customFormat="1" ht="16.5" customHeight="1">
      <c r="B24" s="170"/>
      <c r="C24" s="171"/>
      <c r="D24" s="171"/>
      <c r="E24" s="297" t="s">
        <v>5</v>
      </c>
      <c r="F24" s="297"/>
      <c r="G24" s="297"/>
      <c r="H24" s="297"/>
      <c r="I24" s="171"/>
      <c r="J24" s="171"/>
      <c r="K24" s="172"/>
    </row>
    <row r="25" spans="2:11" s="112" customFormat="1" ht="6.95" customHeight="1">
      <c r="B25" s="107"/>
      <c r="C25" s="108"/>
      <c r="D25" s="108"/>
      <c r="E25" s="108"/>
      <c r="F25" s="108"/>
      <c r="G25" s="108"/>
      <c r="H25" s="108"/>
      <c r="I25" s="108"/>
      <c r="J25" s="108"/>
      <c r="K25" s="111"/>
    </row>
    <row r="26" spans="2:11" s="112" customFormat="1" ht="6.95" customHeight="1">
      <c r="B26" s="107"/>
      <c r="C26" s="108"/>
      <c r="D26" s="136"/>
      <c r="E26" s="136"/>
      <c r="F26" s="136"/>
      <c r="G26" s="136"/>
      <c r="H26" s="136"/>
      <c r="I26" s="136"/>
      <c r="J26" s="136"/>
      <c r="K26" s="174"/>
    </row>
    <row r="27" spans="2:11" s="112" customFormat="1" ht="25.35" customHeight="1">
      <c r="B27" s="107"/>
      <c r="C27" s="108"/>
      <c r="D27" s="175" t="s">
        <v>38</v>
      </c>
      <c r="E27" s="108"/>
      <c r="F27" s="108"/>
      <c r="G27" s="108"/>
      <c r="H27" s="108"/>
      <c r="I27" s="108"/>
      <c r="J27" s="176">
        <f>ROUND(J82,2)</f>
        <v>0</v>
      </c>
      <c r="K27" s="111"/>
    </row>
    <row r="28" spans="2:11" s="112" customFormat="1" ht="6.95" customHeight="1">
      <c r="B28" s="107"/>
      <c r="C28" s="108"/>
      <c r="D28" s="136"/>
      <c r="E28" s="136"/>
      <c r="F28" s="136"/>
      <c r="G28" s="136"/>
      <c r="H28" s="136"/>
      <c r="I28" s="136"/>
      <c r="J28" s="136"/>
      <c r="K28" s="174"/>
    </row>
    <row r="29" spans="2:11" s="112" customFormat="1" ht="14.45" customHeight="1">
      <c r="B29" s="107"/>
      <c r="C29" s="108"/>
      <c r="D29" s="108"/>
      <c r="E29" s="108"/>
      <c r="F29" s="177" t="s">
        <v>40</v>
      </c>
      <c r="G29" s="108"/>
      <c r="H29" s="108"/>
      <c r="I29" s="177" t="s">
        <v>39</v>
      </c>
      <c r="J29" s="177" t="s">
        <v>41</v>
      </c>
      <c r="K29" s="111"/>
    </row>
    <row r="30" spans="2:11" s="112" customFormat="1" ht="14.45" customHeight="1">
      <c r="B30" s="107"/>
      <c r="C30" s="108"/>
      <c r="D30" s="115" t="s">
        <v>42</v>
      </c>
      <c r="E30" s="115" t="s">
        <v>43</v>
      </c>
      <c r="F30" s="178">
        <f>ROUND(SUM(BE82:BE118), 2)</f>
        <v>0</v>
      </c>
      <c r="G30" s="108"/>
      <c r="H30" s="108"/>
      <c r="I30" s="179">
        <v>0.21</v>
      </c>
      <c r="J30" s="178">
        <f>ROUND(ROUND((SUM(BE82:BE118)), 2)*I30, 2)</f>
        <v>0</v>
      </c>
      <c r="K30" s="111"/>
    </row>
    <row r="31" spans="2:11" s="112" customFormat="1" ht="14.45" customHeight="1">
      <c r="B31" s="107"/>
      <c r="C31" s="108"/>
      <c r="D31" s="108"/>
      <c r="E31" s="115" t="s">
        <v>44</v>
      </c>
      <c r="F31" s="178">
        <f>ROUND(SUM(BF82:BF118), 2)</f>
        <v>0</v>
      </c>
      <c r="G31" s="108"/>
      <c r="H31" s="108"/>
      <c r="I31" s="179">
        <v>0.15</v>
      </c>
      <c r="J31" s="178">
        <f>ROUND(ROUND((SUM(BF82:BF118)), 2)*I31, 2)</f>
        <v>0</v>
      </c>
      <c r="K31" s="111"/>
    </row>
    <row r="32" spans="2:11" s="112" customFormat="1" ht="14.45" hidden="1" customHeight="1">
      <c r="B32" s="107"/>
      <c r="C32" s="108"/>
      <c r="D32" s="108"/>
      <c r="E32" s="115" t="s">
        <v>45</v>
      </c>
      <c r="F32" s="178">
        <f>ROUND(SUM(BG82:BG118), 2)</f>
        <v>0</v>
      </c>
      <c r="G32" s="108"/>
      <c r="H32" s="108"/>
      <c r="I32" s="179">
        <v>0.21</v>
      </c>
      <c r="J32" s="178">
        <v>0</v>
      </c>
      <c r="K32" s="111"/>
    </row>
    <row r="33" spans="2:11" s="112" customFormat="1" ht="14.45" hidden="1" customHeight="1">
      <c r="B33" s="107"/>
      <c r="C33" s="108"/>
      <c r="D33" s="108"/>
      <c r="E33" s="115" t="s">
        <v>46</v>
      </c>
      <c r="F33" s="178">
        <f>ROUND(SUM(BH82:BH118), 2)</f>
        <v>0</v>
      </c>
      <c r="G33" s="108"/>
      <c r="H33" s="108"/>
      <c r="I33" s="179">
        <v>0.15</v>
      </c>
      <c r="J33" s="178">
        <v>0</v>
      </c>
      <c r="K33" s="111"/>
    </row>
    <row r="34" spans="2:11" s="112" customFormat="1" ht="14.45" hidden="1" customHeight="1">
      <c r="B34" s="107"/>
      <c r="C34" s="108"/>
      <c r="D34" s="108"/>
      <c r="E34" s="115" t="s">
        <v>47</v>
      </c>
      <c r="F34" s="178">
        <f>ROUND(SUM(BI82:BI118), 2)</f>
        <v>0</v>
      </c>
      <c r="G34" s="108"/>
      <c r="H34" s="108"/>
      <c r="I34" s="179">
        <v>0</v>
      </c>
      <c r="J34" s="178">
        <v>0</v>
      </c>
      <c r="K34" s="111"/>
    </row>
    <row r="35" spans="2:11" s="112" customFormat="1" ht="6.95" customHeight="1">
      <c r="B35" s="107"/>
      <c r="C35" s="108"/>
      <c r="D35" s="108"/>
      <c r="E35" s="108"/>
      <c r="F35" s="108"/>
      <c r="G35" s="108"/>
      <c r="H35" s="108"/>
      <c r="I35" s="108"/>
      <c r="J35" s="108"/>
      <c r="K35" s="111"/>
    </row>
    <row r="36" spans="2:11" s="112" customFormat="1" ht="25.35" customHeight="1">
      <c r="B36" s="107"/>
      <c r="C36" s="180"/>
      <c r="D36" s="181" t="s">
        <v>48</v>
      </c>
      <c r="E36" s="139"/>
      <c r="F36" s="139"/>
      <c r="G36" s="182" t="s">
        <v>49</v>
      </c>
      <c r="H36" s="183" t="s">
        <v>50</v>
      </c>
      <c r="I36" s="139"/>
      <c r="J36" s="184">
        <f>SUM(J27:J34)</f>
        <v>0</v>
      </c>
      <c r="K36" s="185"/>
    </row>
    <row r="37" spans="2:11" s="112" customFormat="1" ht="14.45" customHeight="1">
      <c r="B37" s="123"/>
      <c r="C37" s="124"/>
      <c r="D37" s="124"/>
      <c r="E37" s="124"/>
      <c r="F37" s="124"/>
      <c r="G37" s="124"/>
      <c r="H37" s="124"/>
      <c r="I37" s="124"/>
      <c r="J37" s="124"/>
      <c r="K37" s="125"/>
    </row>
    <row r="41" spans="2:11" s="112" customFormat="1" ht="6.95" customHeight="1">
      <c r="B41" s="126"/>
      <c r="C41" s="127"/>
      <c r="D41" s="127"/>
      <c r="E41" s="127"/>
      <c r="F41" s="127"/>
      <c r="G41" s="127"/>
      <c r="H41" s="127"/>
      <c r="I41" s="127"/>
      <c r="J41" s="127"/>
      <c r="K41" s="186"/>
    </row>
    <row r="42" spans="2:11" s="112" customFormat="1" ht="36.950000000000003" customHeight="1">
      <c r="B42" s="107"/>
      <c r="C42" s="98" t="s">
        <v>96</v>
      </c>
      <c r="D42" s="108"/>
      <c r="E42" s="108"/>
      <c r="F42" s="108"/>
      <c r="G42" s="108"/>
      <c r="H42" s="108"/>
      <c r="I42" s="108"/>
      <c r="J42" s="108"/>
      <c r="K42" s="111"/>
    </row>
    <row r="43" spans="2:11" s="112" customFormat="1" ht="6.95" customHeight="1">
      <c r="B43" s="107"/>
      <c r="C43" s="108"/>
      <c r="D43" s="108"/>
      <c r="E43" s="108"/>
      <c r="F43" s="108"/>
      <c r="G43" s="108"/>
      <c r="H43" s="108"/>
      <c r="I43" s="108"/>
      <c r="J43" s="108"/>
      <c r="K43" s="111"/>
    </row>
    <row r="44" spans="2:11" s="112" customFormat="1" ht="14.45" customHeight="1">
      <c r="B44" s="107"/>
      <c r="C44" s="104" t="s">
        <v>19</v>
      </c>
      <c r="D44" s="108"/>
      <c r="E44" s="108"/>
      <c r="F44" s="108"/>
      <c r="G44" s="108"/>
      <c r="H44" s="108"/>
      <c r="I44" s="108"/>
      <c r="J44" s="108"/>
      <c r="K44" s="111"/>
    </row>
    <row r="45" spans="2:11" s="112" customFormat="1" ht="16.5" customHeight="1">
      <c r="B45" s="107"/>
      <c r="C45" s="108"/>
      <c r="D45" s="108"/>
      <c r="E45" s="332" t="str">
        <f>E7</f>
        <v>VUZ LIBEREC - BUDOVA Č.2 A Č.3 - STAVEBNÍ OPRAVY SANACE SUTERÉNNÍCH STĚN BUDOV KASÁREN JANA ŽIŽKY</v>
      </c>
      <c r="F45" s="333"/>
      <c r="G45" s="333"/>
      <c r="H45" s="333"/>
      <c r="I45" s="108"/>
      <c r="J45" s="108"/>
      <c r="K45" s="111"/>
    </row>
    <row r="46" spans="2:11" s="112" customFormat="1" ht="14.45" customHeight="1">
      <c r="B46" s="107"/>
      <c r="C46" s="104" t="s">
        <v>94</v>
      </c>
      <c r="D46" s="108"/>
      <c r="E46" s="108"/>
      <c r="F46" s="108"/>
      <c r="G46" s="108"/>
      <c r="H46" s="108"/>
      <c r="I46" s="108"/>
      <c r="J46" s="108"/>
      <c r="K46" s="111"/>
    </row>
    <row r="47" spans="2:11" s="112" customFormat="1" ht="17.25" customHeight="1">
      <c r="B47" s="107"/>
      <c r="C47" s="108"/>
      <c r="D47" s="108"/>
      <c r="E47" s="334" t="str">
        <f>E9</f>
        <v>SO 00 - Vedlejší a ostatní náklady</v>
      </c>
      <c r="F47" s="335"/>
      <c r="G47" s="335"/>
      <c r="H47" s="335"/>
      <c r="I47" s="108"/>
      <c r="J47" s="108"/>
      <c r="K47" s="111"/>
    </row>
    <row r="48" spans="2:11" s="112" customFormat="1" ht="6.95" customHeight="1">
      <c r="B48" s="107"/>
      <c r="C48" s="108"/>
      <c r="D48" s="108"/>
      <c r="E48" s="108"/>
      <c r="F48" s="108"/>
      <c r="G48" s="108"/>
      <c r="H48" s="108"/>
      <c r="I48" s="108"/>
      <c r="J48" s="108"/>
      <c r="K48" s="111"/>
    </row>
    <row r="49" spans="2:47" s="112" customFormat="1" ht="18" customHeight="1">
      <c r="B49" s="107"/>
      <c r="C49" s="104" t="s">
        <v>23</v>
      </c>
      <c r="D49" s="108"/>
      <c r="E49" s="108"/>
      <c r="F49" s="105" t="str">
        <f>F12</f>
        <v>Horská 333, 460 14 Liberec XIV - Ruprechtice</v>
      </c>
      <c r="G49" s="108"/>
      <c r="H49" s="108"/>
      <c r="I49" s="104" t="s">
        <v>25</v>
      </c>
      <c r="J49" s="169" t="str">
        <f>IF(J12="","",J12)</f>
        <v>8. 12. 2017</v>
      </c>
      <c r="K49" s="111"/>
    </row>
    <row r="50" spans="2:47" s="112" customFormat="1" ht="6.95" customHeight="1">
      <c r="B50" s="107"/>
      <c r="C50" s="108"/>
      <c r="D50" s="108"/>
      <c r="E50" s="108"/>
      <c r="F50" s="108"/>
      <c r="G50" s="108"/>
      <c r="H50" s="108"/>
      <c r="I50" s="108"/>
      <c r="J50" s="108"/>
      <c r="K50" s="111"/>
    </row>
    <row r="51" spans="2:47" s="112" customFormat="1" ht="15">
      <c r="B51" s="107"/>
      <c r="C51" s="104" t="s">
        <v>27</v>
      </c>
      <c r="D51" s="108"/>
      <c r="E51" s="108"/>
      <c r="F51" s="105" t="str">
        <f>E15</f>
        <v>Armádní Servisní, příspěvková organizace</v>
      </c>
      <c r="G51" s="108"/>
      <c r="H51" s="108"/>
      <c r="I51" s="104" t="s">
        <v>33</v>
      </c>
      <c r="J51" s="297" t="str">
        <f>E21</f>
        <v>KT ING s.r.o.</v>
      </c>
      <c r="K51" s="111"/>
    </row>
    <row r="52" spans="2:47" s="112" customFormat="1" ht="14.45" customHeight="1">
      <c r="B52" s="107"/>
      <c r="C52" s="104" t="s">
        <v>31</v>
      </c>
      <c r="D52" s="108"/>
      <c r="E52" s="108"/>
      <c r="F52" s="105" t="str">
        <f>IF(E18="","",E18)</f>
        <v/>
      </c>
      <c r="G52" s="108"/>
      <c r="H52" s="108"/>
      <c r="I52" s="108"/>
      <c r="J52" s="327"/>
      <c r="K52" s="111"/>
    </row>
    <row r="53" spans="2:47" s="112" customFormat="1" ht="10.35" customHeight="1">
      <c r="B53" s="107"/>
      <c r="C53" s="108"/>
      <c r="D53" s="108"/>
      <c r="E53" s="108"/>
      <c r="F53" s="108"/>
      <c r="G53" s="108"/>
      <c r="H53" s="108"/>
      <c r="I53" s="108"/>
      <c r="J53" s="108"/>
      <c r="K53" s="111"/>
    </row>
    <row r="54" spans="2:47" s="112" customFormat="1" ht="29.25" customHeight="1">
      <c r="B54" s="107"/>
      <c r="C54" s="187" t="s">
        <v>97</v>
      </c>
      <c r="D54" s="180"/>
      <c r="E54" s="180"/>
      <c r="F54" s="180"/>
      <c r="G54" s="180"/>
      <c r="H54" s="180"/>
      <c r="I54" s="180"/>
      <c r="J54" s="188" t="s">
        <v>98</v>
      </c>
      <c r="K54" s="189"/>
    </row>
    <row r="55" spans="2:47" s="112" customFormat="1" ht="10.35" customHeight="1">
      <c r="B55" s="107"/>
      <c r="C55" s="108"/>
      <c r="D55" s="108"/>
      <c r="E55" s="108"/>
      <c r="F55" s="108"/>
      <c r="G55" s="108"/>
      <c r="H55" s="108"/>
      <c r="I55" s="108"/>
      <c r="J55" s="108"/>
      <c r="K55" s="111"/>
    </row>
    <row r="56" spans="2:47" s="112" customFormat="1" ht="29.25" customHeight="1">
      <c r="B56" s="107"/>
      <c r="C56" s="190" t="s">
        <v>99</v>
      </c>
      <c r="D56" s="108"/>
      <c r="E56" s="108"/>
      <c r="F56" s="108"/>
      <c r="G56" s="108"/>
      <c r="H56" s="108"/>
      <c r="I56" s="108"/>
      <c r="J56" s="176">
        <f>J82</f>
        <v>0</v>
      </c>
      <c r="K56" s="111"/>
      <c r="AU56" s="92" t="s">
        <v>100</v>
      </c>
    </row>
    <row r="57" spans="2:47" s="197" customFormat="1" ht="24.95" customHeight="1">
      <c r="B57" s="191"/>
      <c r="C57" s="192"/>
      <c r="D57" s="193" t="s">
        <v>101</v>
      </c>
      <c r="E57" s="194"/>
      <c r="F57" s="194"/>
      <c r="G57" s="194"/>
      <c r="H57" s="194"/>
      <c r="I57" s="194"/>
      <c r="J57" s="195">
        <f>J83</f>
        <v>0</v>
      </c>
      <c r="K57" s="196"/>
    </row>
    <row r="58" spans="2:47" s="204" customFormat="1" ht="19.899999999999999" customHeight="1">
      <c r="B58" s="198"/>
      <c r="C58" s="199"/>
      <c r="D58" s="200" t="s">
        <v>102</v>
      </c>
      <c r="E58" s="201"/>
      <c r="F58" s="201"/>
      <c r="G58" s="201"/>
      <c r="H58" s="201"/>
      <c r="I58" s="201"/>
      <c r="J58" s="202">
        <f>J84</f>
        <v>0</v>
      </c>
      <c r="K58" s="203"/>
    </row>
    <row r="59" spans="2:47" s="204" customFormat="1" ht="19.899999999999999" customHeight="1">
      <c r="B59" s="198"/>
      <c r="C59" s="199"/>
      <c r="D59" s="200" t="s">
        <v>103</v>
      </c>
      <c r="E59" s="201"/>
      <c r="F59" s="201"/>
      <c r="G59" s="201"/>
      <c r="H59" s="201"/>
      <c r="I59" s="201"/>
      <c r="J59" s="202">
        <f>J93</f>
        <v>0</v>
      </c>
      <c r="K59" s="203"/>
    </row>
    <row r="60" spans="2:47" s="204" customFormat="1" ht="19.899999999999999" customHeight="1">
      <c r="B60" s="198"/>
      <c r="C60" s="199"/>
      <c r="D60" s="200" t="s">
        <v>104</v>
      </c>
      <c r="E60" s="201"/>
      <c r="F60" s="201"/>
      <c r="G60" s="201"/>
      <c r="H60" s="201"/>
      <c r="I60" s="201"/>
      <c r="J60" s="202">
        <f>J96</f>
        <v>0</v>
      </c>
      <c r="K60" s="203"/>
    </row>
    <row r="61" spans="2:47" s="204" customFormat="1" ht="19.899999999999999" customHeight="1">
      <c r="B61" s="198"/>
      <c r="C61" s="199"/>
      <c r="D61" s="200" t="s">
        <v>105</v>
      </c>
      <c r="E61" s="201"/>
      <c r="F61" s="201"/>
      <c r="G61" s="201"/>
      <c r="H61" s="201"/>
      <c r="I61" s="201"/>
      <c r="J61" s="202">
        <f>J101</f>
        <v>0</v>
      </c>
      <c r="K61" s="203"/>
    </row>
    <row r="62" spans="2:47" s="204" customFormat="1" ht="19.899999999999999" customHeight="1">
      <c r="B62" s="198"/>
      <c r="C62" s="199"/>
      <c r="D62" s="200" t="s">
        <v>106</v>
      </c>
      <c r="E62" s="201"/>
      <c r="F62" s="201"/>
      <c r="G62" s="201"/>
      <c r="H62" s="201"/>
      <c r="I62" s="201"/>
      <c r="J62" s="202">
        <f>J104</f>
        <v>0</v>
      </c>
      <c r="K62" s="203"/>
    </row>
    <row r="63" spans="2:47" s="112" customFormat="1" ht="21.75" customHeight="1">
      <c r="B63" s="107"/>
      <c r="C63" s="108"/>
      <c r="D63" s="108"/>
      <c r="E63" s="108"/>
      <c r="F63" s="108"/>
      <c r="G63" s="108"/>
      <c r="H63" s="108"/>
      <c r="I63" s="108"/>
      <c r="J63" s="108"/>
      <c r="K63" s="111"/>
    </row>
    <row r="64" spans="2:47" s="112" customFormat="1" ht="6.95" customHeight="1">
      <c r="B64" s="123"/>
      <c r="C64" s="124"/>
      <c r="D64" s="124"/>
      <c r="E64" s="124"/>
      <c r="F64" s="124"/>
      <c r="G64" s="124"/>
      <c r="H64" s="124"/>
      <c r="I64" s="124"/>
      <c r="J64" s="124"/>
      <c r="K64" s="125"/>
    </row>
    <row r="68" spans="2:12" s="112" customFormat="1" ht="6.95" customHeight="1"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07"/>
    </row>
    <row r="69" spans="2:12" s="112" customFormat="1" ht="36.950000000000003" customHeight="1">
      <c r="B69" s="107"/>
      <c r="C69" s="128" t="s">
        <v>107</v>
      </c>
      <c r="L69" s="107"/>
    </row>
    <row r="70" spans="2:12" s="112" customFormat="1" ht="6.95" customHeight="1">
      <c r="B70" s="107"/>
      <c r="L70" s="107"/>
    </row>
    <row r="71" spans="2:12" s="112" customFormat="1" ht="14.45" customHeight="1">
      <c r="B71" s="107"/>
      <c r="C71" s="130" t="s">
        <v>19</v>
      </c>
      <c r="L71" s="107"/>
    </row>
    <row r="72" spans="2:12" s="112" customFormat="1" ht="16.5" customHeight="1">
      <c r="B72" s="107"/>
      <c r="E72" s="328" t="str">
        <f>E7</f>
        <v>VUZ LIBEREC - BUDOVA Č.2 A Č.3 - STAVEBNÍ OPRAVY SANACE SUTERÉNNÍCH STĚN BUDOV KASÁREN JANA ŽIŽKY</v>
      </c>
      <c r="F72" s="329"/>
      <c r="G72" s="329"/>
      <c r="H72" s="329"/>
      <c r="L72" s="107"/>
    </row>
    <row r="73" spans="2:12" s="112" customFormat="1" ht="14.45" customHeight="1">
      <c r="B73" s="107"/>
      <c r="C73" s="130" t="s">
        <v>94</v>
      </c>
      <c r="L73" s="107"/>
    </row>
    <row r="74" spans="2:12" s="112" customFormat="1" ht="17.25" customHeight="1">
      <c r="B74" s="107"/>
      <c r="E74" s="325" t="str">
        <f>E9</f>
        <v>SO 00 - Vedlejší a ostatní náklady</v>
      </c>
      <c r="F74" s="330"/>
      <c r="G74" s="330"/>
      <c r="H74" s="330"/>
      <c r="L74" s="107"/>
    </row>
    <row r="75" spans="2:12" s="112" customFormat="1" ht="6.95" customHeight="1">
      <c r="B75" s="107"/>
      <c r="L75" s="107"/>
    </row>
    <row r="76" spans="2:12" s="112" customFormat="1" ht="18" customHeight="1">
      <c r="B76" s="107"/>
      <c r="C76" s="130" t="s">
        <v>23</v>
      </c>
      <c r="F76" s="205" t="str">
        <f>F12</f>
        <v>Horská 333, 460 14 Liberec XIV - Ruprechtice</v>
      </c>
      <c r="I76" s="130" t="s">
        <v>25</v>
      </c>
      <c r="J76" s="206" t="str">
        <f>IF(J12="","",J12)</f>
        <v>8. 12. 2017</v>
      </c>
      <c r="L76" s="107"/>
    </row>
    <row r="77" spans="2:12" s="112" customFormat="1" ht="6.95" customHeight="1">
      <c r="B77" s="107"/>
      <c r="L77" s="107"/>
    </row>
    <row r="78" spans="2:12" s="112" customFormat="1" ht="15">
      <c r="B78" s="107"/>
      <c r="C78" s="130" t="s">
        <v>27</v>
      </c>
      <c r="F78" s="205" t="str">
        <f>E15</f>
        <v>Armádní Servisní, příspěvková organizace</v>
      </c>
      <c r="I78" s="130" t="s">
        <v>33</v>
      </c>
      <c r="J78" s="205" t="str">
        <f>E21</f>
        <v>KT ING s.r.o.</v>
      </c>
      <c r="L78" s="107"/>
    </row>
    <row r="79" spans="2:12" s="112" customFormat="1" ht="14.45" customHeight="1">
      <c r="B79" s="107"/>
      <c r="C79" s="130" t="s">
        <v>31</v>
      </c>
      <c r="F79" s="205" t="str">
        <f>IF(E18="","",E18)</f>
        <v/>
      </c>
      <c r="L79" s="107"/>
    </row>
    <row r="80" spans="2:12" s="112" customFormat="1" ht="10.35" customHeight="1">
      <c r="B80" s="107"/>
      <c r="L80" s="107"/>
    </row>
    <row r="81" spans="2:65" s="211" customFormat="1" ht="29.25" customHeight="1">
      <c r="B81" s="207"/>
      <c r="C81" s="208" t="s">
        <v>108</v>
      </c>
      <c r="D81" s="209" t="s">
        <v>57</v>
      </c>
      <c r="E81" s="209" t="s">
        <v>53</v>
      </c>
      <c r="F81" s="209" t="s">
        <v>109</v>
      </c>
      <c r="G81" s="209" t="s">
        <v>110</v>
      </c>
      <c r="H81" s="209" t="s">
        <v>111</v>
      </c>
      <c r="I81" s="209" t="s">
        <v>112</v>
      </c>
      <c r="J81" s="209" t="s">
        <v>98</v>
      </c>
      <c r="K81" s="210" t="s">
        <v>113</v>
      </c>
      <c r="L81" s="207"/>
      <c r="M81" s="141" t="s">
        <v>114</v>
      </c>
      <c r="N81" s="142" t="s">
        <v>42</v>
      </c>
      <c r="O81" s="142" t="s">
        <v>115</v>
      </c>
      <c r="P81" s="142" t="s">
        <v>116</v>
      </c>
      <c r="Q81" s="142" t="s">
        <v>117</v>
      </c>
      <c r="R81" s="142" t="s">
        <v>118</v>
      </c>
      <c r="S81" s="142" t="s">
        <v>119</v>
      </c>
      <c r="T81" s="143" t="s">
        <v>120</v>
      </c>
    </row>
    <row r="82" spans="2:65" s="112" customFormat="1" ht="29.25" customHeight="1">
      <c r="B82" s="107"/>
      <c r="C82" s="145" t="s">
        <v>99</v>
      </c>
      <c r="J82" s="212">
        <f>BK82</f>
        <v>0</v>
      </c>
      <c r="L82" s="107"/>
      <c r="M82" s="144"/>
      <c r="N82" s="136"/>
      <c r="O82" s="136"/>
      <c r="P82" s="213">
        <f>P83</f>
        <v>0</v>
      </c>
      <c r="Q82" s="136"/>
      <c r="R82" s="213">
        <f>R83</f>
        <v>0</v>
      </c>
      <c r="S82" s="136"/>
      <c r="T82" s="214">
        <f>T83</f>
        <v>0</v>
      </c>
      <c r="AT82" s="92" t="s">
        <v>71</v>
      </c>
      <c r="AU82" s="92" t="s">
        <v>100</v>
      </c>
      <c r="BK82" s="215">
        <f>BK83</f>
        <v>0</v>
      </c>
    </row>
    <row r="83" spans="2:65" s="217" customFormat="1" ht="37.35" customHeight="1">
      <c r="B83" s="216"/>
      <c r="D83" s="218" t="s">
        <v>71</v>
      </c>
      <c r="E83" s="219" t="s">
        <v>121</v>
      </c>
      <c r="F83" s="219" t="s">
        <v>122</v>
      </c>
      <c r="J83" s="220">
        <f>BK83</f>
        <v>0</v>
      </c>
      <c r="L83" s="216"/>
      <c r="M83" s="221"/>
      <c r="N83" s="222"/>
      <c r="O83" s="222"/>
      <c r="P83" s="223">
        <f>P84+P93+P96+P101+P104</f>
        <v>0</v>
      </c>
      <c r="Q83" s="222"/>
      <c r="R83" s="223">
        <f>R84+R93+R96+R101+R104</f>
        <v>0</v>
      </c>
      <c r="S83" s="222"/>
      <c r="T83" s="224">
        <f>T84+T93+T96+T101+T104</f>
        <v>0</v>
      </c>
      <c r="AR83" s="218" t="s">
        <v>123</v>
      </c>
      <c r="AT83" s="225" t="s">
        <v>71</v>
      </c>
      <c r="AU83" s="225" t="s">
        <v>72</v>
      </c>
      <c r="AY83" s="218" t="s">
        <v>124</v>
      </c>
      <c r="BK83" s="226">
        <f>BK84+BK93+BK96+BK101+BK104</f>
        <v>0</v>
      </c>
    </row>
    <row r="84" spans="2:65" s="217" customFormat="1" ht="19.899999999999999" customHeight="1">
      <c r="B84" s="216"/>
      <c r="D84" s="218" t="s">
        <v>71</v>
      </c>
      <c r="E84" s="227" t="s">
        <v>125</v>
      </c>
      <c r="F84" s="227" t="s">
        <v>126</v>
      </c>
      <c r="J84" s="228">
        <f>BK84</f>
        <v>0</v>
      </c>
      <c r="L84" s="216"/>
      <c r="M84" s="221"/>
      <c r="N84" s="222"/>
      <c r="O84" s="222"/>
      <c r="P84" s="223">
        <f>SUM(P85:P92)</f>
        <v>0</v>
      </c>
      <c r="Q84" s="222"/>
      <c r="R84" s="223">
        <f>SUM(R85:R92)</f>
        <v>0</v>
      </c>
      <c r="S84" s="222"/>
      <c r="T84" s="224">
        <f>SUM(T85:T92)</f>
        <v>0</v>
      </c>
      <c r="AR84" s="218" t="s">
        <v>123</v>
      </c>
      <c r="AT84" s="225" t="s">
        <v>71</v>
      </c>
      <c r="AU84" s="225" t="s">
        <v>80</v>
      </c>
      <c r="AY84" s="218" t="s">
        <v>124</v>
      </c>
      <c r="BK84" s="226">
        <f>SUM(BK85:BK92)</f>
        <v>0</v>
      </c>
    </row>
    <row r="85" spans="2:65" s="112" customFormat="1" ht="25.5" customHeight="1">
      <c r="B85" s="107"/>
      <c r="C85" s="229" t="s">
        <v>80</v>
      </c>
      <c r="D85" s="229" t="s">
        <v>127</v>
      </c>
      <c r="E85" s="230" t="s">
        <v>128</v>
      </c>
      <c r="F85" s="231" t="s">
        <v>129</v>
      </c>
      <c r="G85" s="232" t="s">
        <v>130</v>
      </c>
      <c r="H85" s="233">
        <v>1</v>
      </c>
      <c r="I85" s="8"/>
      <c r="J85" s="234">
        <f>ROUND(I85*H85,2)</f>
        <v>0</v>
      </c>
      <c r="K85" s="231" t="s">
        <v>5</v>
      </c>
      <c r="L85" s="107"/>
      <c r="M85" s="235" t="s">
        <v>5</v>
      </c>
      <c r="N85" s="236" t="s">
        <v>44</v>
      </c>
      <c r="O85" s="108"/>
      <c r="P85" s="237">
        <f>O85*H85</f>
        <v>0</v>
      </c>
      <c r="Q85" s="237">
        <v>0</v>
      </c>
      <c r="R85" s="237">
        <f>Q85*H85</f>
        <v>0</v>
      </c>
      <c r="S85" s="237">
        <v>0</v>
      </c>
      <c r="T85" s="238">
        <f>S85*H85</f>
        <v>0</v>
      </c>
      <c r="AR85" s="92" t="s">
        <v>131</v>
      </c>
      <c r="AT85" s="92" t="s">
        <v>127</v>
      </c>
      <c r="AU85" s="92" t="s">
        <v>132</v>
      </c>
      <c r="AY85" s="92" t="s">
        <v>124</v>
      </c>
      <c r="BE85" s="239">
        <f>IF(N85="základní",J85,0)</f>
        <v>0</v>
      </c>
      <c r="BF85" s="239">
        <f>IF(N85="snížená",J85,0)</f>
        <v>0</v>
      </c>
      <c r="BG85" s="239">
        <f>IF(N85="zákl. přenesená",J85,0)</f>
        <v>0</v>
      </c>
      <c r="BH85" s="239">
        <f>IF(N85="sníž. přenesená",J85,0)</f>
        <v>0</v>
      </c>
      <c r="BI85" s="239">
        <f>IF(N85="nulová",J85,0)</f>
        <v>0</v>
      </c>
      <c r="BJ85" s="92" t="s">
        <v>132</v>
      </c>
      <c r="BK85" s="239">
        <f>ROUND(I85*H85,2)</f>
        <v>0</v>
      </c>
      <c r="BL85" s="92" t="s">
        <v>131</v>
      </c>
      <c r="BM85" s="92" t="s">
        <v>133</v>
      </c>
    </row>
    <row r="86" spans="2:65" s="112" customFormat="1" ht="27">
      <c r="B86" s="107"/>
      <c r="D86" s="240" t="s">
        <v>134</v>
      </c>
      <c r="F86" s="241" t="s">
        <v>135</v>
      </c>
      <c r="L86" s="107"/>
      <c r="M86" s="242"/>
      <c r="N86" s="108"/>
      <c r="O86" s="108"/>
      <c r="P86" s="108"/>
      <c r="Q86" s="108"/>
      <c r="R86" s="108"/>
      <c r="S86" s="108"/>
      <c r="T86" s="138"/>
      <c r="AT86" s="92" t="s">
        <v>134</v>
      </c>
      <c r="AU86" s="92" t="s">
        <v>132</v>
      </c>
    </row>
    <row r="87" spans="2:65" s="112" customFormat="1" ht="51" customHeight="1">
      <c r="B87" s="107"/>
      <c r="C87" s="229" t="s">
        <v>132</v>
      </c>
      <c r="D87" s="229" t="s">
        <v>127</v>
      </c>
      <c r="E87" s="230" t="s">
        <v>136</v>
      </c>
      <c r="F87" s="231" t="s">
        <v>137</v>
      </c>
      <c r="G87" s="232" t="s">
        <v>130</v>
      </c>
      <c r="H87" s="233">
        <v>1</v>
      </c>
      <c r="I87" s="8"/>
      <c r="J87" s="234">
        <f>ROUND(I87*H87,2)</f>
        <v>0</v>
      </c>
      <c r="K87" s="231" t="s">
        <v>5</v>
      </c>
      <c r="L87" s="107"/>
      <c r="M87" s="235" t="s">
        <v>5</v>
      </c>
      <c r="N87" s="236" t="s">
        <v>44</v>
      </c>
      <c r="O87" s="108"/>
      <c r="P87" s="237">
        <f>O87*H87</f>
        <v>0</v>
      </c>
      <c r="Q87" s="237">
        <v>0</v>
      </c>
      <c r="R87" s="237">
        <f>Q87*H87</f>
        <v>0</v>
      </c>
      <c r="S87" s="237">
        <v>0</v>
      </c>
      <c r="T87" s="238">
        <f>S87*H87</f>
        <v>0</v>
      </c>
      <c r="AR87" s="92" t="s">
        <v>131</v>
      </c>
      <c r="AT87" s="92" t="s">
        <v>127</v>
      </c>
      <c r="AU87" s="92" t="s">
        <v>132</v>
      </c>
      <c r="AY87" s="92" t="s">
        <v>124</v>
      </c>
      <c r="BE87" s="239">
        <f>IF(N87="základní",J87,0)</f>
        <v>0</v>
      </c>
      <c r="BF87" s="239">
        <f>IF(N87="snížená",J87,0)</f>
        <v>0</v>
      </c>
      <c r="BG87" s="239">
        <f>IF(N87="zákl. přenesená",J87,0)</f>
        <v>0</v>
      </c>
      <c r="BH87" s="239">
        <f>IF(N87="sníž. přenesená",J87,0)</f>
        <v>0</v>
      </c>
      <c r="BI87" s="239">
        <f>IF(N87="nulová",J87,0)</f>
        <v>0</v>
      </c>
      <c r="BJ87" s="92" t="s">
        <v>132</v>
      </c>
      <c r="BK87" s="239">
        <f>ROUND(I87*H87,2)</f>
        <v>0</v>
      </c>
      <c r="BL87" s="92" t="s">
        <v>131</v>
      </c>
      <c r="BM87" s="92" t="s">
        <v>138</v>
      </c>
    </row>
    <row r="88" spans="2:65" s="112" customFormat="1" ht="40.5">
      <c r="B88" s="107"/>
      <c r="D88" s="240" t="s">
        <v>134</v>
      </c>
      <c r="F88" s="241" t="s">
        <v>139</v>
      </c>
      <c r="L88" s="107"/>
      <c r="M88" s="242"/>
      <c r="N88" s="108"/>
      <c r="O88" s="108"/>
      <c r="P88" s="108"/>
      <c r="Q88" s="108"/>
      <c r="R88" s="108"/>
      <c r="S88" s="108"/>
      <c r="T88" s="138"/>
      <c r="AT88" s="92" t="s">
        <v>134</v>
      </c>
      <c r="AU88" s="92" t="s">
        <v>132</v>
      </c>
    </row>
    <row r="89" spans="2:65" s="112" customFormat="1" ht="16.5" customHeight="1">
      <c r="B89" s="107"/>
      <c r="C89" s="229" t="s">
        <v>140</v>
      </c>
      <c r="D89" s="229" t="s">
        <v>127</v>
      </c>
      <c r="E89" s="230" t="s">
        <v>141</v>
      </c>
      <c r="F89" s="231" t="s">
        <v>142</v>
      </c>
      <c r="G89" s="232" t="s">
        <v>130</v>
      </c>
      <c r="H89" s="233">
        <v>1</v>
      </c>
      <c r="I89" s="8"/>
      <c r="J89" s="234">
        <f>ROUND(I89*H89,2)</f>
        <v>0</v>
      </c>
      <c r="K89" s="231" t="s">
        <v>5</v>
      </c>
      <c r="L89" s="107"/>
      <c r="M89" s="235" t="s">
        <v>5</v>
      </c>
      <c r="N89" s="236" t="s">
        <v>44</v>
      </c>
      <c r="O89" s="108"/>
      <c r="P89" s="237">
        <f>O89*H89</f>
        <v>0</v>
      </c>
      <c r="Q89" s="237">
        <v>0</v>
      </c>
      <c r="R89" s="237">
        <f>Q89*H89</f>
        <v>0</v>
      </c>
      <c r="S89" s="237">
        <v>0</v>
      </c>
      <c r="T89" s="238">
        <f>S89*H89</f>
        <v>0</v>
      </c>
      <c r="AR89" s="92" t="s">
        <v>131</v>
      </c>
      <c r="AT89" s="92" t="s">
        <v>127</v>
      </c>
      <c r="AU89" s="92" t="s">
        <v>132</v>
      </c>
      <c r="AY89" s="92" t="s">
        <v>124</v>
      </c>
      <c r="BE89" s="239">
        <f>IF(N89="základní",J89,0)</f>
        <v>0</v>
      </c>
      <c r="BF89" s="239">
        <f>IF(N89="snížená",J89,0)</f>
        <v>0</v>
      </c>
      <c r="BG89" s="239">
        <f>IF(N89="zákl. přenesená",J89,0)</f>
        <v>0</v>
      </c>
      <c r="BH89" s="239">
        <f>IF(N89="sníž. přenesená",J89,0)</f>
        <v>0</v>
      </c>
      <c r="BI89" s="239">
        <f>IF(N89="nulová",J89,0)</f>
        <v>0</v>
      </c>
      <c r="BJ89" s="92" t="s">
        <v>132</v>
      </c>
      <c r="BK89" s="239">
        <f>ROUND(I89*H89,2)</f>
        <v>0</v>
      </c>
      <c r="BL89" s="92" t="s">
        <v>131</v>
      </c>
      <c r="BM89" s="92" t="s">
        <v>143</v>
      </c>
    </row>
    <row r="90" spans="2:65" s="112" customFormat="1" ht="27">
      <c r="B90" s="107"/>
      <c r="D90" s="240" t="s">
        <v>134</v>
      </c>
      <c r="F90" s="241" t="s">
        <v>144</v>
      </c>
      <c r="L90" s="107"/>
      <c r="M90" s="242"/>
      <c r="N90" s="108"/>
      <c r="O90" s="108"/>
      <c r="P90" s="108"/>
      <c r="Q90" s="108"/>
      <c r="R90" s="108"/>
      <c r="S90" s="108"/>
      <c r="T90" s="138"/>
      <c r="AT90" s="92" t="s">
        <v>134</v>
      </c>
      <c r="AU90" s="92" t="s">
        <v>132</v>
      </c>
    </row>
    <row r="91" spans="2:65" s="112" customFormat="1" ht="25.5" customHeight="1">
      <c r="B91" s="107"/>
      <c r="C91" s="229" t="s">
        <v>145</v>
      </c>
      <c r="D91" s="229" t="s">
        <v>127</v>
      </c>
      <c r="E91" s="230" t="s">
        <v>146</v>
      </c>
      <c r="F91" s="231" t="s">
        <v>147</v>
      </c>
      <c r="G91" s="232" t="s">
        <v>130</v>
      </c>
      <c r="H91" s="233">
        <v>1</v>
      </c>
      <c r="I91" s="8"/>
      <c r="J91" s="234">
        <f>ROUND(I91*H91,2)</f>
        <v>0</v>
      </c>
      <c r="K91" s="231" t="s">
        <v>148</v>
      </c>
      <c r="L91" s="107"/>
      <c r="M91" s="235" t="s">
        <v>5</v>
      </c>
      <c r="N91" s="236" t="s">
        <v>44</v>
      </c>
      <c r="O91" s="108"/>
      <c r="P91" s="237">
        <f>O91*H91</f>
        <v>0</v>
      </c>
      <c r="Q91" s="237">
        <v>0</v>
      </c>
      <c r="R91" s="237">
        <f>Q91*H91</f>
        <v>0</v>
      </c>
      <c r="S91" s="237">
        <v>0</v>
      </c>
      <c r="T91" s="238">
        <f>S91*H91</f>
        <v>0</v>
      </c>
      <c r="AR91" s="92" t="s">
        <v>131</v>
      </c>
      <c r="AT91" s="92" t="s">
        <v>127</v>
      </c>
      <c r="AU91" s="92" t="s">
        <v>132</v>
      </c>
      <c r="AY91" s="92" t="s">
        <v>124</v>
      </c>
      <c r="BE91" s="239">
        <f>IF(N91="základní",J91,0)</f>
        <v>0</v>
      </c>
      <c r="BF91" s="239">
        <f>IF(N91="snížená",J91,0)</f>
        <v>0</v>
      </c>
      <c r="BG91" s="239">
        <f>IF(N91="zákl. přenesená",J91,0)</f>
        <v>0</v>
      </c>
      <c r="BH91" s="239">
        <f>IF(N91="sníž. přenesená",J91,0)</f>
        <v>0</v>
      </c>
      <c r="BI91" s="239">
        <f>IF(N91="nulová",J91,0)</f>
        <v>0</v>
      </c>
      <c r="BJ91" s="92" t="s">
        <v>132</v>
      </c>
      <c r="BK91" s="239">
        <f>ROUND(I91*H91,2)</f>
        <v>0</v>
      </c>
      <c r="BL91" s="92" t="s">
        <v>131</v>
      </c>
      <c r="BM91" s="92" t="s">
        <v>149</v>
      </c>
    </row>
    <row r="92" spans="2:65" s="112" customFormat="1" ht="40.5">
      <c r="B92" s="107"/>
      <c r="D92" s="240" t="s">
        <v>134</v>
      </c>
      <c r="F92" s="241" t="s">
        <v>150</v>
      </c>
      <c r="L92" s="107"/>
      <c r="M92" s="242"/>
      <c r="N92" s="108"/>
      <c r="O92" s="108"/>
      <c r="P92" s="108"/>
      <c r="Q92" s="108"/>
      <c r="R92" s="108"/>
      <c r="S92" s="108"/>
      <c r="T92" s="138"/>
      <c r="AT92" s="92" t="s">
        <v>134</v>
      </c>
      <c r="AU92" s="92" t="s">
        <v>132</v>
      </c>
    </row>
    <row r="93" spans="2:65" s="217" customFormat="1" ht="29.85" customHeight="1">
      <c r="B93" s="216"/>
      <c r="D93" s="218" t="s">
        <v>71</v>
      </c>
      <c r="E93" s="227" t="s">
        <v>151</v>
      </c>
      <c r="F93" s="227" t="s">
        <v>152</v>
      </c>
      <c r="J93" s="228">
        <f>BK93</f>
        <v>0</v>
      </c>
      <c r="L93" s="216"/>
      <c r="M93" s="221"/>
      <c r="N93" s="222"/>
      <c r="O93" s="222"/>
      <c r="P93" s="223">
        <f>SUM(P94:P95)</f>
        <v>0</v>
      </c>
      <c r="Q93" s="222"/>
      <c r="R93" s="223">
        <f>SUM(R94:R95)</f>
        <v>0</v>
      </c>
      <c r="S93" s="222"/>
      <c r="T93" s="224">
        <f>SUM(T94:T95)</f>
        <v>0</v>
      </c>
      <c r="AR93" s="218" t="s">
        <v>123</v>
      </c>
      <c r="AT93" s="225" t="s">
        <v>71</v>
      </c>
      <c r="AU93" s="225" t="s">
        <v>80</v>
      </c>
      <c r="AY93" s="218" t="s">
        <v>124</v>
      </c>
      <c r="BK93" s="226">
        <f>SUM(BK94:BK95)</f>
        <v>0</v>
      </c>
    </row>
    <row r="94" spans="2:65" s="112" customFormat="1" ht="25.5" customHeight="1">
      <c r="B94" s="107"/>
      <c r="C94" s="229" t="s">
        <v>123</v>
      </c>
      <c r="D94" s="229" t="s">
        <v>127</v>
      </c>
      <c r="E94" s="230" t="s">
        <v>153</v>
      </c>
      <c r="F94" s="231" t="s">
        <v>154</v>
      </c>
      <c r="G94" s="232" t="s">
        <v>130</v>
      </c>
      <c r="H94" s="233">
        <v>1</v>
      </c>
      <c r="I94" s="8"/>
      <c r="J94" s="234">
        <f>ROUND(I94*H94,2)</f>
        <v>0</v>
      </c>
      <c r="K94" s="231" t="s">
        <v>5</v>
      </c>
      <c r="L94" s="107"/>
      <c r="M94" s="235" t="s">
        <v>5</v>
      </c>
      <c r="N94" s="236" t="s">
        <v>44</v>
      </c>
      <c r="O94" s="108"/>
      <c r="P94" s="237">
        <f>O94*H94</f>
        <v>0</v>
      </c>
      <c r="Q94" s="237">
        <v>0</v>
      </c>
      <c r="R94" s="237">
        <f>Q94*H94</f>
        <v>0</v>
      </c>
      <c r="S94" s="237">
        <v>0</v>
      </c>
      <c r="T94" s="238">
        <f>S94*H94</f>
        <v>0</v>
      </c>
      <c r="AR94" s="92" t="s">
        <v>131</v>
      </c>
      <c r="AT94" s="92" t="s">
        <v>127</v>
      </c>
      <c r="AU94" s="92" t="s">
        <v>132</v>
      </c>
      <c r="AY94" s="92" t="s">
        <v>124</v>
      </c>
      <c r="BE94" s="239">
        <f>IF(N94="základní",J94,0)</f>
        <v>0</v>
      </c>
      <c r="BF94" s="239">
        <f>IF(N94="snížená",J94,0)</f>
        <v>0</v>
      </c>
      <c r="BG94" s="239">
        <f>IF(N94="zákl. přenesená",J94,0)</f>
        <v>0</v>
      </c>
      <c r="BH94" s="239">
        <f>IF(N94="sníž. přenesená",J94,0)</f>
        <v>0</v>
      </c>
      <c r="BI94" s="239">
        <f>IF(N94="nulová",J94,0)</f>
        <v>0</v>
      </c>
      <c r="BJ94" s="92" t="s">
        <v>132</v>
      </c>
      <c r="BK94" s="239">
        <f>ROUND(I94*H94,2)</f>
        <v>0</v>
      </c>
      <c r="BL94" s="92" t="s">
        <v>131</v>
      </c>
      <c r="BM94" s="92" t="s">
        <v>155</v>
      </c>
    </row>
    <row r="95" spans="2:65" s="112" customFormat="1" ht="27">
      <c r="B95" s="107"/>
      <c r="D95" s="240" t="s">
        <v>134</v>
      </c>
      <c r="F95" s="241" t="s">
        <v>156</v>
      </c>
      <c r="L95" s="107"/>
      <c r="M95" s="242"/>
      <c r="N95" s="108"/>
      <c r="O95" s="108"/>
      <c r="P95" s="108"/>
      <c r="Q95" s="108"/>
      <c r="R95" s="108"/>
      <c r="S95" s="108"/>
      <c r="T95" s="138"/>
      <c r="AT95" s="92" t="s">
        <v>134</v>
      </c>
      <c r="AU95" s="92" t="s">
        <v>132</v>
      </c>
    </row>
    <row r="96" spans="2:65" s="217" customFormat="1" ht="29.85" customHeight="1">
      <c r="B96" s="216"/>
      <c r="D96" s="218" t="s">
        <v>71</v>
      </c>
      <c r="E96" s="227" t="s">
        <v>157</v>
      </c>
      <c r="F96" s="227" t="s">
        <v>158</v>
      </c>
      <c r="J96" s="228">
        <f>BK96</f>
        <v>0</v>
      </c>
      <c r="L96" s="216"/>
      <c r="M96" s="221"/>
      <c r="N96" s="222"/>
      <c r="O96" s="222"/>
      <c r="P96" s="223">
        <f>SUM(P97:P100)</f>
        <v>0</v>
      </c>
      <c r="Q96" s="222"/>
      <c r="R96" s="223">
        <f>SUM(R97:R100)</f>
        <v>0</v>
      </c>
      <c r="S96" s="222"/>
      <c r="T96" s="224">
        <f>SUM(T97:T100)</f>
        <v>0</v>
      </c>
      <c r="AR96" s="218" t="s">
        <v>123</v>
      </c>
      <c r="AT96" s="225" t="s">
        <v>71</v>
      </c>
      <c r="AU96" s="225" t="s">
        <v>80</v>
      </c>
      <c r="AY96" s="218" t="s">
        <v>124</v>
      </c>
      <c r="BK96" s="226">
        <f>SUM(BK97:BK100)</f>
        <v>0</v>
      </c>
    </row>
    <row r="97" spans="2:65" s="112" customFormat="1" ht="16.5" customHeight="1">
      <c r="B97" s="107"/>
      <c r="C97" s="229" t="s">
        <v>159</v>
      </c>
      <c r="D97" s="229" t="s">
        <v>127</v>
      </c>
      <c r="E97" s="230" t="s">
        <v>160</v>
      </c>
      <c r="F97" s="231" t="s">
        <v>161</v>
      </c>
      <c r="G97" s="232" t="s">
        <v>130</v>
      </c>
      <c r="H97" s="233">
        <v>1</v>
      </c>
      <c r="I97" s="8"/>
      <c r="J97" s="234">
        <f>ROUND(I97*H97,2)</f>
        <v>0</v>
      </c>
      <c r="K97" s="231" t="s">
        <v>5</v>
      </c>
      <c r="L97" s="107"/>
      <c r="M97" s="235" t="s">
        <v>5</v>
      </c>
      <c r="N97" s="236" t="s">
        <v>44</v>
      </c>
      <c r="O97" s="108"/>
      <c r="P97" s="237">
        <f>O97*H97</f>
        <v>0</v>
      </c>
      <c r="Q97" s="237">
        <v>0</v>
      </c>
      <c r="R97" s="237">
        <f>Q97*H97</f>
        <v>0</v>
      </c>
      <c r="S97" s="237">
        <v>0</v>
      </c>
      <c r="T97" s="238">
        <f>S97*H97</f>
        <v>0</v>
      </c>
      <c r="AR97" s="92" t="s">
        <v>131</v>
      </c>
      <c r="AT97" s="92" t="s">
        <v>127</v>
      </c>
      <c r="AU97" s="92" t="s">
        <v>132</v>
      </c>
      <c r="AY97" s="92" t="s">
        <v>124</v>
      </c>
      <c r="BE97" s="239">
        <f>IF(N97="základní",J97,0)</f>
        <v>0</v>
      </c>
      <c r="BF97" s="239">
        <f>IF(N97="snížená",J97,0)</f>
        <v>0</v>
      </c>
      <c r="BG97" s="239">
        <f>IF(N97="zákl. přenesená",J97,0)</f>
        <v>0</v>
      </c>
      <c r="BH97" s="239">
        <f>IF(N97="sníž. přenesená",J97,0)</f>
        <v>0</v>
      </c>
      <c r="BI97" s="239">
        <f>IF(N97="nulová",J97,0)</f>
        <v>0</v>
      </c>
      <c r="BJ97" s="92" t="s">
        <v>132</v>
      </c>
      <c r="BK97" s="239">
        <f>ROUND(I97*H97,2)</f>
        <v>0</v>
      </c>
      <c r="BL97" s="92" t="s">
        <v>131</v>
      </c>
      <c r="BM97" s="92" t="s">
        <v>162</v>
      </c>
    </row>
    <row r="98" spans="2:65" s="112" customFormat="1" ht="40.5">
      <c r="B98" s="107"/>
      <c r="D98" s="240" t="s">
        <v>134</v>
      </c>
      <c r="F98" s="241" t="s">
        <v>163</v>
      </c>
      <c r="L98" s="107"/>
      <c r="M98" s="242"/>
      <c r="N98" s="108"/>
      <c r="O98" s="108"/>
      <c r="P98" s="108"/>
      <c r="Q98" s="108"/>
      <c r="R98" s="108"/>
      <c r="S98" s="108"/>
      <c r="T98" s="138"/>
      <c r="AT98" s="92" t="s">
        <v>134</v>
      </c>
      <c r="AU98" s="92" t="s">
        <v>132</v>
      </c>
    </row>
    <row r="99" spans="2:65" s="112" customFormat="1" ht="51" customHeight="1">
      <c r="B99" s="107"/>
      <c r="C99" s="229" t="s">
        <v>164</v>
      </c>
      <c r="D99" s="229" t="s">
        <v>127</v>
      </c>
      <c r="E99" s="230" t="s">
        <v>165</v>
      </c>
      <c r="F99" s="231" t="s">
        <v>166</v>
      </c>
      <c r="G99" s="232" t="s">
        <v>130</v>
      </c>
      <c r="H99" s="233">
        <v>1</v>
      </c>
      <c r="I99" s="8"/>
      <c r="J99" s="234">
        <f>ROUND(I99*H99,2)</f>
        <v>0</v>
      </c>
      <c r="K99" s="231" t="s">
        <v>148</v>
      </c>
      <c r="L99" s="107"/>
      <c r="M99" s="235" t="s">
        <v>5</v>
      </c>
      <c r="N99" s="236" t="s">
        <v>44</v>
      </c>
      <c r="O99" s="108"/>
      <c r="P99" s="237">
        <f>O99*H99</f>
        <v>0</v>
      </c>
      <c r="Q99" s="237">
        <v>0</v>
      </c>
      <c r="R99" s="237">
        <f>Q99*H99</f>
        <v>0</v>
      </c>
      <c r="S99" s="237">
        <v>0</v>
      </c>
      <c r="T99" s="238">
        <f>S99*H99</f>
        <v>0</v>
      </c>
      <c r="AR99" s="92" t="s">
        <v>131</v>
      </c>
      <c r="AT99" s="92" t="s">
        <v>127</v>
      </c>
      <c r="AU99" s="92" t="s">
        <v>132</v>
      </c>
      <c r="AY99" s="92" t="s">
        <v>124</v>
      </c>
      <c r="BE99" s="239">
        <f>IF(N99="základní",J99,0)</f>
        <v>0</v>
      </c>
      <c r="BF99" s="239">
        <f>IF(N99="snížená",J99,0)</f>
        <v>0</v>
      </c>
      <c r="BG99" s="239">
        <f>IF(N99="zákl. přenesená",J99,0)</f>
        <v>0</v>
      </c>
      <c r="BH99" s="239">
        <f>IF(N99="sníž. přenesená",J99,0)</f>
        <v>0</v>
      </c>
      <c r="BI99" s="239">
        <f>IF(N99="nulová",J99,0)</f>
        <v>0</v>
      </c>
      <c r="BJ99" s="92" t="s">
        <v>132</v>
      </c>
      <c r="BK99" s="239">
        <f>ROUND(I99*H99,2)</f>
        <v>0</v>
      </c>
      <c r="BL99" s="92" t="s">
        <v>131</v>
      </c>
      <c r="BM99" s="92" t="s">
        <v>167</v>
      </c>
    </row>
    <row r="100" spans="2:65" s="112" customFormat="1" ht="27">
      <c r="B100" s="107"/>
      <c r="D100" s="240" t="s">
        <v>134</v>
      </c>
      <c r="F100" s="241" t="s">
        <v>168</v>
      </c>
      <c r="L100" s="107"/>
      <c r="M100" s="242"/>
      <c r="N100" s="108"/>
      <c r="O100" s="108"/>
      <c r="P100" s="108"/>
      <c r="Q100" s="108"/>
      <c r="R100" s="108"/>
      <c r="S100" s="108"/>
      <c r="T100" s="138"/>
      <c r="AT100" s="92" t="s">
        <v>134</v>
      </c>
      <c r="AU100" s="92" t="s">
        <v>132</v>
      </c>
    </row>
    <row r="101" spans="2:65" s="217" customFormat="1" ht="29.85" customHeight="1">
      <c r="B101" s="216"/>
      <c r="D101" s="218" t="s">
        <v>71</v>
      </c>
      <c r="E101" s="227" t="s">
        <v>169</v>
      </c>
      <c r="F101" s="227" t="s">
        <v>170</v>
      </c>
      <c r="J101" s="228">
        <f>BK101</f>
        <v>0</v>
      </c>
      <c r="L101" s="216"/>
      <c r="M101" s="221"/>
      <c r="N101" s="222"/>
      <c r="O101" s="222"/>
      <c r="P101" s="223">
        <f>SUM(P102:P103)</f>
        <v>0</v>
      </c>
      <c r="Q101" s="222"/>
      <c r="R101" s="223">
        <f>SUM(R102:R103)</f>
        <v>0</v>
      </c>
      <c r="S101" s="222"/>
      <c r="T101" s="224">
        <f>SUM(T102:T103)</f>
        <v>0</v>
      </c>
      <c r="AR101" s="218" t="s">
        <v>123</v>
      </c>
      <c r="AT101" s="225" t="s">
        <v>71</v>
      </c>
      <c r="AU101" s="225" t="s">
        <v>80</v>
      </c>
      <c r="AY101" s="218" t="s">
        <v>124</v>
      </c>
      <c r="BK101" s="226">
        <f>SUM(BK102:BK103)</f>
        <v>0</v>
      </c>
    </row>
    <row r="102" spans="2:65" s="112" customFormat="1" ht="25.5" customHeight="1">
      <c r="B102" s="107"/>
      <c r="C102" s="229" t="s">
        <v>171</v>
      </c>
      <c r="D102" s="229" t="s">
        <v>127</v>
      </c>
      <c r="E102" s="230" t="s">
        <v>172</v>
      </c>
      <c r="F102" s="231" t="s">
        <v>173</v>
      </c>
      <c r="G102" s="232" t="s">
        <v>130</v>
      </c>
      <c r="H102" s="233">
        <v>1</v>
      </c>
      <c r="I102" s="8"/>
      <c r="J102" s="234">
        <f>ROUND(I102*H102,2)</f>
        <v>0</v>
      </c>
      <c r="K102" s="231" t="s">
        <v>148</v>
      </c>
      <c r="L102" s="107"/>
      <c r="M102" s="235" t="s">
        <v>5</v>
      </c>
      <c r="N102" s="236" t="s">
        <v>44</v>
      </c>
      <c r="O102" s="108"/>
      <c r="P102" s="237">
        <f>O102*H102</f>
        <v>0</v>
      </c>
      <c r="Q102" s="237">
        <v>0</v>
      </c>
      <c r="R102" s="237">
        <f>Q102*H102</f>
        <v>0</v>
      </c>
      <c r="S102" s="237">
        <v>0</v>
      </c>
      <c r="T102" s="238">
        <f>S102*H102</f>
        <v>0</v>
      </c>
      <c r="AR102" s="92" t="s">
        <v>131</v>
      </c>
      <c r="AT102" s="92" t="s">
        <v>127</v>
      </c>
      <c r="AU102" s="92" t="s">
        <v>132</v>
      </c>
      <c r="AY102" s="92" t="s">
        <v>124</v>
      </c>
      <c r="BE102" s="239">
        <f>IF(N102="základní",J102,0)</f>
        <v>0</v>
      </c>
      <c r="BF102" s="239">
        <f>IF(N102="snížená",J102,0)</f>
        <v>0</v>
      </c>
      <c r="BG102" s="239">
        <f>IF(N102="zákl. přenesená",J102,0)</f>
        <v>0</v>
      </c>
      <c r="BH102" s="239">
        <f>IF(N102="sníž. přenesená",J102,0)</f>
        <v>0</v>
      </c>
      <c r="BI102" s="239">
        <f>IF(N102="nulová",J102,0)</f>
        <v>0</v>
      </c>
      <c r="BJ102" s="92" t="s">
        <v>132</v>
      </c>
      <c r="BK102" s="239">
        <f>ROUND(I102*H102,2)</f>
        <v>0</v>
      </c>
      <c r="BL102" s="92" t="s">
        <v>131</v>
      </c>
      <c r="BM102" s="92" t="s">
        <v>174</v>
      </c>
    </row>
    <row r="103" spans="2:65" s="112" customFormat="1" ht="40.5">
      <c r="B103" s="107"/>
      <c r="D103" s="240" t="s">
        <v>134</v>
      </c>
      <c r="F103" s="241" t="s">
        <v>175</v>
      </c>
      <c r="L103" s="107"/>
      <c r="M103" s="242"/>
      <c r="N103" s="108"/>
      <c r="O103" s="108"/>
      <c r="P103" s="108"/>
      <c r="Q103" s="108"/>
      <c r="R103" s="108"/>
      <c r="S103" s="108"/>
      <c r="T103" s="138"/>
      <c r="AT103" s="92" t="s">
        <v>134</v>
      </c>
      <c r="AU103" s="92" t="s">
        <v>132</v>
      </c>
    </row>
    <row r="104" spans="2:65" s="217" customFormat="1" ht="29.85" customHeight="1">
      <c r="B104" s="216"/>
      <c r="D104" s="218" t="s">
        <v>71</v>
      </c>
      <c r="E104" s="227" t="s">
        <v>176</v>
      </c>
      <c r="F104" s="227" t="s">
        <v>177</v>
      </c>
      <c r="J104" s="228">
        <f>BK104</f>
        <v>0</v>
      </c>
      <c r="L104" s="216"/>
      <c r="M104" s="221"/>
      <c r="N104" s="222"/>
      <c r="O104" s="222"/>
      <c r="P104" s="223">
        <f>SUM(P105:P118)</f>
        <v>0</v>
      </c>
      <c r="Q104" s="222"/>
      <c r="R104" s="223">
        <f>SUM(R105:R118)</f>
        <v>0</v>
      </c>
      <c r="S104" s="222"/>
      <c r="T104" s="224">
        <f>SUM(T105:T118)</f>
        <v>0</v>
      </c>
      <c r="AR104" s="218" t="s">
        <v>123</v>
      </c>
      <c r="AT104" s="225" t="s">
        <v>71</v>
      </c>
      <c r="AU104" s="225" t="s">
        <v>80</v>
      </c>
      <c r="AY104" s="218" t="s">
        <v>124</v>
      </c>
      <c r="BK104" s="226">
        <f>SUM(BK105:BK118)</f>
        <v>0</v>
      </c>
    </row>
    <row r="105" spans="2:65" s="112" customFormat="1" ht="25.5" customHeight="1">
      <c r="B105" s="107"/>
      <c r="C105" s="229" t="s">
        <v>178</v>
      </c>
      <c r="D105" s="229" t="s">
        <v>127</v>
      </c>
      <c r="E105" s="230" t="s">
        <v>179</v>
      </c>
      <c r="F105" s="231" t="s">
        <v>180</v>
      </c>
      <c r="G105" s="232" t="s">
        <v>130</v>
      </c>
      <c r="H105" s="233">
        <v>1</v>
      </c>
      <c r="I105" s="8"/>
      <c r="J105" s="234">
        <f>ROUND(I105*H105,2)</f>
        <v>0</v>
      </c>
      <c r="K105" s="231" t="s">
        <v>5</v>
      </c>
      <c r="L105" s="107"/>
      <c r="M105" s="235" t="s">
        <v>5</v>
      </c>
      <c r="N105" s="236" t="s">
        <v>44</v>
      </c>
      <c r="O105" s="108"/>
      <c r="P105" s="237">
        <f>O105*H105</f>
        <v>0</v>
      </c>
      <c r="Q105" s="237">
        <v>0</v>
      </c>
      <c r="R105" s="237">
        <f>Q105*H105</f>
        <v>0</v>
      </c>
      <c r="S105" s="237">
        <v>0</v>
      </c>
      <c r="T105" s="238">
        <f>S105*H105</f>
        <v>0</v>
      </c>
      <c r="AR105" s="92" t="s">
        <v>131</v>
      </c>
      <c r="AT105" s="92" t="s">
        <v>127</v>
      </c>
      <c r="AU105" s="92" t="s">
        <v>132</v>
      </c>
      <c r="AY105" s="92" t="s">
        <v>124</v>
      </c>
      <c r="BE105" s="239">
        <f>IF(N105="základní",J105,0)</f>
        <v>0</v>
      </c>
      <c r="BF105" s="239">
        <f>IF(N105="snížená",J105,0)</f>
        <v>0</v>
      </c>
      <c r="BG105" s="239">
        <f>IF(N105="zákl. přenesená",J105,0)</f>
        <v>0</v>
      </c>
      <c r="BH105" s="239">
        <f>IF(N105="sníž. přenesená",J105,0)</f>
        <v>0</v>
      </c>
      <c r="BI105" s="239">
        <f>IF(N105="nulová",J105,0)</f>
        <v>0</v>
      </c>
      <c r="BJ105" s="92" t="s">
        <v>132</v>
      </c>
      <c r="BK105" s="239">
        <f>ROUND(I105*H105,2)</f>
        <v>0</v>
      </c>
      <c r="BL105" s="92" t="s">
        <v>131</v>
      </c>
      <c r="BM105" s="92" t="s">
        <v>181</v>
      </c>
    </row>
    <row r="106" spans="2:65" s="112" customFormat="1" ht="67.5">
      <c r="B106" s="107"/>
      <c r="D106" s="240" t="s">
        <v>134</v>
      </c>
      <c r="F106" s="241" t="s">
        <v>182</v>
      </c>
      <c r="L106" s="107"/>
      <c r="M106" s="242"/>
      <c r="N106" s="108"/>
      <c r="O106" s="108"/>
      <c r="P106" s="108"/>
      <c r="Q106" s="108"/>
      <c r="R106" s="108"/>
      <c r="S106" s="108"/>
      <c r="T106" s="138"/>
      <c r="AT106" s="92" t="s">
        <v>134</v>
      </c>
      <c r="AU106" s="92" t="s">
        <v>132</v>
      </c>
    </row>
    <row r="107" spans="2:65" s="112" customFormat="1" ht="16.5" customHeight="1">
      <c r="B107" s="107"/>
      <c r="C107" s="229" t="s">
        <v>183</v>
      </c>
      <c r="D107" s="229" t="s">
        <v>127</v>
      </c>
      <c r="E107" s="230" t="s">
        <v>184</v>
      </c>
      <c r="F107" s="231" t="s">
        <v>185</v>
      </c>
      <c r="G107" s="232" t="s">
        <v>130</v>
      </c>
      <c r="H107" s="233">
        <v>1</v>
      </c>
      <c r="I107" s="8"/>
      <c r="J107" s="234">
        <f>ROUND(I107*H107,2)</f>
        <v>0</v>
      </c>
      <c r="K107" s="231" t="s">
        <v>5</v>
      </c>
      <c r="L107" s="107"/>
      <c r="M107" s="235" t="s">
        <v>5</v>
      </c>
      <c r="N107" s="236" t="s">
        <v>44</v>
      </c>
      <c r="O107" s="108"/>
      <c r="P107" s="237">
        <f>O107*H107</f>
        <v>0</v>
      </c>
      <c r="Q107" s="237">
        <v>0</v>
      </c>
      <c r="R107" s="237">
        <f>Q107*H107</f>
        <v>0</v>
      </c>
      <c r="S107" s="237">
        <v>0</v>
      </c>
      <c r="T107" s="238">
        <f>S107*H107</f>
        <v>0</v>
      </c>
      <c r="AR107" s="92" t="s">
        <v>131</v>
      </c>
      <c r="AT107" s="92" t="s">
        <v>127</v>
      </c>
      <c r="AU107" s="92" t="s">
        <v>132</v>
      </c>
      <c r="AY107" s="92" t="s">
        <v>124</v>
      </c>
      <c r="BE107" s="239">
        <f>IF(N107="základní",J107,0)</f>
        <v>0</v>
      </c>
      <c r="BF107" s="239">
        <f>IF(N107="snížená",J107,0)</f>
        <v>0</v>
      </c>
      <c r="BG107" s="239">
        <f>IF(N107="zákl. přenesená",J107,0)</f>
        <v>0</v>
      </c>
      <c r="BH107" s="239">
        <f>IF(N107="sníž. přenesená",J107,0)</f>
        <v>0</v>
      </c>
      <c r="BI107" s="239">
        <f>IF(N107="nulová",J107,0)</f>
        <v>0</v>
      </c>
      <c r="BJ107" s="92" t="s">
        <v>132</v>
      </c>
      <c r="BK107" s="239">
        <f>ROUND(I107*H107,2)</f>
        <v>0</v>
      </c>
      <c r="BL107" s="92" t="s">
        <v>131</v>
      </c>
      <c r="BM107" s="92" t="s">
        <v>186</v>
      </c>
    </row>
    <row r="108" spans="2:65" s="112" customFormat="1" ht="94.5">
      <c r="B108" s="107"/>
      <c r="D108" s="240" t="s">
        <v>134</v>
      </c>
      <c r="F108" s="241" t="s">
        <v>187</v>
      </c>
      <c r="L108" s="107"/>
      <c r="M108" s="242"/>
      <c r="N108" s="108"/>
      <c r="O108" s="108"/>
      <c r="P108" s="108"/>
      <c r="Q108" s="108"/>
      <c r="R108" s="108"/>
      <c r="S108" s="108"/>
      <c r="T108" s="138"/>
      <c r="AT108" s="92" t="s">
        <v>134</v>
      </c>
      <c r="AU108" s="92" t="s">
        <v>132</v>
      </c>
    </row>
    <row r="109" spans="2:65" s="112" customFormat="1" ht="25.5" customHeight="1">
      <c r="B109" s="107"/>
      <c r="C109" s="229" t="s">
        <v>188</v>
      </c>
      <c r="D109" s="229" t="s">
        <v>127</v>
      </c>
      <c r="E109" s="230" t="s">
        <v>189</v>
      </c>
      <c r="F109" s="231" t="s">
        <v>190</v>
      </c>
      <c r="G109" s="232" t="s">
        <v>130</v>
      </c>
      <c r="H109" s="233">
        <v>1</v>
      </c>
      <c r="I109" s="8"/>
      <c r="J109" s="234">
        <f>ROUND(I109*H109,2)</f>
        <v>0</v>
      </c>
      <c r="K109" s="231" t="s">
        <v>5</v>
      </c>
      <c r="L109" s="107"/>
      <c r="M109" s="235" t="s">
        <v>5</v>
      </c>
      <c r="N109" s="236" t="s">
        <v>44</v>
      </c>
      <c r="O109" s="108"/>
      <c r="P109" s="237">
        <f>O109*H109</f>
        <v>0</v>
      </c>
      <c r="Q109" s="237">
        <v>0</v>
      </c>
      <c r="R109" s="237">
        <f>Q109*H109</f>
        <v>0</v>
      </c>
      <c r="S109" s="237">
        <v>0</v>
      </c>
      <c r="T109" s="238">
        <f>S109*H109</f>
        <v>0</v>
      </c>
      <c r="AR109" s="92" t="s">
        <v>131</v>
      </c>
      <c r="AT109" s="92" t="s">
        <v>127</v>
      </c>
      <c r="AU109" s="92" t="s">
        <v>132</v>
      </c>
      <c r="AY109" s="92" t="s">
        <v>124</v>
      </c>
      <c r="BE109" s="239">
        <f>IF(N109="základní",J109,0)</f>
        <v>0</v>
      </c>
      <c r="BF109" s="239">
        <f>IF(N109="snížená",J109,0)</f>
        <v>0</v>
      </c>
      <c r="BG109" s="239">
        <f>IF(N109="zákl. přenesená",J109,0)</f>
        <v>0</v>
      </c>
      <c r="BH109" s="239">
        <f>IF(N109="sníž. přenesená",J109,0)</f>
        <v>0</v>
      </c>
      <c r="BI109" s="239">
        <f>IF(N109="nulová",J109,0)</f>
        <v>0</v>
      </c>
      <c r="BJ109" s="92" t="s">
        <v>132</v>
      </c>
      <c r="BK109" s="239">
        <f>ROUND(I109*H109,2)</f>
        <v>0</v>
      </c>
      <c r="BL109" s="92" t="s">
        <v>131</v>
      </c>
      <c r="BM109" s="92" t="s">
        <v>191</v>
      </c>
    </row>
    <row r="110" spans="2:65" s="112" customFormat="1" ht="121.5">
      <c r="B110" s="107"/>
      <c r="D110" s="240" t="s">
        <v>134</v>
      </c>
      <c r="F110" s="241" t="s">
        <v>192</v>
      </c>
      <c r="L110" s="107"/>
      <c r="M110" s="242"/>
      <c r="N110" s="108"/>
      <c r="O110" s="108"/>
      <c r="P110" s="108"/>
      <c r="Q110" s="108"/>
      <c r="R110" s="108"/>
      <c r="S110" s="108"/>
      <c r="T110" s="138"/>
      <c r="AT110" s="92" t="s">
        <v>134</v>
      </c>
      <c r="AU110" s="92" t="s">
        <v>132</v>
      </c>
    </row>
    <row r="111" spans="2:65" s="112" customFormat="1" ht="25.5" customHeight="1">
      <c r="B111" s="107"/>
      <c r="C111" s="229" t="s">
        <v>193</v>
      </c>
      <c r="D111" s="229" t="s">
        <v>127</v>
      </c>
      <c r="E111" s="230" t="s">
        <v>194</v>
      </c>
      <c r="F111" s="231" t="s">
        <v>195</v>
      </c>
      <c r="G111" s="232" t="s">
        <v>130</v>
      </c>
      <c r="H111" s="233">
        <v>1</v>
      </c>
      <c r="I111" s="8"/>
      <c r="J111" s="234">
        <f>ROUND(I111*H111,2)</f>
        <v>0</v>
      </c>
      <c r="K111" s="231" t="s">
        <v>5</v>
      </c>
      <c r="L111" s="107"/>
      <c r="M111" s="235" t="s">
        <v>5</v>
      </c>
      <c r="N111" s="236" t="s">
        <v>44</v>
      </c>
      <c r="O111" s="108"/>
      <c r="P111" s="237">
        <f>O111*H111</f>
        <v>0</v>
      </c>
      <c r="Q111" s="237">
        <v>0</v>
      </c>
      <c r="R111" s="237">
        <f>Q111*H111</f>
        <v>0</v>
      </c>
      <c r="S111" s="237">
        <v>0</v>
      </c>
      <c r="T111" s="238">
        <f>S111*H111</f>
        <v>0</v>
      </c>
      <c r="AR111" s="92" t="s">
        <v>131</v>
      </c>
      <c r="AT111" s="92" t="s">
        <v>127</v>
      </c>
      <c r="AU111" s="92" t="s">
        <v>132</v>
      </c>
      <c r="AY111" s="92" t="s">
        <v>124</v>
      </c>
      <c r="BE111" s="239">
        <f>IF(N111="základní",J111,0)</f>
        <v>0</v>
      </c>
      <c r="BF111" s="239">
        <f>IF(N111="snížená",J111,0)</f>
        <v>0</v>
      </c>
      <c r="BG111" s="239">
        <f>IF(N111="zákl. přenesená",J111,0)</f>
        <v>0</v>
      </c>
      <c r="BH111" s="239">
        <f>IF(N111="sníž. přenesená",J111,0)</f>
        <v>0</v>
      </c>
      <c r="BI111" s="239">
        <f>IF(N111="nulová",J111,0)</f>
        <v>0</v>
      </c>
      <c r="BJ111" s="92" t="s">
        <v>132</v>
      </c>
      <c r="BK111" s="239">
        <f>ROUND(I111*H111,2)</f>
        <v>0</v>
      </c>
      <c r="BL111" s="92" t="s">
        <v>131</v>
      </c>
      <c r="BM111" s="92" t="s">
        <v>196</v>
      </c>
    </row>
    <row r="112" spans="2:65" s="112" customFormat="1" ht="27">
      <c r="B112" s="107"/>
      <c r="D112" s="240" t="s">
        <v>134</v>
      </c>
      <c r="F112" s="241" t="s">
        <v>197</v>
      </c>
      <c r="L112" s="107"/>
      <c r="M112" s="242"/>
      <c r="N112" s="108"/>
      <c r="O112" s="108"/>
      <c r="P112" s="108"/>
      <c r="Q112" s="108"/>
      <c r="R112" s="108"/>
      <c r="S112" s="108"/>
      <c r="T112" s="138"/>
      <c r="AT112" s="92" t="s">
        <v>134</v>
      </c>
      <c r="AU112" s="92" t="s">
        <v>132</v>
      </c>
    </row>
    <row r="113" spans="2:65" s="112" customFormat="1" ht="25.5" customHeight="1">
      <c r="B113" s="107"/>
      <c r="C113" s="229" t="s">
        <v>198</v>
      </c>
      <c r="D113" s="229" t="s">
        <v>127</v>
      </c>
      <c r="E113" s="230" t="s">
        <v>199</v>
      </c>
      <c r="F113" s="231" t="s">
        <v>200</v>
      </c>
      <c r="G113" s="232" t="s">
        <v>130</v>
      </c>
      <c r="H113" s="233">
        <v>1</v>
      </c>
      <c r="I113" s="8"/>
      <c r="J113" s="234">
        <f>ROUND(I113*H113,2)</f>
        <v>0</v>
      </c>
      <c r="K113" s="231" t="s">
        <v>5</v>
      </c>
      <c r="L113" s="107"/>
      <c r="M113" s="235" t="s">
        <v>5</v>
      </c>
      <c r="N113" s="236" t="s">
        <v>44</v>
      </c>
      <c r="O113" s="108"/>
      <c r="P113" s="237">
        <f>O113*H113</f>
        <v>0</v>
      </c>
      <c r="Q113" s="237">
        <v>0</v>
      </c>
      <c r="R113" s="237">
        <f>Q113*H113</f>
        <v>0</v>
      </c>
      <c r="S113" s="237">
        <v>0</v>
      </c>
      <c r="T113" s="238">
        <f>S113*H113</f>
        <v>0</v>
      </c>
      <c r="AR113" s="92" t="s">
        <v>131</v>
      </c>
      <c r="AT113" s="92" t="s">
        <v>127</v>
      </c>
      <c r="AU113" s="92" t="s">
        <v>132</v>
      </c>
      <c r="AY113" s="92" t="s">
        <v>124</v>
      </c>
      <c r="BE113" s="239">
        <f>IF(N113="základní",J113,0)</f>
        <v>0</v>
      </c>
      <c r="BF113" s="239">
        <f>IF(N113="snížená",J113,0)</f>
        <v>0</v>
      </c>
      <c r="BG113" s="239">
        <f>IF(N113="zákl. přenesená",J113,0)</f>
        <v>0</v>
      </c>
      <c r="BH113" s="239">
        <f>IF(N113="sníž. přenesená",J113,0)</f>
        <v>0</v>
      </c>
      <c r="BI113" s="239">
        <f>IF(N113="nulová",J113,0)</f>
        <v>0</v>
      </c>
      <c r="BJ113" s="92" t="s">
        <v>132</v>
      </c>
      <c r="BK113" s="239">
        <f>ROUND(I113*H113,2)</f>
        <v>0</v>
      </c>
      <c r="BL113" s="92" t="s">
        <v>131</v>
      </c>
      <c r="BM113" s="92" t="s">
        <v>201</v>
      </c>
    </row>
    <row r="114" spans="2:65" s="112" customFormat="1" ht="54">
      <c r="B114" s="107"/>
      <c r="D114" s="240" t="s">
        <v>134</v>
      </c>
      <c r="F114" s="241" t="s">
        <v>202</v>
      </c>
      <c r="L114" s="107"/>
      <c r="M114" s="242"/>
      <c r="N114" s="108"/>
      <c r="O114" s="108"/>
      <c r="P114" s="108"/>
      <c r="Q114" s="108"/>
      <c r="R114" s="108"/>
      <c r="S114" s="108"/>
      <c r="T114" s="138"/>
      <c r="AT114" s="92" t="s">
        <v>134</v>
      </c>
      <c r="AU114" s="92" t="s">
        <v>132</v>
      </c>
    </row>
    <row r="115" spans="2:65" s="112" customFormat="1" ht="25.5" customHeight="1">
      <c r="B115" s="107"/>
      <c r="C115" s="229" t="s">
        <v>203</v>
      </c>
      <c r="D115" s="229" t="s">
        <v>127</v>
      </c>
      <c r="E115" s="230" t="s">
        <v>204</v>
      </c>
      <c r="F115" s="231" t="s">
        <v>205</v>
      </c>
      <c r="G115" s="232" t="s">
        <v>130</v>
      </c>
      <c r="H115" s="233">
        <v>1</v>
      </c>
      <c r="I115" s="8"/>
      <c r="J115" s="234">
        <f>ROUND(I115*H115,2)</f>
        <v>0</v>
      </c>
      <c r="K115" s="231" t="s">
        <v>5</v>
      </c>
      <c r="L115" s="107"/>
      <c r="M115" s="235" t="s">
        <v>5</v>
      </c>
      <c r="N115" s="236" t="s">
        <v>44</v>
      </c>
      <c r="O115" s="108"/>
      <c r="P115" s="237">
        <f>O115*H115</f>
        <v>0</v>
      </c>
      <c r="Q115" s="237">
        <v>0</v>
      </c>
      <c r="R115" s="237">
        <f>Q115*H115</f>
        <v>0</v>
      </c>
      <c r="S115" s="237">
        <v>0</v>
      </c>
      <c r="T115" s="238">
        <f>S115*H115</f>
        <v>0</v>
      </c>
      <c r="AR115" s="92" t="s">
        <v>131</v>
      </c>
      <c r="AT115" s="92" t="s">
        <v>127</v>
      </c>
      <c r="AU115" s="92" t="s">
        <v>132</v>
      </c>
      <c r="AY115" s="92" t="s">
        <v>124</v>
      </c>
      <c r="BE115" s="239">
        <f>IF(N115="základní",J115,0)</f>
        <v>0</v>
      </c>
      <c r="BF115" s="239">
        <f>IF(N115="snížená",J115,0)</f>
        <v>0</v>
      </c>
      <c r="BG115" s="239">
        <f>IF(N115="zákl. přenesená",J115,0)</f>
        <v>0</v>
      </c>
      <c r="BH115" s="239">
        <f>IF(N115="sníž. přenesená",J115,0)</f>
        <v>0</v>
      </c>
      <c r="BI115" s="239">
        <f>IF(N115="nulová",J115,0)</f>
        <v>0</v>
      </c>
      <c r="BJ115" s="92" t="s">
        <v>132</v>
      </c>
      <c r="BK115" s="239">
        <f>ROUND(I115*H115,2)</f>
        <v>0</v>
      </c>
      <c r="BL115" s="92" t="s">
        <v>131</v>
      </c>
      <c r="BM115" s="92" t="s">
        <v>206</v>
      </c>
    </row>
    <row r="116" spans="2:65" s="112" customFormat="1" ht="54">
      <c r="B116" s="107"/>
      <c r="D116" s="240" t="s">
        <v>134</v>
      </c>
      <c r="F116" s="241" t="s">
        <v>202</v>
      </c>
      <c r="L116" s="107"/>
      <c r="M116" s="242"/>
      <c r="N116" s="108"/>
      <c r="O116" s="108"/>
      <c r="P116" s="108"/>
      <c r="Q116" s="108"/>
      <c r="R116" s="108"/>
      <c r="S116" s="108"/>
      <c r="T116" s="138"/>
      <c r="AT116" s="92" t="s">
        <v>134</v>
      </c>
      <c r="AU116" s="92" t="s">
        <v>132</v>
      </c>
    </row>
    <row r="117" spans="2:65" s="112" customFormat="1" ht="25.5" customHeight="1">
      <c r="B117" s="107"/>
      <c r="C117" s="229" t="s">
        <v>11</v>
      </c>
      <c r="D117" s="229" t="s">
        <v>127</v>
      </c>
      <c r="E117" s="230" t="s">
        <v>207</v>
      </c>
      <c r="F117" s="231" t="s">
        <v>208</v>
      </c>
      <c r="G117" s="232" t="s">
        <v>130</v>
      </c>
      <c r="H117" s="233">
        <v>1</v>
      </c>
      <c r="I117" s="8"/>
      <c r="J117" s="234">
        <f>ROUND(I117*H117,2)</f>
        <v>0</v>
      </c>
      <c r="K117" s="231" t="s">
        <v>5</v>
      </c>
      <c r="L117" s="107"/>
      <c r="M117" s="235" t="s">
        <v>5</v>
      </c>
      <c r="N117" s="236" t="s">
        <v>44</v>
      </c>
      <c r="O117" s="108"/>
      <c r="P117" s="237">
        <f>O117*H117</f>
        <v>0</v>
      </c>
      <c r="Q117" s="237">
        <v>0</v>
      </c>
      <c r="R117" s="237">
        <f>Q117*H117</f>
        <v>0</v>
      </c>
      <c r="S117" s="237">
        <v>0</v>
      </c>
      <c r="T117" s="238">
        <f>S117*H117</f>
        <v>0</v>
      </c>
      <c r="AR117" s="92" t="s">
        <v>131</v>
      </c>
      <c r="AT117" s="92" t="s">
        <v>127</v>
      </c>
      <c r="AU117" s="92" t="s">
        <v>132</v>
      </c>
      <c r="AY117" s="92" t="s">
        <v>124</v>
      </c>
      <c r="BE117" s="239">
        <f>IF(N117="základní",J117,0)</f>
        <v>0</v>
      </c>
      <c r="BF117" s="239">
        <f>IF(N117="snížená",J117,0)</f>
        <v>0</v>
      </c>
      <c r="BG117" s="239">
        <f>IF(N117="zákl. přenesená",J117,0)</f>
        <v>0</v>
      </c>
      <c r="BH117" s="239">
        <f>IF(N117="sníž. přenesená",J117,0)</f>
        <v>0</v>
      </c>
      <c r="BI117" s="239">
        <f>IF(N117="nulová",J117,0)</f>
        <v>0</v>
      </c>
      <c r="BJ117" s="92" t="s">
        <v>132</v>
      </c>
      <c r="BK117" s="239">
        <f>ROUND(I117*H117,2)</f>
        <v>0</v>
      </c>
      <c r="BL117" s="92" t="s">
        <v>131</v>
      </c>
      <c r="BM117" s="92" t="s">
        <v>209</v>
      </c>
    </row>
    <row r="118" spans="2:65" s="112" customFormat="1" ht="27">
      <c r="B118" s="107"/>
      <c r="D118" s="240" t="s">
        <v>134</v>
      </c>
      <c r="F118" s="241" t="s">
        <v>210</v>
      </c>
      <c r="L118" s="107"/>
      <c r="M118" s="243"/>
      <c r="N118" s="244"/>
      <c r="O118" s="244"/>
      <c r="P118" s="244"/>
      <c r="Q118" s="244"/>
      <c r="R118" s="244"/>
      <c r="S118" s="244"/>
      <c r="T118" s="245"/>
      <c r="AT118" s="92" t="s">
        <v>134</v>
      </c>
      <c r="AU118" s="92" t="s">
        <v>132</v>
      </c>
    </row>
    <row r="119" spans="2:65" s="112" customFormat="1" ht="6.95" customHeight="1">
      <c r="B119" s="123"/>
      <c r="C119" s="124"/>
      <c r="D119" s="124"/>
      <c r="E119" s="124"/>
      <c r="F119" s="124"/>
      <c r="G119" s="124"/>
      <c r="H119" s="124"/>
      <c r="I119" s="124"/>
      <c r="J119" s="124"/>
      <c r="K119" s="124"/>
      <c r="L119" s="107"/>
    </row>
  </sheetData>
  <sheetProtection sheet="1" objects="1" scenarios="1"/>
  <autoFilter ref="C81:K118"/>
  <mergeCells count="10">
    <mergeCell ref="J51:J52"/>
    <mergeCell ref="E72:H72"/>
    <mergeCell ref="E74:H7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3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style="90" customWidth="1"/>
    <col min="2" max="2" width="1.6640625" style="90" customWidth="1"/>
    <col min="3" max="3" width="4.1640625" style="90" customWidth="1"/>
    <col min="4" max="4" width="4.33203125" style="90" customWidth="1"/>
    <col min="5" max="5" width="17.1640625" style="90" customWidth="1"/>
    <col min="6" max="6" width="75" style="90" customWidth="1"/>
    <col min="7" max="7" width="8.6640625" style="90" customWidth="1"/>
    <col min="8" max="8" width="11.1640625" style="90" customWidth="1"/>
    <col min="9" max="9" width="12.6640625" style="90" customWidth="1"/>
    <col min="10" max="10" width="23.5" style="90" customWidth="1"/>
    <col min="11" max="11" width="15.5" style="90" customWidth="1"/>
    <col min="12" max="12" width="9.33203125" style="90"/>
    <col min="13" max="18" width="9.33203125" style="90" hidden="1" customWidth="1"/>
    <col min="19" max="19" width="8.1640625" style="90" hidden="1" customWidth="1"/>
    <col min="20" max="20" width="29.6640625" style="90" hidden="1" customWidth="1"/>
    <col min="21" max="21" width="16.33203125" style="90" hidden="1" customWidth="1"/>
    <col min="22" max="22" width="12.33203125" style="90" customWidth="1"/>
    <col min="23" max="23" width="16.33203125" style="90" customWidth="1"/>
    <col min="24" max="24" width="12.33203125" style="90" customWidth="1"/>
    <col min="25" max="25" width="15" style="90" customWidth="1"/>
    <col min="26" max="26" width="11" style="90" customWidth="1"/>
    <col min="27" max="27" width="15" style="90" customWidth="1"/>
    <col min="28" max="28" width="16.33203125" style="90" customWidth="1"/>
    <col min="29" max="29" width="11" style="90" customWidth="1"/>
    <col min="30" max="30" width="15" style="90" customWidth="1"/>
    <col min="31" max="31" width="16.33203125" style="90" customWidth="1"/>
    <col min="32" max="43" width="9.33203125" style="90"/>
    <col min="44" max="65" width="9.33203125" style="90" hidden="1" customWidth="1"/>
    <col min="66" max="16384" width="9.33203125" style="90"/>
  </cols>
  <sheetData>
    <row r="1" spans="1:70" ht="21.75" customHeight="1">
      <c r="A1" s="89"/>
      <c r="B1" s="3"/>
      <c r="C1" s="3"/>
      <c r="D1" s="4" t="s">
        <v>1</v>
      </c>
      <c r="E1" s="3"/>
      <c r="F1" s="168" t="s">
        <v>88</v>
      </c>
      <c r="G1" s="331" t="s">
        <v>89</v>
      </c>
      <c r="H1" s="331"/>
      <c r="I1" s="3"/>
      <c r="J1" s="168" t="s">
        <v>90</v>
      </c>
      <c r="K1" s="4" t="s">
        <v>91</v>
      </c>
      <c r="L1" s="168" t="s">
        <v>92</v>
      </c>
      <c r="M1" s="168"/>
      <c r="N1" s="168"/>
      <c r="O1" s="168"/>
      <c r="P1" s="168"/>
      <c r="Q1" s="168"/>
      <c r="R1" s="168"/>
      <c r="S1" s="168"/>
      <c r="T1" s="168"/>
      <c r="U1" s="88"/>
      <c r="V1" s="88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</row>
    <row r="2" spans="1:70" ht="36.950000000000003" customHeight="1">
      <c r="L2" s="318" t="s">
        <v>8</v>
      </c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92" t="s">
        <v>84</v>
      </c>
      <c r="AZ2" s="246" t="s">
        <v>211</v>
      </c>
      <c r="BA2" s="246" t="s">
        <v>212</v>
      </c>
      <c r="BB2" s="246" t="s">
        <v>213</v>
      </c>
      <c r="BC2" s="246" t="s">
        <v>214</v>
      </c>
      <c r="BD2" s="246" t="s">
        <v>132</v>
      </c>
    </row>
    <row r="3" spans="1:70" ht="6.95" customHeight="1">
      <c r="B3" s="93"/>
      <c r="C3" s="94"/>
      <c r="D3" s="94"/>
      <c r="E3" s="94"/>
      <c r="F3" s="94"/>
      <c r="G3" s="94"/>
      <c r="H3" s="94"/>
      <c r="I3" s="94"/>
      <c r="J3" s="94"/>
      <c r="K3" s="95"/>
      <c r="AT3" s="92" t="s">
        <v>80</v>
      </c>
      <c r="AZ3" s="246" t="s">
        <v>215</v>
      </c>
      <c r="BA3" s="246" t="s">
        <v>216</v>
      </c>
      <c r="BB3" s="246" t="s">
        <v>217</v>
      </c>
      <c r="BC3" s="246" t="s">
        <v>218</v>
      </c>
      <c r="BD3" s="246" t="s">
        <v>132</v>
      </c>
    </row>
    <row r="4" spans="1:70" ht="36.950000000000003" customHeight="1">
      <c r="B4" s="96"/>
      <c r="C4" s="97"/>
      <c r="D4" s="98" t="s">
        <v>93</v>
      </c>
      <c r="E4" s="97"/>
      <c r="F4" s="97"/>
      <c r="G4" s="97"/>
      <c r="H4" s="97"/>
      <c r="I4" s="97"/>
      <c r="J4" s="97"/>
      <c r="K4" s="99"/>
      <c r="M4" s="100" t="s">
        <v>13</v>
      </c>
      <c r="AT4" s="92" t="s">
        <v>6</v>
      </c>
      <c r="AZ4" s="246" t="s">
        <v>219</v>
      </c>
      <c r="BA4" s="246" t="s">
        <v>220</v>
      </c>
      <c r="BB4" s="246" t="s">
        <v>221</v>
      </c>
      <c r="BC4" s="246" t="s">
        <v>222</v>
      </c>
      <c r="BD4" s="246" t="s">
        <v>132</v>
      </c>
    </row>
    <row r="5" spans="1:70" ht="6.95" customHeight="1">
      <c r="B5" s="96"/>
      <c r="C5" s="97"/>
      <c r="D5" s="97"/>
      <c r="E5" s="97"/>
      <c r="F5" s="97"/>
      <c r="G5" s="97"/>
      <c r="H5" s="97"/>
      <c r="I5" s="97"/>
      <c r="J5" s="97"/>
      <c r="K5" s="99"/>
      <c r="AZ5" s="246" t="s">
        <v>223</v>
      </c>
      <c r="BA5" s="246" t="s">
        <v>224</v>
      </c>
      <c r="BB5" s="246" t="s">
        <v>221</v>
      </c>
      <c r="BC5" s="246" t="s">
        <v>225</v>
      </c>
      <c r="BD5" s="246" t="s">
        <v>132</v>
      </c>
    </row>
    <row r="6" spans="1:70" ht="15">
      <c r="B6" s="96"/>
      <c r="C6" s="97"/>
      <c r="D6" s="104" t="s">
        <v>19</v>
      </c>
      <c r="E6" s="97"/>
      <c r="F6" s="97"/>
      <c r="G6" s="97"/>
      <c r="H6" s="97"/>
      <c r="I6" s="97"/>
      <c r="J6" s="97"/>
      <c r="K6" s="99"/>
      <c r="AZ6" s="246" t="s">
        <v>226</v>
      </c>
      <c r="BA6" s="246" t="s">
        <v>227</v>
      </c>
      <c r="BB6" s="246" t="s">
        <v>213</v>
      </c>
      <c r="BC6" s="246" t="s">
        <v>228</v>
      </c>
      <c r="BD6" s="246" t="s">
        <v>132</v>
      </c>
    </row>
    <row r="7" spans="1:70" ht="16.5" customHeight="1">
      <c r="B7" s="96"/>
      <c r="C7" s="97"/>
      <c r="D7" s="97"/>
      <c r="E7" s="332" t="str">
        <f>'Rekapitulace stavby'!K6</f>
        <v>VUZ LIBEREC - BUDOVA Č.2 A Č.3 - STAVEBNÍ OPRAVY SANACE SUTERÉNNÍCH STĚN BUDOV KASÁREN JANA ŽIŽKY</v>
      </c>
      <c r="F7" s="333"/>
      <c r="G7" s="333"/>
      <c r="H7" s="333"/>
      <c r="I7" s="97"/>
      <c r="J7" s="97"/>
      <c r="K7" s="99"/>
      <c r="AZ7" s="246" t="s">
        <v>229</v>
      </c>
      <c r="BA7" s="246" t="s">
        <v>230</v>
      </c>
      <c r="BB7" s="246" t="s">
        <v>213</v>
      </c>
      <c r="BC7" s="246" t="s">
        <v>231</v>
      </c>
      <c r="BD7" s="246" t="s">
        <v>132</v>
      </c>
    </row>
    <row r="8" spans="1:70" s="112" customFormat="1" ht="15">
      <c r="B8" s="107"/>
      <c r="C8" s="108"/>
      <c r="D8" s="104" t="s">
        <v>94</v>
      </c>
      <c r="E8" s="108"/>
      <c r="F8" s="108"/>
      <c r="G8" s="108"/>
      <c r="H8" s="108"/>
      <c r="I8" s="108"/>
      <c r="J8" s="108"/>
      <c r="K8" s="111"/>
      <c r="AZ8" s="246" t="s">
        <v>232</v>
      </c>
      <c r="BA8" s="246" t="s">
        <v>233</v>
      </c>
      <c r="BB8" s="246" t="s">
        <v>213</v>
      </c>
      <c r="BC8" s="246" t="s">
        <v>234</v>
      </c>
      <c r="BD8" s="246" t="s">
        <v>132</v>
      </c>
    </row>
    <row r="9" spans="1:70" s="112" customFormat="1" ht="36.950000000000003" customHeight="1">
      <c r="B9" s="107"/>
      <c r="C9" s="108"/>
      <c r="D9" s="108"/>
      <c r="E9" s="334" t="s">
        <v>235</v>
      </c>
      <c r="F9" s="335"/>
      <c r="G9" s="335"/>
      <c r="H9" s="335"/>
      <c r="I9" s="108"/>
      <c r="J9" s="108"/>
      <c r="K9" s="111"/>
      <c r="AZ9" s="246" t="s">
        <v>236</v>
      </c>
      <c r="BA9" s="246" t="s">
        <v>237</v>
      </c>
      <c r="BB9" s="246" t="s">
        <v>213</v>
      </c>
      <c r="BC9" s="246" t="s">
        <v>238</v>
      </c>
      <c r="BD9" s="246" t="s">
        <v>132</v>
      </c>
    </row>
    <row r="10" spans="1:70" s="112" customFormat="1">
      <c r="B10" s="107"/>
      <c r="C10" s="108"/>
      <c r="D10" s="108"/>
      <c r="E10" s="108"/>
      <c r="F10" s="108"/>
      <c r="G10" s="108"/>
      <c r="H10" s="108"/>
      <c r="I10" s="108"/>
      <c r="J10" s="108"/>
      <c r="K10" s="111"/>
      <c r="AZ10" s="246" t="s">
        <v>239</v>
      </c>
      <c r="BA10" s="246" t="s">
        <v>240</v>
      </c>
      <c r="BB10" s="246" t="s">
        <v>221</v>
      </c>
      <c r="BC10" s="246" t="s">
        <v>241</v>
      </c>
      <c r="BD10" s="246" t="s">
        <v>132</v>
      </c>
    </row>
    <row r="11" spans="1:70" s="112" customFormat="1" ht="14.45" customHeight="1">
      <c r="B11" s="107"/>
      <c r="C11" s="108"/>
      <c r="D11" s="104" t="s">
        <v>21</v>
      </c>
      <c r="E11" s="108"/>
      <c r="F11" s="105" t="s">
        <v>5</v>
      </c>
      <c r="G11" s="108"/>
      <c r="H11" s="108"/>
      <c r="I11" s="104" t="s">
        <v>22</v>
      </c>
      <c r="J11" s="105" t="s">
        <v>5</v>
      </c>
      <c r="K11" s="111"/>
      <c r="AZ11" s="246" t="s">
        <v>242</v>
      </c>
      <c r="BA11" s="246" t="s">
        <v>243</v>
      </c>
      <c r="BB11" s="246" t="s">
        <v>221</v>
      </c>
      <c r="BC11" s="246" t="s">
        <v>244</v>
      </c>
      <c r="BD11" s="246" t="s">
        <v>132</v>
      </c>
    </row>
    <row r="12" spans="1:70" s="112" customFormat="1" ht="14.45" customHeight="1">
      <c r="B12" s="107"/>
      <c r="C12" s="108"/>
      <c r="D12" s="104" t="s">
        <v>23</v>
      </c>
      <c r="E12" s="108"/>
      <c r="F12" s="105" t="s">
        <v>24</v>
      </c>
      <c r="G12" s="108"/>
      <c r="H12" s="108"/>
      <c r="I12" s="104" t="s">
        <v>25</v>
      </c>
      <c r="J12" s="169" t="str">
        <f>'Rekapitulace stavby'!AN8</f>
        <v>8. 12. 2017</v>
      </c>
      <c r="K12" s="111"/>
      <c r="AZ12" s="246" t="s">
        <v>245</v>
      </c>
      <c r="BA12" s="246" t="s">
        <v>246</v>
      </c>
      <c r="BB12" s="246" t="s">
        <v>213</v>
      </c>
      <c r="BC12" s="246" t="s">
        <v>247</v>
      </c>
      <c r="BD12" s="246" t="s">
        <v>132</v>
      </c>
    </row>
    <row r="13" spans="1:70" s="112" customFormat="1" ht="10.9" customHeight="1">
      <c r="B13" s="107"/>
      <c r="C13" s="108"/>
      <c r="D13" s="108"/>
      <c r="E13" s="108"/>
      <c r="F13" s="108"/>
      <c r="G13" s="108"/>
      <c r="H13" s="108"/>
      <c r="I13" s="108"/>
      <c r="J13" s="108"/>
      <c r="K13" s="111"/>
      <c r="AZ13" s="246" t="s">
        <v>248</v>
      </c>
      <c r="BA13" s="246" t="s">
        <v>249</v>
      </c>
      <c r="BB13" s="246" t="s">
        <v>213</v>
      </c>
      <c r="BC13" s="246" t="s">
        <v>250</v>
      </c>
      <c r="BD13" s="246" t="s">
        <v>132</v>
      </c>
    </row>
    <row r="14" spans="1:70" s="112" customFormat="1" ht="14.45" customHeight="1">
      <c r="B14" s="107"/>
      <c r="C14" s="108"/>
      <c r="D14" s="104" t="s">
        <v>27</v>
      </c>
      <c r="E14" s="108"/>
      <c r="F14" s="108"/>
      <c r="G14" s="108"/>
      <c r="H14" s="108"/>
      <c r="I14" s="104" t="s">
        <v>28</v>
      </c>
      <c r="J14" s="105" t="s">
        <v>5</v>
      </c>
      <c r="K14" s="111"/>
      <c r="AZ14" s="246" t="s">
        <v>251</v>
      </c>
      <c r="BA14" s="246" t="s">
        <v>252</v>
      </c>
      <c r="BB14" s="246" t="s">
        <v>213</v>
      </c>
      <c r="BC14" s="246" t="s">
        <v>253</v>
      </c>
      <c r="BD14" s="246" t="s">
        <v>132</v>
      </c>
    </row>
    <row r="15" spans="1:70" s="112" customFormat="1" ht="18" customHeight="1">
      <c r="B15" s="107"/>
      <c r="C15" s="108"/>
      <c r="D15" s="108"/>
      <c r="E15" s="105" t="s">
        <v>29</v>
      </c>
      <c r="F15" s="108"/>
      <c r="G15" s="108"/>
      <c r="H15" s="108"/>
      <c r="I15" s="104" t="s">
        <v>30</v>
      </c>
      <c r="J15" s="105" t="s">
        <v>5</v>
      </c>
      <c r="K15" s="111"/>
      <c r="AZ15" s="246" t="s">
        <v>254</v>
      </c>
      <c r="BA15" s="246" t="s">
        <v>255</v>
      </c>
      <c r="BB15" s="246" t="s">
        <v>213</v>
      </c>
      <c r="BC15" s="246" t="s">
        <v>256</v>
      </c>
      <c r="BD15" s="246" t="s">
        <v>132</v>
      </c>
    </row>
    <row r="16" spans="1:70" s="112" customFormat="1" ht="6.95" customHeight="1">
      <c r="B16" s="107"/>
      <c r="C16" s="108"/>
      <c r="D16" s="108"/>
      <c r="E16" s="108"/>
      <c r="F16" s="108"/>
      <c r="G16" s="108"/>
      <c r="H16" s="108"/>
      <c r="I16" s="108"/>
      <c r="J16" s="108"/>
      <c r="K16" s="111"/>
      <c r="AZ16" s="246" t="s">
        <v>257</v>
      </c>
      <c r="BA16" s="246" t="s">
        <v>258</v>
      </c>
      <c r="BB16" s="246" t="s">
        <v>213</v>
      </c>
      <c r="BC16" s="246" t="s">
        <v>259</v>
      </c>
      <c r="BD16" s="246" t="s">
        <v>132</v>
      </c>
    </row>
    <row r="17" spans="2:11" s="112" customFormat="1" ht="14.45" customHeight="1">
      <c r="B17" s="107"/>
      <c r="C17" s="108"/>
      <c r="D17" s="104" t="s">
        <v>31</v>
      </c>
      <c r="E17" s="108"/>
      <c r="F17" s="108"/>
      <c r="G17" s="108"/>
      <c r="H17" s="108"/>
      <c r="I17" s="104" t="s">
        <v>28</v>
      </c>
      <c r="J17" s="105" t="str">
        <f>IF('Rekapitulace stavby'!AN13="Vyplň údaj","",IF('Rekapitulace stavby'!AN13="","",'Rekapitulace stavby'!AN13))</f>
        <v/>
      </c>
      <c r="K17" s="111"/>
    </row>
    <row r="18" spans="2:11" s="112" customFormat="1" ht="18" customHeight="1">
      <c r="B18" s="107"/>
      <c r="C18" s="108"/>
      <c r="D18" s="108"/>
      <c r="E18" s="105" t="str">
        <f>IF('Rekapitulace stavby'!E14="Vyplň údaj","",IF('Rekapitulace stavby'!E14="","",'Rekapitulace stavby'!E14))</f>
        <v/>
      </c>
      <c r="F18" s="108"/>
      <c r="G18" s="108"/>
      <c r="H18" s="108"/>
      <c r="I18" s="104" t="s">
        <v>30</v>
      </c>
      <c r="J18" s="105" t="str">
        <f>IF('Rekapitulace stavby'!AN14="Vyplň údaj","",IF('Rekapitulace stavby'!AN14="","",'Rekapitulace stavby'!AN14))</f>
        <v/>
      </c>
      <c r="K18" s="111"/>
    </row>
    <row r="19" spans="2:11" s="112" customFormat="1" ht="6.95" customHeight="1">
      <c r="B19" s="107"/>
      <c r="C19" s="108"/>
      <c r="D19" s="108"/>
      <c r="E19" s="108"/>
      <c r="F19" s="108"/>
      <c r="G19" s="108"/>
      <c r="H19" s="108"/>
      <c r="I19" s="108"/>
      <c r="J19" s="108"/>
      <c r="K19" s="111"/>
    </row>
    <row r="20" spans="2:11" s="112" customFormat="1" ht="14.45" customHeight="1">
      <c r="B20" s="107"/>
      <c r="C20" s="108"/>
      <c r="D20" s="104" t="s">
        <v>33</v>
      </c>
      <c r="E20" s="108"/>
      <c r="F20" s="108"/>
      <c r="G20" s="108"/>
      <c r="H20" s="108"/>
      <c r="I20" s="104" t="s">
        <v>28</v>
      </c>
      <c r="J20" s="105" t="s">
        <v>5</v>
      </c>
      <c r="K20" s="111"/>
    </row>
    <row r="21" spans="2:11" s="112" customFormat="1" ht="18" customHeight="1">
      <c r="B21" s="107"/>
      <c r="C21" s="108"/>
      <c r="D21" s="108"/>
      <c r="E21" s="105" t="s">
        <v>34</v>
      </c>
      <c r="F21" s="108"/>
      <c r="G21" s="108"/>
      <c r="H21" s="108"/>
      <c r="I21" s="104" t="s">
        <v>30</v>
      </c>
      <c r="J21" s="105" t="s">
        <v>5</v>
      </c>
      <c r="K21" s="111"/>
    </row>
    <row r="22" spans="2:11" s="112" customFormat="1" ht="6.95" customHeight="1">
      <c r="B22" s="107"/>
      <c r="C22" s="108"/>
      <c r="D22" s="108"/>
      <c r="E22" s="108"/>
      <c r="F22" s="108"/>
      <c r="G22" s="108"/>
      <c r="H22" s="108"/>
      <c r="I22" s="108"/>
      <c r="J22" s="108"/>
      <c r="K22" s="111"/>
    </row>
    <row r="23" spans="2:11" s="112" customFormat="1" ht="14.45" customHeight="1">
      <c r="B23" s="107"/>
      <c r="C23" s="108"/>
      <c r="D23" s="104" t="s">
        <v>36</v>
      </c>
      <c r="E23" s="108"/>
      <c r="F23" s="108"/>
      <c r="G23" s="108"/>
      <c r="H23" s="108"/>
      <c r="I23" s="108"/>
      <c r="J23" s="108"/>
      <c r="K23" s="111"/>
    </row>
    <row r="24" spans="2:11" s="173" customFormat="1" ht="16.5" customHeight="1">
      <c r="B24" s="170"/>
      <c r="C24" s="171"/>
      <c r="D24" s="171"/>
      <c r="E24" s="297" t="s">
        <v>5</v>
      </c>
      <c r="F24" s="297"/>
      <c r="G24" s="297"/>
      <c r="H24" s="297"/>
      <c r="I24" s="171"/>
      <c r="J24" s="171"/>
      <c r="K24" s="172"/>
    </row>
    <row r="25" spans="2:11" s="112" customFormat="1" ht="6.95" customHeight="1">
      <c r="B25" s="107"/>
      <c r="C25" s="108"/>
      <c r="D25" s="108"/>
      <c r="E25" s="108"/>
      <c r="F25" s="108"/>
      <c r="G25" s="108"/>
      <c r="H25" s="108"/>
      <c r="I25" s="108"/>
      <c r="J25" s="108"/>
      <c r="K25" s="111"/>
    </row>
    <row r="26" spans="2:11" s="112" customFormat="1" ht="6.95" customHeight="1">
      <c r="B26" s="107"/>
      <c r="C26" s="108"/>
      <c r="D26" s="136"/>
      <c r="E26" s="136"/>
      <c r="F26" s="136"/>
      <c r="G26" s="136"/>
      <c r="H26" s="136"/>
      <c r="I26" s="136"/>
      <c r="J26" s="136"/>
      <c r="K26" s="174"/>
    </row>
    <row r="27" spans="2:11" s="112" customFormat="1" ht="25.35" customHeight="1">
      <c r="B27" s="107"/>
      <c r="C27" s="108"/>
      <c r="D27" s="175" t="s">
        <v>38</v>
      </c>
      <c r="E27" s="108"/>
      <c r="F27" s="108"/>
      <c r="G27" s="108"/>
      <c r="H27" s="108"/>
      <c r="I27" s="108"/>
      <c r="J27" s="176">
        <f>ROUND(J94,2)</f>
        <v>0</v>
      </c>
      <c r="K27" s="111"/>
    </row>
    <row r="28" spans="2:11" s="112" customFormat="1" ht="6.95" customHeight="1">
      <c r="B28" s="107"/>
      <c r="C28" s="108"/>
      <c r="D28" s="136"/>
      <c r="E28" s="136"/>
      <c r="F28" s="136"/>
      <c r="G28" s="136"/>
      <c r="H28" s="136"/>
      <c r="I28" s="136"/>
      <c r="J28" s="136"/>
      <c r="K28" s="174"/>
    </row>
    <row r="29" spans="2:11" s="112" customFormat="1" ht="14.45" customHeight="1">
      <c r="B29" s="107"/>
      <c r="C29" s="108"/>
      <c r="D29" s="108"/>
      <c r="E29" s="108"/>
      <c r="F29" s="177" t="s">
        <v>40</v>
      </c>
      <c r="G29" s="108"/>
      <c r="H29" s="108"/>
      <c r="I29" s="177" t="s">
        <v>39</v>
      </c>
      <c r="J29" s="177" t="s">
        <v>41</v>
      </c>
      <c r="K29" s="111"/>
    </row>
    <row r="30" spans="2:11" s="112" customFormat="1" ht="14.45" customHeight="1">
      <c r="B30" s="107"/>
      <c r="C30" s="108"/>
      <c r="D30" s="115" t="s">
        <v>42</v>
      </c>
      <c r="E30" s="115" t="s">
        <v>43</v>
      </c>
      <c r="F30" s="178">
        <f>ROUND(SUM(BE94:BE432), 2)</f>
        <v>0</v>
      </c>
      <c r="G30" s="108"/>
      <c r="H30" s="108"/>
      <c r="I30" s="179">
        <v>0.21</v>
      </c>
      <c r="J30" s="178">
        <f>ROUND(ROUND((SUM(BE94:BE432)), 2)*I30, 2)</f>
        <v>0</v>
      </c>
      <c r="K30" s="111"/>
    </row>
    <row r="31" spans="2:11" s="112" customFormat="1" ht="14.45" customHeight="1">
      <c r="B31" s="107"/>
      <c r="C31" s="108"/>
      <c r="D31" s="108"/>
      <c r="E31" s="115" t="s">
        <v>44</v>
      </c>
      <c r="F31" s="178">
        <f>ROUND(SUM(BF94:BF432), 2)</f>
        <v>0</v>
      </c>
      <c r="G31" s="108"/>
      <c r="H31" s="108"/>
      <c r="I31" s="179">
        <v>0.15</v>
      </c>
      <c r="J31" s="178">
        <f>ROUND(ROUND((SUM(BF94:BF432)), 2)*I31, 2)</f>
        <v>0</v>
      </c>
      <c r="K31" s="111"/>
    </row>
    <row r="32" spans="2:11" s="112" customFormat="1" ht="14.45" hidden="1" customHeight="1">
      <c r="B32" s="107"/>
      <c r="C32" s="108"/>
      <c r="D32" s="108"/>
      <c r="E32" s="115" t="s">
        <v>45</v>
      </c>
      <c r="F32" s="178">
        <f>ROUND(SUM(BG94:BG432), 2)</f>
        <v>0</v>
      </c>
      <c r="G32" s="108"/>
      <c r="H32" s="108"/>
      <c r="I32" s="179">
        <v>0.21</v>
      </c>
      <c r="J32" s="178">
        <v>0</v>
      </c>
      <c r="K32" s="111"/>
    </row>
    <row r="33" spans="2:11" s="112" customFormat="1" ht="14.45" hidden="1" customHeight="1">
      <c r="B33" s="107"/>
      <c r="C33" s="108"/>
      <c r="D33" s="108"/>
      <c r="E33" s="115" t="s">
        <v>46</v>
      </c>
      <c r="F33" s="178">
        <f>ROUND(SUM(BH94:BH432), 2)</f>
        <v>0</v>
      </c>
      <c r="G33" s="108"/>
      <c r="H33" s="108"/>
      <c r="I33" s="179">
        <v>0.15</v>
      </c>
      <c r="J33" s="178">
        <v>0</v>
      </c>
      <c r="K33" s="111"/>
    </row>
    <row r="34" spans="2:11" s="112" customFormat="1" ht="14.45" hidden="1" customHeight="1">
      <c r="B34" s="107"/>
      <c r="C34" s="108"/>
      <c r="D34" s="108"/>
      <c r="E34" s="115" t="s">
        <v>47</v>
      </c>
      <c r="F34" s="178">
        <f>ROUND(SUM(BI94:BI432), 2)</f>
        <v>0</v>
      </c>
      <c r="G34" s="108"/>
      <c r="H34" s="108"/>
      <c r="I34" s="179">
        <v>0</v>
      </c>
      <c r="J34" s="178">
        <v>0</v>
      </c>
      <c r="K34" s="111"/>
    </row>
    <row r="35" spans="2:11" s="112" customFormat="1" ht="6.95" customHeight="1">
      <c r="B35" s="107"/>
      <c r="C35" s="108"/>
      <c r="D35" s="108"/>
      <c r="E35" s="108"/>
      <c r="F35" s="108"/>
      <c r="G35" s="108"/>
      <c r="H35" s="108"/>
      <c r="I35" s="108"/>
      <c r="J35" s="108"/>
      <c r="K35" s="111"/>
    </row>
    <row r="36" spans="2:11" s="112" customFormat="1" ht="25.35" customHeight="1">
      <c r="B36" s="107"/>
      <c r="C36" s="180"/>
      <c r="D36" s="181" t="s">
        <v>48</v>
      </c>
      <c r="E36" s="139"/>
      <c r="F36" s="139"/>
      <c r="G36" s="182" t="s">
        <v>49</v>
      </c>
      <c r="H36" s="183" t="s">
        <v>50</v>
      </c>
      <c r="I36" s="139"/>
      <c r="J36" s="184">
        <f>SUM(J27:J34)</f>
        <v>0</v>
      </c>
      <c r="K36" s="185"/>
    </row>
    <row r="37" spans="2:11" s="112" customFormat="1" ht="14.45" customHeight="1">
      <c r="B37" s="123"/>
      <c r="C37" s="124"/>
      <c r="D37" s="124"/>
      <c r="E37" s="124"/>
      <c r="F37" s="124"/>
      <c r="G37" s="124"/>
      <c r="H37" s="124"/>
      <c r="I37" s="124"/>
      <c r="J37" s="124"/>
      <c r="K37" s="125"/>
    </row>
    <row r="41" spans="2:11" s="112" customFormat="1" ht="6.95" customHeight="1">
      <c r="B41" s="126"/>
      <c r="C41" s="127"/>
      <c r="D41" s="127"/>
      <c r="E41" s="127"/>
      <c r="F41" s="127"/>
      <c r="G41" s="127"/>
      <c r="H41" s="127"/>
      <c r="I41" s="127"/>
      <c r="J41" s="127"/>
      <c r="K41" s="186"/>
    </row>
    <row r="42" spans="2:11" s="112" customFormat="1" ht="36.950000000000003" customHeight="1">
      <c r="B42" s="107"/>
      <c r="C42" s="98" t="s">
        <v>96</v>
      </c>
      <c r="D42" s="108"/>
      <c r="E42" s="108"/>
      <c r="F42" s="108"/>
      <c r="G42" s="108"/>
      <c r="H42" s="108"/>
      <c r="I42" s="108"/>
      <c r="J42" s="108"/>
      <c r="K42" s="111"/>
    </row>
    <row r="43" spans="2:11" s="112" customFormat="1" ht="6.95" customHeight="1">
      <c r="B43" s="107"/>
      <c r="C43" s="108"/>
      <c r="D43" s="108"/>
      <c r="E43" s="108"/>
      <c r="F43" s="108"/>
      <c r="G43" s="108"/>
      <c r="H43" s="108"/>
      <c r="I43" s="108"/>
      <c r="J43" s="108"/>
      <c r="K43" s="111"/>
    </row>
    <row r="44" spans="2:11" s="112" customFormat="1" ht="14.45" customHeight="1">
      <c r="B44" s="107"/>
      <c r="C44" s="104" t="s">
        <v>19</v>
      </c>
      <c r="D44" s="108"/>
      <c r="E44" s="108"/>
      <c r="F44" s="108"/>
      <c r="G44" s="108"/>
      <c r="H44" s="108"/>
      <c r="I44" s="108"/>
      <c r="J44" s="108"/>
      <c r="K44" s="111"/>
    </row>
    <row r="45" spans="2:11" s="112" customFormat="1" ht="16.5" customHeight="1">
      <c r="B45" s="107"/>
      <c r="C45" s="108"/>
      <c r="D45" s="108"/>
      <c r="E45" s="332" t="str">
        <f>E7</f>
        <v>VUZ LIBEREC - BUDOVA Č.2 A Č.3 - STAVEBNÍ OPRAVY SANACE SUTERÉNNÍCH STĚN BUDOV KASÁREN JANA ŽIŽKY</v>
      </c>
      <c r="F45" s="333"/>
      <c r="G45" s="333"/>
      <c r="H45" s="333"/>
      <c r="I45" s="108"/>
      <c r="J45" s="108"/>
      <c r="K45" s="111"/>
    </row>
    <row r="46" spans="2:11" s="112" customFormat="1" ht="14.45" customHeight="1">
      <c r="B46" s="107"/>
      <c r="C46" s="104" t="s">
        <v>94</v>
      </c>
      <c r="D46" s="108"/>
      <c r="E46" s="108"/>
      <c r="F46" s="108"/>
      <c r="G46" s="108"/>
      <c r="H46" s="108"/>
      <c r="I46" s="108"/>
      <c r="J46" s="108"/>
      <c r="K46" s="111"/>
    </row>
    <row r="47" spans="2:11" s="112" customFormat="1" ht="17.25" customHeight="1">
      <c r="B47" s="107"/>
      <c r="C47" s="108"/>
      <c r="D47" s="108"/>
      <c r="E47" s="334" t="str">
        <f>E9</f>
        <v>SO 01 - Sanace suterénních stěn a stavební práce s tím spojené budovy č.2</v>
      </c>
      <c r="F47" s="335"/>
      <c r="G47" s="335"/>
      <c r="H47" s="335"/>
      <c r="I47" s="108"/>
      <c r="J47" s="108"/>
      <c r="K47" s="111"/>
    </row>
    <row r="48" spans="2:11" s="112" customFormat="1" ht="6.95" customHeight="1">
      <c r="B48" s="107"/>
      <c r="C48" s="108"/>
      <c r="D48" s="108"/>
      <c r="E48" s="108"/>
      <c r="F48" s="108"/>
      <c r="G48" s="108"/>
      <c r="H48" s="108"/>
      <c r="I48" s="108"/>
      <c r="J48" s="108"/>
      <c r="K48" s="111"/>
    </row>
    <row r="49" spans="2:47" s="112" customFormat="1" ht="18" customHeight="1">
      <c r="B49" s="107"/>
      <c r="C49" s="104" t="s">
        <v>23</v>
      </c>
      <c r="D49" s="108"/>
      <c r="E49" s="108"/>
      <c r="F49" s="105" t="str">
        <f>F12</f>
        <v>Horská 333, 460 14 Liberec XIV - Ruprechtice</v>
      </c>
      <c r="G49" s="108"/>
      <c r="H49" s="108"/>
      <c r="I49" s="104" t="s">
        <v>25</v>
      </c>
      <c r="J49" s="169" t="str">
        <f>IF(J12="","",J12)</f>
        <v>8. 12. 2017</v>
      </c>
      <c r="K49" s="111"/>
    </row>
    <row r="50" spans="2:47" s="112" customFormat="1" ht="6.95" customHeight="1">
      <c r="B50" s="107"/>
      <c r="C50" s="108"/>
      <c r="D50" s="108"/>
      <c r="E50" s="108"/>
      <c r="F50" s="108"/>
      <c r="G50" s="108"/>
      <c r="H50" s="108"/>
      <c r="I50" s="108"/>
      <c r="J50" s="108"/>
      <c r="K50" s="111"/>
    </row>
    <row r="51" spans="2:47" s="112" customFormat="1" ht="15">
      <c r="B51" s="107"/>
      <c r="C51" s="104" t="s">
        <v>27</v>
      </c>
      <c r="D51" s="108"/>
      <c r="E51" s="108"/>
      <c r="F51" s="105" t="str">
        <f>E15</f>
        <v>Armádní Servisní, příspěvková organizace</v>
      </c>
      <c r="G51" s="108"/>
      <c r="H51" s="108"/>
      <c r="I51" s="104" t="s">
        <v>33</v>
      </c>
      <c r="J51" s="297" t="str">
        <f>E21</f>
        <v>KT ING s.r.o.</v>
      </c>
      <c r="K51" s="111"/>
    </row>
    <row r="52" spans="2:47" s="112" customFormat="1" ht="14.45" customHeight="1">
      <c r="B52" s="107"/>
      <c r="C52" s="104" t="s">
        <v>31</v>
      </c>
      <c r="D52" s="108"/>
      <c r="E52" s="108"/>
      <c r="F52" s="105" t="str">
        <f>IF(E18="","",E18)</f>
        <v/>
      </c>
      <c r="G52" s="108"/>
      <c r="H52" s="108"/>
      <c r="I52" s="108"/>
      <c r="J52" s="327"/>
      <c r="K52" s="111"/>
    </row>
    <row r="53" spans="2:47" s="112" customFormat="1" ht="10.35" customHeight="1">
      <c r="B53" s="107"/>
      <c r="C53" s="108"/>
      <c r="D53" s="108"/>
      <c r="E53" s="108"/>
      <c r="F53" s="108"/>
      <c r="G53" s="108"/>
      <c r="H53" s="108"/>
      <c r="I53" s="108"/>
      <c r="J53" s="108"/>
      <c r="K53" s="111"/>
    </row>
    <row r="54" spans="2:47" s="112" customFormat="1" ht="29.25" customHeight="1">
      <c r="B54" s="107"/>
      <c r="C54" s="187" t="s">
        <v>97</v>
      </c>
      <c r="D54" s="180"/>
      <c r="E54" s="180"/>
      <c r="F54" s="180"/>
      <c r="G54" s="180"/>
      <c r="H54" s="180"/>
      <c r="I54" s="180"/>
      <c r="J54" s="188" t="s">
        <v>98</v>
      </c>
      <c r="K54" s="189"/>
    </row>
    <row r="55" spans="2:47" s="112" customFormat="1" ht="10.35" customHeight="1">
      <c r="B55" s="107"/>
      <c r="C55" s="108"/>
      <c r="D55" s="108"/>
      <c r="E55" s="108"/>
      <c r="F55" s="108"/>
      <c r="G55" s="108"/>
      <c r="H55" s="108"/>
      <c r="I55" s="108"/>
      <c r="J55" s="108"/>
      <c r="K55" s="111"/>
    </row>
    <row r="56" spans="2:47" s="112" customFormat="1" ht="29.25" customHeight="1">
      <c r="B56" s="107"/>
      <c r="C56" s="190" t="s">
        <v>99</v>
      </c>
      <c r="D56" s="108"/>
      <c r="E56" s="108"/>
      <c r="F56" s="108"/>
      <c r="G56" s="108"/>
      <c r="H56" s="108"/>
      <c r="I56" s="108"/>
      <c r="J56" s="176">
        <f>J94</f>
        <v>0</v>
      </c>
      <c r="K56" s="111"/>
      <c r="AU56" s="92" t="s">
        <v>100</v>
      </c>
    </row>
    <row r="57" spans="2:47" s="197" customFormat="1" ht="24.95" customHeight="1">
      <c r="B57" s="191"/>
      <c r="C57" s="192"/>
      <c r="D57" s="193" t="s">
        <v>260</v>
      </c>
      <c r="E57" s="194"/>
      <c r="F57" s="194"/>
      <c r="G57" s="194"/>
      <c r="H57" s="194"/>
      <c r="I57" s="194"/>
      <c r="J57" s="195">
        <f>J95</f>
        <v>0</v>
      </c>
      <c r="K57" s="196"/>
    </row>
    <row r="58" spans="2:47" s="204" customFormat="1" ht="19.899999999999999" customHeight="1">
      <c r="B58" s="198"/>
      <c r="C58" s="199"/>
      <c r="D58" s="200" t="s">
        <v>261</v>
      </c>
      <c r="E58" s="201"/>
      <c r="F58" s="201"/>
      <c r="G58" s="201"/>
      <c r="H58" s="201"/>
      <c r="I58" s="201"/>
      <c r="J58" s="202">
        <f>J96</f>
        <v>0</v>
      </c>
      <c r="K58" s="203"/>
    </row>
    <row r="59" spans="2:47" s="204" customFormat="1" ht="19.899999999999999" customHeight="1">
      <c r="B59" s="198"/>
      <c r="C59" s="199"/>
      <c r="D59" s="200" t="s">
        <v>262</v>
      </c>
      <c r="E59" s="201"/>
      <c r="F59" s="201"/>
      <c r="G59" s="201"/>
      <c r="H59" s="201"/>
      <c r="I59" s="201"/>
      <c r="J59" s="202">
        <f>J134</f>
        <v>0</v>
      </c>
      <c r="K59" s="203"/>
    </row>
    <row r="60" spans="2:47" s="204" customFormat="1" ht="19.899999999999999" customHeight="1">
      <c r="B60" s="198"/>
      <c r="C60" s="199"/>
      <c r="D60" s="200" t="s">
        <v>263</v>
      </c>
      <c r="E60" s="201"/>
      <c r="F60" s="201"/>
      <c r="G60" s="201"/>
      <c r="H60" s="201"/>
      <c r="I60" s="201"/>
      <c r="J60" s="202">
        <f>J142</f>
        <v>0</v>
      </c>
      <c r="K60" s="203"/>
    </row>
    <row r="61" spans="2:47" s="204" customFormat="1" ht="19.899999999999999" customHeight="1">
      <c r="B61" s="198"/>
      <c r="C61" s="199"/>
      <c r="D61" s="200" t="s">
        <v>264</v>
      </c>
      <c r="E61" s="201"/>
      <c r="F61" s="201"/>
      <c r="G61" s="201"/>
      <c r="H61" s="201"/>
      <c r="I61" s="201"/>
      <c r="J61" s="202">
        <f>J148</f>
        <v>0</v>
      </c>
      <c r="K61" s="203"/>
    </row>
    <row r="62" spans="2:47" s="204" customFormat="1" ht="19.899999999999999" customHeight="1">
      <c r="B62" s="198"/>
      <c r="C62" s="199"/>
      <c r="D62" s="200" t="s">
        <v>265</v>
      </c>
      <c r="E62" s="201"/>
      <c r="F62" s="201"/>
      <c r="G62" s="201"/>
      <c r="H62" s="201"/>
      <c r="I62" s="201"/>
      <c r="J62" s="202">
        <f>J158</f>
        <v>0</v>
      </c>
      <c r="K62" s="203"/>
    </row>
    <row r="63" spans="2:47" s="204" customFormat="1" ht="19.899999999999999" customHeight="1">
      <c r="B63" s="198"/>
      <c r="C63" s="199"/>
      <c r="D63" s="200" t="s">
        <v>266</v>
      </c>
      <c r="E63" s="201"/>
      <c r="F63" s="201"/>
      <c r="G63" s="201"/>
      <c r="H63" s="201"/>
      <c r="I63" s="201"/>
      <c r="J63" s="202">
        <f>J297</f>
        <v>0</v>
      </c>
      <c r="K63" s="203"/>
    </row>
    <row r="64" spans="2:47" s="204" customFormat="1" ht="19.899999999999999" customHeight="1">
      <c r="B64" s="198"/>
      <c r="C64" s="199"/>
      <c r="D64" s="200" t="s">
        <v>267</v>
      </c>
      <c r="E64" s="201"/>
      <c r="F64" s="201"/>
      <c r="G64" s="201"/>
      <c r="H64" s="201"/>
      <c r="I64" s="201"/>
      <c r="J64" s="202">
        <f>J299</f>
        <v>0</v>
      </c>
      <c r="K64" s="203"/>
    </row>
    <row r="65" spans="2:12" s="204" customFormat="1" ht="19.899999999999999" customHeight="1">
      <c r="B65" s="198"/>
      <c r="C65" s="199"/>
      <c r="D65" s="200" t="s">
        <v>268</v>
      </c>
      <c r="E65" s="201"/>
      <c r="F65" s="201"/>
      <c r="G65" s="201"/>
      <c r="H65" s="201"/>
      <c r="I65" s="201"/>
      <c r="J65" s="202">
        <f>J328</f>
        <v>0</v>
      </c>
      <c r="K65" s="203"/>
    </row>
    <row r="66" spans="2:12" s="204" customFormat="1" ht="19.899999999999999" customHeight="1">
      <c r="B66" s="198"/>
      <c r="C66" s="199"/>
      <c r="D66" s="200" t="s">
        <v>269</v>
      </c>
      <c r="E66" s="201"/>
      <c r="F66" s="201"/>
      <c r="G66" s="201"/>
      <c r="H66" s="201"/>
      <c r="I66" s="201"/>
      <c r="J66" s="202">
        <f>J334</f>
        <v>0</v>
      </c>
      <c r="K66" s="203"/>
    </row>
    <row r="67" spans="2:12" s="197" customFormat="1" ht="24.95" customHeight="1">
      <c r="B67" s="191"/>
      <c r="C67" s="192"/>
      <c r="D67" s="193" t="s">
        <v>270</v>
      </c>
      <c r="E67" s="194"/>
      <c r="F67" s="194"/>
      <c r="G67" s="194"/>
      <c r="H67" s="194"/>
      <c r="I67" s="194"/>
      <c r="J67" s="195">
        <f>J336</f>
        <v>0</v>
      </c>
      <c r="K67" s="196"/>
    </row>
    <row r="68" spans="2:12" s="204" customFormat="1" ht="19.899999999999999" customHeight="1">
      <c r="B68" s="198"/>
      <c r="C68" s="199"/>
      <c r="D68" s="200" t="s">
        <v>271</v>
      </c>
      <c r="E68" s="201"/>
      <c r="F68" s="201"/>
      <c r="G68" s="201"/>
      <c r="H68" s="201"/>
      <c r="I68" s="201"/>
      <c r="J68" s="202">
        <f>J337</f>
        <v>0</v>
      </c>
      <c r="K68" s="203"/>
    </row>
    <row r="69" spans="2:12" s="204" customFormat="1" ht="19.899999999999999" customHeight="1">
      <c r="B69" s="198"/>
      <c r="C69" s="199"/>
      <c r="D69" s="200" t="s">
        <v>272</v>
      </c>
      <c r="E69" s="201"/>
      <c r="F69" s="201"/>
      <c r="G69" s="201"/>
      <c r="H69" s="201"/>
      <c r="I69" s="201"/>
      <c r="J69" s="202">
        <f>J349</f>
        <v>0</v>
      </c>
      <c r="K69" s="203"/>
    </row>
    <row r="70" spans="2:12" s="204" customFormat="1" ht="19.899999999999999" customHeight="1">
      <c r="B70" s="198"/>
      <c r="C70" s="199"/>
      <c r="D70" s="200" t="s">
        <v>273</v>
      </c>
      <c r="E70" s="201"/>
      <c r="F70" s="201"/>
      <c r="G70" s="201"/>
      <c r="H70" s="201"/>
      <c r="I70" s="201"/>
      <c r="J70" s="202">
        <f>J365</f>
        <v>0</v>
      </c>
      <c r="K70" s="203"/>
    </row>
    <row r="71" spans="2:12" s="204" customFormat="1" ht="19.899999999999999" customHeight="1">
      <c r="B71" s="198"/>
      <c r="C71" s="199"/>
      <c r="D71" s="200" t="s">
        <v>274</v>
      </c>
      <c r="E71" s="201"/>
      <c r="F71" s="201"/>
      <c r="G71" s="201"/>
      <c r="H71" s="201"/>
      <c r="I71" s="201"/>
      <c r="J71" s="202">
        <f>J389</f>
        <v>0</v>
      </c>
      <c r="K71" s="203"/>
    </row>
    <row r="72" spans="2:12" s="204" customFormat="1" ht="19.899999999999999" customHeight="1">
      <c r="B72" s="198"/>
      <c r="C72" s="199"/>
      <c r="D72" s="200" t="s">
        <v>275</v>
      </c>
      <c r="E72" s="201"/>
      <c r="F72" s="201"/>
      <c r="G72" s="201"/>
      <c r="H72" s="201"/>
      <c r="I72" s="201"/>
      <c r="J72" s="202">
        <f>J399</f>
        <v>0</v>
      </c>
      <c r="K72" s="203"/>
    </row>
    <row r="73" spans="2:12" s="204" customFormat="1" ht="19.899999999999999" customHeight="1">
      <c r="B73" s="198"/>
      <c r="C73" s="199"/>
      <c r="D73" s="200" t="s">
        <v>276</v>
      </c>
      <c r="E73" s="201"/>
      <c r="F73" s="201"/>
      <c r="G73" s="201"/>
      <c r="H73" s="201"/>
      <c r="I73" s="201"/>
      <c r="J73" s="202">
        <f>J413</f>
        <v>0</v>
      </c>
      <c r="K73" s="203"/>
    </row>
    <row r="74" spans="2:12" s="204" customFormat="1" ht="19.899999999999999" customHeight="1">
      <c r="B74" s="198"/>
      <c r="C74" s="199"/>
      <c r="D74" s="200" t="s">
        <v>277</v>
      </c>
      <c r="E74" s="201"/>
      <c r="F74" s="201"/>
      <c r="G74" s="201"/>
      <c r="H74" s="201"/>
      <c r="I74" s="201"/>
      <c r="J74" s="202">
        <f>J421</f>
        <v>0</v>
      </c>
      <c r="K74" s="203"/>
    </row>
    <row r="75" spans="2:12" s="112" customFormat="1" ht="21.75" customHeight="1">
      <c r="B75" s="107"/>
      <c r="C75" s="108"/>
      <c r="D75" s="108"/>
      <c r="E75" s="108"/>
      <c r="F75" s="108"/>
      <c r="G75" s="108"/>
      <c r="H75" s="108"/>
      <c r="I75" s="108"/>
      <c r="J75" s="108"/>
      <c r="K75" s="111"/>
    </row>
    <row r="76" spans="2:12" s="112" customFormat="1" ht="6.95" customHeight="1">
      <c r="B76" s="123"/>
      <c r="C76" s="124"/>
      <c r="D76" s="124"/>
      <c r="E76" s="124"/>
      <c r="F76" s="124"/>
      <c r="G76" s="124"/>
      <c r="H76" s="124"/>
      <c r="I76" s="124"/>
      <c r="J76" s="124"/>
      <c r="K76" s="125"/>
    </row>
    <row r="80" spans="2:12" s="112" customFormat="1" ht="6.95" customHeight="1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07"/>
    </row>
    <row r="81" spans="2:63" s="112" customFormat="1" ht="36.950000000000003" customHeight="1">
      <c r="B81" s="107"/>
      <c r="C81" s="128" t="s">
        <v>107</v>
      </c>
      <c r="L81" s="107"/>
    </row>
    <row r="82" spans="2:63" s="112" customFormat="1" ht="6.95" customHeight="1">
      <c r="B82" s="107"/>
      <c r="L82" s="107"/>
    </row>
    <row r="83" spans="2:63" s="112" customFormat="1" ht="14.45" customHeight="1">
      <c r="B83" s="107"/>
      <c r="C83" s="130" t="s">
        <v>19</v>
      </c>
      <c r="L83" s="107"/>
    </row>
    <row r="84" spans="2:63" s="112" customFormat="1" ht="16.5" customHeight="1">
      <c r="B84" s="107"/>
      <c r="E84" s="328" t="str">
        <f>E7</f>
        <v>VUZ LIBEREC - BUDOVA Č.2 A Č.3 - STAVEBNÍ OPRAVY SANACE SUTERÉNNÍCH STĚN BUDOV KASÁREN JANA ŽIŽKY</v>
      </c>
      <c r="F84" s="329"/>
      <c r="G84" s="329"/>
      <c r="H84" s="329"/>
      <c r="L84" s="107"/>
    </row>
    <row r="85" spans="2:63" s="112" customFormat="1" ht="14.45" customHeight="1">
      <c r="B85" s="107"/>
      <c r="C85" s="130" t="s">
        <v>94</v>
      </c>
      <c r="L85" s="107"/>
    </row>
    <row r="86" spans="2:63" s="112" customFormat="1" ht="17.25" customHeight="1">
      <c r="B86" s="107"/>
      <c r="E86" s="325" t="str">
        <f>E9</f>
        <v>SO 01 - Sanace suterénních stěn a stavební práce s tím spojené budovy č.2</v>
      </c>
      <c r="F86" s="330"/>
      <c r="G86" s="330"/>
      <c r="H86" s="330"/>
      <c r="L86" s="107"/>
    </row>
    <row r="87" spans="2:63" s="112" customFormat="1" ht="6.95" customHeight="1">
      <c r="B87" s="107"/>
      <c r="L87" s="107"/>
    </row>
    <row r="88" spans="2:63" s="112" customFormat="1" ht="18" customHeight="1">
      <c r="B88" s="107"/>
      <c r="C88" s="130" t="s">
        <v>23</v>
      </c>
      <c r="F88" s="205" t="str">
        <f>F12</f>
        <v>Horská 333, 460 14 Liberec XIV - Ruprechtice</v>
      </c>
      <c r="I88" s="130" t="s">
        <v>25</v>
      </c>
      <c r="J88" s="206" t="str">
        <f>IF(J12="","",J12)</f>
        <v>8. 12. 2017</v>
      </c>
      <c r="L88" s="107"/>
    </row>
    <row r="89" spans="2:63" s="112" customFormat="1" ht="6.95" customHeight="1">
      <c r="B89" s="107"/>
      <c r="L89" s="107"/>
    </row>
    <row r="90" spans="2:63" s="112" customFormat="1" ht="15">
      <c r="B90" s="107"/>
      <c r="C90" s="130" t="s">
        <v>27</v>
      </c>
      <c r="F90" s="205" t="str">
        <f>E15</f>
        <v>Armádní Servisní, příspěvková organizace</v>
      </c>
      <c r="I90" s="130" t="s">
        <v>33</v>
      </c>
      <c r="J90" s="205" t="str">
        <f>E21</f>
        <v>KT ING s.r.o.</v>
      </c>
      <c r="L90" s="107"/>
    </row>
    <row r="91" spans="2:63" s="112" customFormat="1" ht="14.45" customHeight="1">
      <c r="B91" s="107"/>
      <c r="C91" s="130" t="s">
        <v>31</v>
      </c>
      <c r="F91" s="205" t="str">
        <f>IF(E18="","",E18)</f>
        <v/>
      </c>
      <c r="L91" s="107"/>
    </row>
    <row r="92" spans="2:63" s="112" customFormat="1" ht="10.35" customHeight="1">
      <c r="B92" s="107"/>
      <c r="L92" s="107"/>
    </row>
    <row r="93" spans="2:63" s="211" customFormat="1" ht="29.25" customHeight="1">
      <c r="B93" s="207"/>
      <c r="C93" s="208" t="s">
        <v>108</v>
      </c>
      <c r="D93" s="209" t="s">
        <v>57</v>
      </c>
      <c r="E93" s="209" t="s">
        <v>53</v>
      </c>
      <c r="F93" s="209" t="s">
        <v>109</v>
      </c>
      <c r="G93" s="209" t="s">
        <v>110</v>
      </c>
      <c r="H93" s="209" t="s">
        <v>111</v>
      </c>
      <c r="I93" s="209" t="s">
        <v>112</v>
      </c>
      <c r="J93" s="209" t="s">
        <v>98</v>
      </c>
      <c r="K93" s="210" t="s">
        <v>113</v>
      </c>
      <c r="L93" s="207"/>
      <c r="M93" s="141" t="s">
        <v>114</v>
      </c>
      <c r="N93" s="142" t="s">
        <v>42</v>
      </c>
      <c r="O93" s="142" t="s">
        <v>115</v>
      </c>
      <c r="P93" s="142" t="s">
        <v>116</v>
      </c>
      <c r="Q93" s="142" t="s">
        <v>117</v>
      </c>
      <c r="R93" s="142" t="s">
        <v>118</v>
      </c>
      <c r="S93" s="142" t="s">
        <v>119</v>
      </c>
      <c r="T93" s="143" t="s">
        <v>120</v>
      </c>
    </row>
    <row r="94" spans="2:63" s="112" customFormat="1" ht="29.25" customHeight="1">
      <c r="B94" s="107"/>
      <c r="C94" s="145" t="s">
        <v>99</v>
      </c>
      <c r="J94" s="212">
        <f>BK94</f>
        <v>0</v>
      </c>
      <c r="L94" s="107"/>
      <c r="M94" s="144"/>
      <c r="N94" s="136"/>
      <c r="O94" s="136"/>
      <c r="P94" s="213">
        <f>P95+P336</f>
        <v>0</v>
      </c>
      <c r="Q94" s="136"/>
      <c r="R94" s="213">
        <f>R95+R336</f>
        <v>104.53949984</v>
      </c>
      <c r="S94" s="136"/>
      <c r="T94" s="214">
        <f>T95+T336</f>
        <v>39.993716300000003</v>
      </c>
      <c r="AT94" s="92" t="s">
        <v>71</v>
      </c>
      <c r="AU94" s="92" t="s">
        <v>100</v>
      </c>
      <c r="BK94" s="215">
        <f>BK95+BK336</f>
        <v>0</v>
      </c>
    </row>
    <row r="95" spans="2:63" s="217" customFormat="1" ht="37.35" customHeight="1">
      <c r="B95" s="216"/>
      <c r="D95" s="218" t="s">
        <v>71</v>
      </c>
      <c r="E95" s="219" t="s">
        <v>278</v>
      </c>
      <c r="F95" s="219" t="s">
        <v>279</v>
      </c>
      <c r="J95" s="220">
        <f>BK95</f>
        <v>0</v>
      </c>
      <c r="L95" s="216"/>
      <c r="M95" s="221"/>
      <c r="N95" s="222"/>
      <c r="O95" s="222"/>
      <c r="P95" s="223">
        <f>P96+P134+P142+P148+P158+P297+P299+P328+P334</f>
        <v>0</v>
      </c>
      <c r="Q95" s="222"/>
      <c r="R95" s="223">
        <f>R96+R134+R142+R148+R158+R297+R299+R328+R334</f>
        <v>86.481063120000002</v>
      </c>
      <c r="S95" s="222"/>
      <c r="T95" s="224">
        <f>T96+T134+T142+T148+T158+T297+T299+T328+T334</f>
        <v>39.187253800000001</v>
      </c>
      <c r="AR95" s="218" t="s">
        <v>80</v>
      </c>
      <c r="AT95" s="225" t="s">
        <v>71</v>
      </c>
      <c r="AU95" s="225" t="s">
        <v>72</v>
      </c>
      <c r="AY95" s="218" t="s">
        <v>124</v>
      </c>
      <c r="BK95" s="226">
        <f>BK96+BK134+BK142+BK148+BK158+BK297+BK299+BK328+BK334</f>
        <v>0</v>
      </c>
    </row>
    <row r="96" spans="2:63" s="217" customFormat="1" ht="19.899999999999999" customHeight="1">
      <c r="B96" s="216"/>
      <c r="D96" s="218" t="s">
        <v>71</v>
      </c>
      <c r="E96" s="227" t="s">
        <v>80</v>
      </c>
      <c r="F96" s="227" t="s">
        <v>280</v>
      </c>
      <c r="J96" s="228">
        <f>BK96</f>
        <v>0</v>
      </c>
      <c r="L96" s="216"/>
      <c r="M96" s="221"/>
      <c r="N96" s="222"/>
      <c r="O96" s="222"/>
      <c r="P96" s="223">
        <f>SUM(P97:P133)</f>
        <v>0</v>
      </c>
      <c r="Q96" s="222"/>
      <c r="R96" s="223">
        <f>SUM(R97:R133)</f>
        <v>29.038</v>
      </c>
      <c r="S96" s="222"/>
      <c r="T96" s="224">
        <f>SUM(T97:T133)</f>
        <v>12.579555000000001</v>
      </c>
      <c r="AR96" s="218" t="s">
        <v>80</v>
      </c>
      <c r="AT96" s="225" t="s">
        <v>71</v>
      </c>
      <c r="AU96" s="225" t="s">
        <v>80</v>
      </c>
      <c r="AY96" s="218" t="s">
        <v>124</v>
      </c>
      <c r="BK96" s="226">
        <f>SUM(BK97:BK133)</f>
        <v>0</v>
      </c>
    </row>
    <row r="97" spans="2:65" s="112" customFormat="1" ht="51" customHeight="1">
      <c r="B97" s="107"/>
      <c r="C97" s="229" t="s">
        <v>80</v>
      </c>
      <c r="D97" s="229" t="s">
        <v>127</v>
      </c>
      <c r="E97" s="230" t="s">
        <v>281</v>
      </c>
      <c r="F97" s="231" t="s">
        <v>282</v>
      </c>
      <c r="G97" s="232" t="s">
        <v>213</v>
      </c>
      <c r="H97" s="233">
        <v>42.125</v>
      </c>
      <c r="I97" s="8"/>
      <c r="J97" s="234">
        <f>ROUND(I97*H97,2)</f>
        <v>0</v>
      </c>
      <c r="K97" s="231" t="s">
        <v>148</v>
      </c>
      <c r="L97" s="107"/>
      <c r="M97" s="235" t="s">
        <v>5</v>
      </c>
      <c r="N97" s="236" t="s">
        <v>44</v>
      </c>
      <c r="O97" s="108"/>
      <c r="P97" s="237">
        <f>O97*H97</f>
        <v>0</v>
      </c>
      <c r="Q97" s="237">
        <v>0</v>
      </c>
      <c r="R97" s="237">
        <f>Q97*H97</f>
        <v>0</v>
      </c>
      <c r="S97" s="237">
        <v>0.255</v>
      </c>
      <c r="T97" s="238">
        <f>S97*H97</f>
        <v>10.741875</v>
      </c>
      <c r="AR97" s="92" t="s">
        <v>145</v>
      </c>
      <c r="AT97" s="92" t="s">
        <v>127</v>
      </c>
      <c r="AU97" s="92" t="s">
        <v>132</v>
      </c>
      <c r="AY97" s="92" t="s">
        <v>124</v>
      </c>
      <c r="BE97" s="239">
        <f>IF(N97="základní",J97,0)</f>
        <v>0</v>
      </c>
      <c r="BF97" s="239">
        <f>IF(N97="snížená",J97,0)</f>
        <v>0</v>
      </c>
      <c r="BG97" s="239">
        <f>IF(N97="zákl. přenesená",J97,0)</f>
        <v>0</v>
      </c>
      <c r="BH97" s="239">
        <f>IF(N97="sníž. přenesená",J97,0)</f>
        <v>0</v>
      </c>
      <c r="BI97" s="239">
        <f>IF(N97="nulová",J97,0)</f>
        <v>0</v>
      </c>
      <c r="BJ97" s="92" t="s">
        <v>132</v>
      </c>
      <c r="BK97" s="239">
        <f>ROUND(I97*H97,2)</f>
        <v>0</v>
      </c>
      <c r="BL97" s="92" t="s">
        <v>145</v>
      </c>
      <c r="BM97" s="92" t="s">
        <v>283</v>
      </c>
    </row>
    <row r="98" spans="2:65" s="248" customFormat="1" ht="27">
      <c r="B98" s="247"/>
      <c r="D98" s="240" t="s">
        <v>284</v>
      </c>
      <c r="E98" s="249" t="s">
        <v>5</v>
      </c>
      <c r="F98" s="250" t="s">
        <v>285</v>
      </c>
      <c r="H98" s="251">
        <v>42.125</v>
      </c>
      <c r="L98" s="247"/>
      <c r="M98" s="252"/>
      <c r="N98" s="253"/>
      <c r="O98" s="253"/>
      <c r="P98" s="253"/>
      <c r="Q98" s="253"/>
      <c r="R98" s="253"/>
      <c r="S98" s="253"/>
      <c r="T98" s="254"/>
      <c r="AT98" s="249" t="s">
        <v>284</v>
      </c>
      <c r="AU98" s="249" t="s">
        <v>132</v>
      </c>
      <c r="AV98" s="248" t="s">
        <v>132</v>
      </c>
      <c r="AW98" s="248" t="s">
        <v>35</v>
      </c>
      <c r="AX98" s="248" t="s">
        <v>80</v>
      </c>
      <c r="AY98" s="249" t="s">
        <v>124</v>
      </c>
    </row>
    <row r="99" spans="2:65" s="112" customFormat="1" ht="25.5" customHeight="1">
      <c r="B99" s="107"/>
      <c r="C99" s="229" t="s">
        <v>132</v>
      </c>
      <c r="D99" s="229" t="s">
        <v>127</v>
      </c>
      <c r="E99" s="230" t="s">
        <v>286</v>
      </c>
      <c r="F99" s="231" t="s">
        <v>287</v>
      </c>
      <c r="G99" s="232" t="s">
        <v>213</v>
      </c>
      <c r="H99" s="233">
        <v>7.0679999999999996</v>
      </c>
      <c r="I99" s="8"/>
      <c r="J99" s="234">
        <f>ROUND(I99*H99,2)</f>
        <v>0</v>
      </c>
      <c r="K99" s="231" t="s">
        <v>5</v>
      </c>
      <c r="L99" s="107"/>
      <c r="M99" s="235" t="s">
        <v>5</v>
      </c>
      <c r="N99" s="236" t="s">
        <v>44</v>
      </c>
      <c r="O99" s="108"/>
      <c r="P99" s="237">
        <f>O99*H99</f>
        <v>0</v>
      </c>
      <c r="Q99" s="237">
        <v>0</v>
      </c>
      <c r="R99" s="237">
        <f>Q99*H99</f>
        <v>0</v>
      </c>
      <c r="S99" s="237">
        <v>0.26</v>
      </c>
      <c r="T99" s="238">
        <f>S99*H99</f>
        <v>1.83768</v>
      </c>
      <c r="AR99" s="92" t="s">
        <v>145</v>
      </c>
      <c r="AT99" s="92" t="s">
        <v>127</v>
      </c>
      <c r="AU99" s="92" t="s">
        <v>132</v>
      </c>
      <c r="AY99" s="92" t="s">
        <v>124</v>
      </c>
      <c r="BE99" s="239">
        <f>IF(N99="základní",J99,0)</f>
        <v>0</v>
      </c>
      <c r="BF99" s="239">
        <f>IF(N99="snížená",J99,0)</f>
        <v>0</v>
      </c>
      <c r="BG99" s="239">
        <f>IF(N99="zákl. přenesená",J99,0)</f>
        <v>0</v>
      </c>
      <c r="BH99" s="239">
        <f>IF(N99="sníž. přenesená",J99,0)</f>
        <v>0</v>
      </c>
      <c r="BI99" s="239">
        <f>IF(N99="nulová",J99,0)</f>
        <v>0</v>
      </c>
      <c r="BJ99" s="92" t="s">
        <v>132</v>
      </c>
      <c r="BK99" s="239">
        <f>ROUND(I99*H99,2)</f>
        <v>0</v>
      </c>
      <c r="BL99" s="92" t="s">
        <v>145</v>
      </c>
      <c r="BM99" s="92" t="s">
        <v>288</v>
      </c>
    </row>
    <row r="100" spans="2:65" s="248" customFormat="1">
      <c r="B100" s="247"/>
      <c r="D100" s="240" t="s">
        <v>284</v>
      </c>
      <c r="E100" s="249" t="s">
        <v>5</v>
      </c>
      <c r="F100" s="250" t="s">
        <v>289</v>
      </c>
      <c r="H100" s="251">
        <v>7.0679999999999996</v>
      </c>
      <c r="L100" s="247"/>
      <c r="M100" s="252"/>
      <c r="N100" s="253"/>
      <c r="O100" s="253"/>
      <c r="P100" s="253"/>
      <c r="Q100" s="253"/>
      <c r="R100" s="253"/>
      <c r="S100" s="253"/>
      <c r="T100" s="254"/>
      <c r="AT100" s="249" t="s">
        <v>284</v>
      </c>
      <c r="AU100" s="249" t="s">
        <v>132</v>
      </c>
      <c r="AV100" s="248" t="s">
        <v>132</v>
      </c>
      <c r="AW100" s="248" t="s">
        <v>35</v>
      </c>
      <c r="AX100" s="248" t="s">
        <v>80</v>
      </c>
      <c r="AY100" s="249" t="s">
        <v>124</v>
      </c>
    </row>
    <row r="101" spans="2:65" s="112" customFormat="1" ht="25.5" customHeight="1">
      <c r="B101" s="107"/>
      <c r="C101" s="229" t="s">
        <v>140</v>
      </c>
      <c r="D101" s="229" t="s">
        <v>127</v>
      </c>
      <c r="E101" s="230" t="s">
        <v>290</v>
      </c>
      <c r="F101" s="231" t="s">
        <v>291</v>
      </c>
      <c r="G101" s="232" t="s">
        <v>221</v>
      </c>
      <c r="H101" s="233">
        <v>166.001</v>
      </c>
      <c r="I101" s="8"/>
      <c r="J101" s="234">
        <f>ROUND(I101*H101,2)</f>
        <v>0</v>
      </c>
      <c r="K101" s="231" t="s">
        <v>148</v>
      </c>
      <c r="L101" s="107"/>
      <c r="M101" s="235" t="s">
        <v>5</v>
      </c>
      <c r="N101" s="236" t="s">
        <v>44</v>
      </c>
      <c r="O101" s="108"/>
      <c r="P101" s="237">
        <f>O101*H101</f>
        <v>0</v>
      </c>
      <c r="Q101" s="237">
        <v>0</v>
      </c>
      <c r="R101" s="237">
        <f>Q101*H101</f>
        <v>0</v>
      </c>
      <c r="S101" s="237">
        <v>0</v>
      </c>
      <c r="T101" s="238">
        <f>S101*H101</f>
        <v>0</v>
      </c>
      <c r="AR101" s="92" t="s">
        <v>145</v>
      </c>
      <c r="AT101" s="92" t="s">
        <v>127</v>
      </c>
      <c r="AU101" s="92" t="s">
        <v>132</v>
      </c>
      <c r="AY101" s="92" t="s">
        <v>124</v>
      </c>
      <c r="BE101" s="239">
        <f>IF(N101="základní",J101,0)</f>
        <v>0</v>
      </c>
      <c r="BF101" s="239">
        <f>IF(N101="snížená",J101,0)</f>
        <v>0</v>
      </c>
      <c r="BG101" s="239">
        <f>IF(N101="zákl. přenesená",J101,0)</f>
        <v>0</v>
      </c>
      <c r="BH101" s="239">
        <f>IF(N101="sníž. přenesená",J101,0)</f>
        <v>0</v>
      </c>
      <c r="BI101" s="239">
        <f>IF(N101="nulová",J101,0)</f>
        <v>0</v>
      </c>
      <c r="BJ101" s="92" t="s">
        <v>132</v>
      </c>
      <c r="BK101" s="239">
        <f>ROUND(I101*H101,2)</f>
        <v>0</v>
      </c>
      <c r="BL101" s="92" t="s">
        <v>145</v>
      </c>
      <c r="BM101" s="92" t="s">
        <v>292</v>
      </c>
    </row>
    <row r="102" spans="2:65" s="256" customFormat="1">
      <c r="B102" s="255"/>
      <c r="D102" s="240" t="s">
        <v>284</v>
      </c>
      <c r="E102" s="257" t="s">
        <v>5</v>
      </c>
      <c r="F102" s="258" t="s">
        <v>293</v>
      </c>
      <c r="H102" s="257" t="s">
        <v>5</v>
      </c>
      <c r="L102" s="255"/>
      <c r="M102" s="259"/>
      <c r="N102" s="260"/>
      <c r="O102" s="260"/>
      <c r="P102" s="260"/>
      <c r="Q102" s="260"/>
      <c r="R102" s="260"/>
      <c r="S102" s="260"/>
      <c r="T102" s="261"/>
      <c r="AT102" s="257" t="s">
        <v>284</v>
      </c>
      <c r="AU102" s="257" t="s">
        <v>132</v>
      </c>
      <c r="AV102" s="256" t="s">
        <v>80</v>
      </c>
      <c r="AW102" s="256" t="s">
        <v>35</v>
      </c>
      <c r="AX102" s="256" t="s">
        <v>72</v>
      </c>
      <c r="AY102" s="257" t="s">
        <v>124</v>
      </c>
    </row>
    <row r="103" spans="2:65" s="248" customFormat="1">
      <c r="B103" s="247"/>
      <c r="D103" s="240" t="s">
        <v>284</v>
      </c>
      <c r="E103" s="249" t="s">
        <v>5</v>
      </c>
      <c r="F103" s="250" t="s">
        <v>294</v>
      </c>
      <c r="H103" s="251">
        <v>3.323</v>
      </c>
      <c r="L103" s="247"/>
      <c r="M103" s="252"/>
      <c r="N103" s="253"/>
      <c r="O103" s="253"/>
      <c r="P103" s="253"/>
      <c r="Q103" s="253"/>
      <c r="R103" s="253"/>
      <c r="S103" s="253"/>
      <c r="T103" s="254"/>
      <c r="AT103" s="249" t="s">
        <v>284</v>
      </c>
      <c r="AU103" s="249" t="s">
        <v>132</v>
      </c>
      <c r="AV103" s="248" t="s">
        <v>132</v>
      </c>
      <c r="AW103" s="248" t="s">
        <v>35</v>
      </c>
      <c r="AX103" s="248" t="s">
        <v>72</v>
      </c>
      <c r="AY103" s="249" t="s">
        <v>124</v>
      </c>
    </row>
    <row r="104" spans="2:65" s="248" customFormat="1">
      <c r="B104" s="247"/>
      <c r="D104" s="240" t="s">
        <v>284</v>
      </c>
      <c r="E104" s="249" t="s">
        <v>5</v>
      </c>
      <c r="F104" s="250" t="s">
        <v>295</v>
      </c>
      <c r="H104" s="251">
        <v>30.622</v>
      </c>
      <c r="L104" s="247"/>
      <c r="M104" s="252"/>
      <c r="N104" s="253"/>
      <c r="O104" s="253"/>
      <c r="P104" s="253"/>
      <c r="Q104" s="253"/>
      <c r="R104" s="253"/>
      <c r="S104" s="253"/>
      <c r="T104" s="254"/>
      <c r="AT104" s="249" t="s">
        <v>284</v>
      </c>
      <c r="AU104" s="249" t="s">
        <v>132</v>
      </c>
      <c r="AV104" s="248" t="s">
        <v>132</v>
      </c>
      <c r="AW104" s="248" t="s">
        <v>35</v>
      </c>
      <c r="AX104" s="248" t="s">
        <v>72</v>
      </c>
      <c r="AY104" s="249" t="s">
        <v>124</v>
      </c>
    </row>
    <row r="105" spans="2:65" s="248" customFormat="1">
      <c r="B105" s="247"/>
      <c r="D105" s="240" t="s">
        <v>284</v>
      </c>
      <c r="E105" s="249" t="s">
        <v>5</v>
      </c>
      <c r="F105" s="250" t="s">
        <v>296</v>
      </c>
      <c r="H105" s="251">
        <v>42.957999999999998</v>
      </c>
      <c r="L105" s="247"/>
      <c r="M105" s="252"/>
      <c r="N105" s="253"/>
      <c r="O105" s="253"/>
      <c r="P105" s="253"/>
      <c r="Q105" s="253"/>
      <c r="R105" s="253"/>
      <c r="S105" s="253"/>
      <c r="T105" s="254"/>
      <c r="AT105" s="249" t="s">
        <v>284</v>
      </c>
      <c r="AU105" s="249" t="s">
        <v>132</v>
      </c>
      <c r="AV105" s="248" t="s">
        <v>132</v>
      </c>
      <c r="AW105" s="248" t="s">
        <v>35</v>
      </c>
      <c r="AX105" s="248" t="s">
        <v>72</v>
      </c>
      <c r="AY105" s="249" t="s">
        <v>124</v>
      </c>
    </row>
    <row r="106" spans="2:65" s="248" customFormat="1">
      <c r="B106" s="247"/>
      <c r="D106" s="240" t="s">
        <v>284</v>
      </c>
      <c r="E106" s="249" t="s">
        <v>5</v>
      </c>
      <c r="F106" s="250" t="s">
        <v>297</v>
      </c>
      <c r="H106" s="251">
        <v>3.0259999999999998</v>
      </c>
      <c r="L106" s="247"/>
      <c r="M106" s="252"/>
      <c r="N106" s="253"/>
      <c r="O106" s="253"/>
      <c r="P106" s="253"/>
      <c r="Q106" s="253"/>
      <c r="R106" s="253"/>
      <c r="S106" s="253"/>
      <c r="T106" s="254"/>
      <c r="AT106" s="249" t="s">
        <v>284</v>
      </c>
      <c r="AU106" s="249" t="s">
        <v>132</v>
      </c>
      <c r="AV106" s="248" t="s">
        <v>132</v>
      </c>
      <c r="AW106" s="248" t="s">
        <v>35</v>
      </c>
      <c r="AX106" s="248" t="s">
        <v>72</v>
      </c>
      <c r="AY106" s="249" t="s">
        <v>124</v>
      </c>
    </row>
    <row r="107" spans="2:65" s="248" customFormat="1">
      <c r="B107" s="247"/>
      <c r="D107" s="240" t="s">
        <v>284</v>
      </c>
      <c r="E107" s="249" t="s">
        <v>5</v>
      </c>
      <c r="F107" s="250" t="s">
        <v>298</v>
      </c>
      <c r="H107" s="251">
        <v>29.696000000000002</v>
      </c>
      <c r="L107" s="247"/>
      <c r="M107" s="252"/>
      <c r="N107" s="253"/>
      <c r="O107" s="253"/>
      <c r="P107" s="253"/>
      <c r="Q107" s="253"/>
      <c r="R107" s="253"/>
      <c r="S107" s="253"/>
      <c r="T107" s="254"/>
      <c r="AT107" s="249" t="s">
        <v>284</v>
      </c>
      <c r="AU107" s="249" t="s">
        <v>132</v>
      </c>
      <c r="AV107" s="248" t="s">
        <v>132</v>
      </c>
      <c r="AW107" s="248" t="s">
        <v>35</v>
      </c>
      <c r="AX107" s="248" t="s">
        <v>72</v>
      </c>
      <c r="AY107" s="249" t="s">
        <v>124</v>
      </c>
    </row>
    <row r="108" spans="2:65" s="248" customFormat="1">
      <c r="B108" s="247"/>
      <c r="D108" s="240" t="s">
        <v>284</v>
      </c>
      <c r="E108" s="249" t="s">
        <v>5</v>
      </c>
      <c r="F108" s="250" t="s">
        <v>299</v>
      </c>
      <c r="H108" s="251">
        <v>2.2370000000000001</v>
      </c>
      <c r="L108" s="247"/>
      <c r="M108" s="252"/>
      <c r="N108" s="253"/>
      <c r="O108" s="253"/>
      <c r="P108" s="253"/>
      <c r="Q108" s="253"/>
      <c r="R108" s="253"/>
      <c r="S108" s="253"/>
      <c r="T108" s="254"/>
      <c r="AT108" s="249" t="s">
        <v>284</v>
      </c>
      <c r="AU108" s="249" t="s">
        <v>132</v>
      </c>
      <c r="AV108" s="248" t="s">
        <v>132</v>
      </c>
      <c r="AW108" s="248" t="s">
        <v>35</v>
      </c>
      <c r="AX108" s="248" t="s">
        <v>72</v>
      </c>
      <c r="AY108" s="249" t="s">
        <v>124</v>
      </c>
    </row>
    <row r="109" spans="2:65" s="248" customFormat="1">
      <c r="B109" s="247"/>
      <c r="D109" s="240" t="s">
        <v>284</v>
      </c>
      <c r="E109" s="249" t="s">
        <v>5</v>
      </c>
      <c r="F109" s="250" t="s">
        <v>300</v>
      </c>
      <c r="H109" s="251">
        <v>10.349</v>
      </c>
      <c r="L109" s="247"/>
      <c r="M109" s="252"/>
      <c r="N109" s="253"/>
      <c r="O109" s="253"/>
      <c r="P109" s="253"/>
      <c r="Q109" s="253"/>
      <c r="R109" s="253"/>
      <c r="S109" s="253"/>
      <c r="T109" s="254"/>
      <c r="AT109" s="249" t="s">
        <v>284</v>
      </c>
      <c r="AU109" s="249" t="s">
        <v>132</v>
      </c>
      <c r="AV109" s="248" t="s">
        <v>132</v>
      </c>
      <c r="AW109" s="248" t="s">
        <v>35</v>
      </c>
      <c r="AX109" s="248" t="s">
        <v>72</v>
      </c>
      <c r="AY109" s="249" t="s">
        <v>124</v>
      </c>
    </row>
    <row r="110" spans="2:65" s="248" customFormat="1">
      <c r="B110" s="247"/>
      <c r="D110" s="240" t="s">
        <v>284</v>
      </c>
      <c r="E110" s="249" t="s">
        <v>5</v>
      </c>
      <c r="F110" s="250" t="s">
        <v>301</v>
      </c>
      <c r="H110" s="251">
        <v>3.4809999999999999</v>
      </c>
      <c r="L110" s="247"/>
      <c r="M110" s="252"/>
      <c r="N110" s="253"/>
      <c r="O110" s="253"/>
      <c r="P110" s="253"/>
      <c r="Q110" s="253"/>
      <c r="R110" s="253"/>
      <c r="S110" s="253"/>
      <c r="T110" s="254"/>
      <c r="AT110" s="249" t="s">
        <v>284</v>
      </c>
      <c r="AU110" s="249" t="s">
        <v>132</v>
      </c>
      <c r="AV110" s="248" t="s">
        <v>132</v>
      </c>
      <c r="AW110" s="248" t="s">
        <v>35</v>
      </c>
      <c r="AX110" s="248" t="s">
        <v>72</v>
      </c>
      <c r="AY110" s="249" t="s">
        <v>124</v>
      </c>
    </row>
    <row r="111" spans="2:65" s="248" customFormat="1">
      <c r="B111" s="247"/>
      <c r="D111" s="240" t="s">
        <v>284</v>
      </c>
      <c r="E111" s="249" t="s">
        <v>5</v>
      </c>
      <c r="F111" s="250" t="s">
        <v>302</v>
      </c>
      <c r="H111" s="251">
        <v>15.420999999999999</v>
      </c>
      <c r="L111" s="247"/>
      <c r="M111" s="252"/>
      <c r="N111" s="253"/>
      <c r="O111" s="253"/>
      <c r="P111" s="253"/>
      <c r="Q111" s="253"/>
      <c r="R111" s="253"/>
      <c r="S111" s="253"/>
      <c r="T111" s="254"/>
      <c r="AT111" s="249" t="s">
        <v>284</v>
      </c>
      <c r="AU111" s="249" t="s">
        <v>132</v>
      </c>
      <c r="AV111" s="248" t="s">
        <v>132</v>
      </c>
      <c r="AW111" s="248" t="s">
        <v>35</v>
      </c>
      <c r="AX111" s="248" t="s">
        <v>72</v>
      </c>
      <c r="AY111" s="249" t="s">
        <v>124</v>
      </c>
    </row>
    <row r="112" spans="2:65" s="248" customFormat="1">
      <c r="B112" s="247"/>
      <c r="D112" s="240" t="s">
        <v>284</v>
      </c>
      <c r="E112" s="249" t="s">
        <v>5</v>
      </c>
      <c r="F112" s="250" t="s">
        <v>303</v>
      </c>
      <c r="H112" s="251">
        <v>12.11</v>
      </c>
      <c r="L112" s="247"/>
      <c r="M112" s="252"/>
      <c r="N112" s="253"/>
      <c r="O112" s="253"/>
      <c r="P112" s="253"/>
      <c r="Q112" s="253"/>
      <c r="R112" s="253"/>
      <c r="S112" s="253"/>
      <c r="T112" s="254"/>
      <c r="AT112" s="249" t="s">
        <v>284</v>
      </c>
      <c r="AU112" s="249" t="s">
        <v>132</v>
      </c>
      <c r="AV112" s="248" t="s">
        <v>132</v>
      </c>
      <c r="AW112" s="248" t="s">
        <v>35</v>
      </c>
      <c r="AX112" s="248" t="s">
        <v>72</v>
      </c>
      <c r="AY112" s="249" t="s">
        <v>124</v>
      </c>
    </row>
    <row r="113" spans="2:65" s="248" customFormat="1">
      <c r="B113" s="247"/>
      <c r="D113" s="240" t="s">
        <v>284</v>
      </c>
      <c r="E113" s="249" t="s">
        <v>5</v>
      </c>
      <c r="F113" s="250" t="s">
        <v>304</v>
      </c>
      <c r="H113" s="251">
        <v>12.778</v>
      </c>
      <c r="L113" s="247"/>
      <c r="M113" s="252"/>
      <c r="N113" s="253"/>
      <c r="O113" s="253"/>
      <c r="P113" s="253"/>
      <c r="Q113" s="253"/>
      <c r="R113" s="253"/>
      <c r="S113" s="253"/>
      <c r="T113" s="254"/>
      <c r="AT113" s="249" t="s">
        <v>284</v>
      </c>
      <c r="AU113" s="249" t="s">
        <v>132</v>
      </c>
      <c r="AV113" s="248" t="s">
        <v>132</v>
      </c>
      <c r="AW113" s="248" t="s">
        <v>35</v>
      </c>
      <c r="AX113" s="248" t="s">
        <v>72</v>
      </c>
      <c r="AY113" s="249" t="s">
        <v>124</v>
      </c>
    </row>
    <row r="114" spans="2:65" s="263" customFormat="1">
      <c r="B114" s="262"/>
      <c r="D114" s="240" t="s">
        <v>284</v>
      </c>
      <c r="E114" s="264" t="s">
        <v>5</v>
      </c>
      <c r="F114" s="265" t="s">
        <v>305</v>
      </c>
      <c r="H114" s="266">
        <v>166.001</v>
      </c>
      <c r="L114" s="262"/>
      <c r="M114" s="267"/>
      <c r="N114" s="268"/>
      <c r="O114" s="268"/>
      <c r="P114" s="268"/>
      <c r="Q114" s="268"/>
      <c r="R114" s="268"/>
      <c r="S114" s="268"/>
      <c r="T114" s="269"/>
      <c r="AT114" s="264" t="s">
        <v>284</v>
      </c>
      <c r="AU114" s="264" t="s">
        <v>132</v>
      </c>
      <c r="AV114" s="263" t="s">
        <v>140</v>
      </c>
      <c r="AW114" s="263" t="s">
        <v>35</v>
      </c>
      <c r="AX114" s="263" t="s">
        <v>72</v>
      </c>
      <c r="AY114" s="264" t="s">
        <v>124</v>
      </c>
    </row>
    <row r="115" spans="2:65" s="271" customFormat="1">
      <c r="B115" s="270"/>
      <c r="D115" s="240" t="s">
        <v>284</v>
      </c>
      <c r="E115" s="272" t="s">
        <v>239</v>
      </c>
      <c r="F115" s="273" t="s">
        <v>306</v>
      </c>
      <c r="H115" s="274">
        <v>166.001</v>
      </c>
      <c r="L115" s="270"/>
      <c r="M115" s="275"/>
      <c r="N115" s="276"/>
      <c r="O115" s="276"/>
      <c r="P115" s="276"/>
      <c r="Q115" s="276"/>
      <c r="R115" s="276"/>
      <c r="S115" s="276"/>
      <c r="T115" s="277"/>
      <c r="AT115" s="272" t="s">
        <v>284</v>
      </c>
      <c r="AU115" s="272" t="s">
        <v>132</v>
      </c>
      <c r="AV115" s="271" t="s">
        <v>145</v>
      </c>
      <c r="AW115" s="271" t="s">
        <v>35</v>
      </c>
      <c r="AX115" s="271" t="s">
        <v>80</v>
      </c>
      <c r="AY115" s="272" t="s">
        <v>124</v>
      </c>
    </row>
    <row r="116" spans="2:65" s="112" customFormat="1" ht="38.25" customHeight="1">
      <c r="B116" s="107"/>
      <c r="C116" s="229" t="s">
        <v>145</v>
      </c>
      <c r="D116" s="229" t="s">
        <v>127</v>
      </c>
      <c r="E116" s="230" t="s">
        <v>307</v>
      </c>
      <c r="F116" s="231" t="s">
        <v>308</v>
      </c>
      <c r="G116" s="232" t="s">
        <v>221</v>
      </c>
      <c r="H116" s="233">
        <v>166.001</v>
      </c>
      <c r="I116" s="8"/>
      <c r="J116" s="234">
        <f>ROUND(I116*H116,2)</f>
        <v>0</v>
      </c>
      <c r="K116" s="231" t="s">
        <v>148</v>
      </c>
      <c r="L116" s="107"/>
      <c r="M116" s="235" t="s">
        <v>5</v>
      </c>
      <c r="N116" s="236" t="s">
        <v>44</v>
      </c>
      <c r="O116" s="108"/>
      <c r="P116" s="237">
        <f>O116*H116</f>
        <v>0</v>
      </c>
      <c r="Q116" s="237">
        <v>0</v>
      </c>
      <c r="R116" s="237">
        <f>Q116*H116</f>
        <v>0</v>
      </c>
      <c r="S116" s="237">
        <v>0</v>
      </c>
      <c r="T116" s="238">
        <f>S116*H116</f>
        <v>0</v>
      </c>
      <c r="AR116" s="92" t="s">
        <v>145</v>
      </c>
      <c r="AT116" s="92" t="s">
        <v>127</v>
      </c>
      <c r="AU116" s="92" t="s">
        <v>132</v>
      </c>
      <c r="AY116" s="92" t="s">
        <v>124</v>
      </c>
      <c r="BE116" s="239">
        <f>IF(N116="základní",J116,0)</f>
        <v>0</v>
      </c>
      <c r="BF116" s="239">
        <f>IF(N116="snížená",J116,0)</f>
        <v>0</v>
      </c>
      <c r="BG116" s="239">
        <f>IF(N116="zákl. přenesená",J116,0)</f>
        <v>0</v>
      </c>
      <c r="BH116" s="239">
        <f>IF(N116="sníž. přenesená",J116,0)</f>
        <v>0</v>
      </c>
      <c r="BI116" s="239">
        <f>IF(N116="nulová",J116,0)</f>
        <v>0</v>
      </c>
      <c r="BJ116" s="92" t="s">
        <v>132</v>
      </c>
      <c r="BK116" s="239">
        <f>ROUND(I116*H116,2)</f>
        <v>0</v>
      </c>
      <c r="BL116" s="92" t="s">
        <v>145</v>
      </c>
      <c r="BM116" s="92" t="s">
        <v>309</v>
      </c>
    </row>
    <row r="117" spans="2:65" s="248" customFormat="1">
      <c r="B117" s="247"/>
      <c r="D117" s="240" t="s">
        <v>284</v>
      </c>
      <c r="E117" s="249" t="s">
        <v>5</v>
      </c>
      <c r="F117" s="250" t="s">
        <v>239</v>
      </c>
      <c r="H117" s="251">
        <v>166.001</v>
      </c>
      <c r="L117" s="247"/>
      <c r="M117" s="252"/>
      <c r="N117" s="253"/>
      <c r="O117" s="253"/>
      <c r="P117" s="253"/>
      <c r="Q117" s="253"/>
      <c r="R117" s="253"/>
      <c r="S117" s="253"/>
      <c r="T117" s="254"/>
      <c r="AT117" s="249" t="s">
        <v>284</v>
      </c>
      <c r="AU117" s="249" t="s">
        <v>132</v>
      </c>
      <c r="AV117" s="248" t="s">
        <v>132</v>
      </c>
      <c r="AW117" s="248" t="s">
        <v>35</v>
      </c>
      <c r="AX117" s="248" t="s">
        <v>80</v>
      </c>
      <c r="AY117" s="249" t="s">
        <v>124</v>
      </c>
    </row>
    <row r="118" spans="2:65" s="112" customFormat="1" ht="38.25" customHeight="1">
      <c r="B118" s="107"/>
      <c r="C118" s="229" t="s">
        <v>123</v>
      </c>
      <c r="D118" s="229" t="s">
        <v>127</v>
      </c>
      <c r="E118" s="230" t="s">
        <v>310</v>
      </c>
      <c r="F118" s="231" t="s">
        <v>311</v>
      </c>
      <c r="G118" s="232" t="s">
        <v>221</v>
      </c>
      <c r="H118" s="233">
        <v>23.23</v>
      </c>
      <c r="I118" s="8"/>
      <c r="J118" s="234">
        <f>ROUND(I118*H118,2)</f>
        <v>0</v>
      </c>
      <c r="K118" s="231" t="s">
        <v>148</v>
      </c>
      <c r="L118" s="107"/>
      <c r="M118" s="235" t="s">
        <v>5</v>
      </c>
      <c r="N118" s="236" t="s">
        <v>44</v>
      </c>
      <c r="O118" s="108"/>
      <c r="P118" s="237">
        <f>O118*H118</f>
        <v>0</v>
      </c>
      <c r="Q118" s="237">
        <v>0</v>
      </c>
      <c r="R118" s="237">
        <f>Q118*H118</f>
        <v>0</v>
      </c>
      <c r="S118" s="237">
        <v>0</v>
      </c>
      <c r="T118" s="238">
        <f>S118*H118</f>
        <v>0</v>
      </c>
      <c r="AR118" s="92" t="s">
        <v>145</v>
      </c>
      <c r="AT118" s="92" t="s">
        <v>127</v>
      </c>
      <c r="AU118" s="92" t="s">
        <v>132</v>
      </c>
      <c r="AY118" s="92" t="s">
        <v>124</v>
      </c>
      <c r="BE118" s="239">
        <f>IF(N118="základní",J118,0)</f>
        <v>0</v>
      </c>
      <c r="BF118" s="239">
        <f>IF(N118="snížená",J118,0)</f>
        <v>0</v>
      </c>
      <c r="BG118" s="239">
        <f>IF(N118="zákl. přenesená",J118,0)</f>
        <v>0</v>
      </c>
      <c r="BH118" s="239">
        <f>IF(N118="sníž. přenesená",J118,0)</f>
        <v>0</v>
      </c>
      <c r="BI118" s="239">
        <f>IF(N118="nulová",J118,0)</f>
        <v>0</v>
      </c>
      <c r="BJ118" s="92" t="s">
        <v>132</v>
      </c>
      <c r="BK118" s="239">
        <f>ROUND(I118*H118,2)</f>
        <v>0</v>
      </c>
      <c r="BL118" s="92" t="s">
        <v>145</v>
      </c>
      <c r="BM118" s="92" t="s">
        <v>312</v>
      </c>
    </row>
    <row r="119" spans="2:65" s="248" customFormat="1">
      <c r="B119" s="247"/>
      <c r="D119" s="240" t="s">
        <v>284</v>
      </c>
      <c r="E119" s="249" t="s">
        <v>5</v>
      </c>
      <c r="F119" s="250" t="s">
        <v>313</v>
      </c>
      <c r="H119" s="251">
        <v>23.23</v>
      </c>
      <c r="L119" s="247"/>
      <c r="M119" s="252"/>
      <c r="N119" s="253"/>
      <c r="O119" s="253"/>
      <c r="P119" s="253"/>
      <c r="Q119" s="253"/>
      <c r="R119" s="253"/>
      <c r="S119" s="253"/>
      <c r="T119" s="254"/>
      <c r="AT119" s="249" t="s">
        <v>284</v>
      </c>
      <c r="AU119" s="249" t="s">
        <v>132</v>
      </c>
      <c r="AV119" s="248" t="s">
        <v>132</v>
      </c>
      <c r="AW119" s="248" t="s">
        <v>35</v>
      </c>
      <c r="AX119" s="248" t="s">
        <v>80</v>
      </c>
      <c r="AY119" s="249" t="s">
        <v>124</v>
      </c>
    </row>
    <row r="120" spans="2:65" s="112" customFormat="1" ht="51" customHeight="1">
      <c r="B120" s="107"/>
      <c r="C120" s="229" t="s">
        <v>159</v>
      </c>
      <c r="D120" s="229" t="s">
        <v>127</v>
      </c>
      <c r="E120" s="230" t="s">
        <v>314</v>
      </c>
      <c r="F120" s="231" t="s">
        <v>315</v>
      </c>
      <c r="G120" s="232" t="s">
        <v>221</v>
      </c>
      <c r="H120" s="233">
        <v>232.3</v>
      </c>
      <c r="I120" s="8"/>
      <c r="J120" s="234">
        <f>ROUND(I120*H120,2)</f>
        <v>0</v>
      </c>
      <c r="K120" s="231" t="s">
        <v>148</v>
      </c>
      <c r="L120" s="107"/>
      <c r="M120" s="235" t="s">
        <v>5</v>
      </c>
      <c r="N120" s="236" t="s">
        <v>44</v>
      </c>
      <c r="O120" s="108"/>
      <c r="P120" s="237">
        <f>O120*H120</f>
        <v>0</v>
      </c>
      <c r="Q120" s="237">
        <v>0</v>
      </c>
      <c r="R120" s="237">
        <f>Q120*H120</f>
        <v>0</v>
      </c>
      <c r="S120" s="237">
        <v>0</v>
      </c>
      <c r="T120" s="238">
        <f>S120*H120</f>
        <v>0</v>
      </c>
      <c r="AR120" s="92" t="s">
        <v>145</v>
      </c>
      <c r="AT120" s="92" t="s">
        <v>127</v>
      </c>
      <c r="AU120" s="92" t="s">
        <v>132</v>
      </c>
      <c r="AY120" s="92" t="s">
        <v>124</v>
      </c>
      <c r="BE120" s="239">
        <f>IF(N120="základní",J120,0)</f>
        <v>0</v>
      </c>
      <c r="BF120" s="239">
        <f>IF(N120="snížená",J120,0)</f>
        <v>0</v>
      </c>
      <c r="BG120" s="239">
        <f>IF(N120="zákl. přenesená",J120,0)</f>
        <v>0</v>
      </c>
      <c r="BH120" s="239">
        <f>IF(N120="sníž. přenesená",J120,0)</f>
        <v>0</v>
      </c>
      <c r="BI120" s="239">
        <f>IF(N120="nulová",J120,0)</f>
        <v>0</v>
      </c>
      <c r="BJ120" s="92" t="s">
        <v>132</v>
      </c>
      <c r="BK120" s="239">
        <f>ROUND(I120*H120,2)</f>
        <v>0</v>
      </c>
      <c r="BL120" s="92" t="s">
        <v>145</v>
      </c>
      <c r="BM120" s="92" t="s">
        <v>316</v>
      </c>
    </row>
    <row r="121" spans="2:65" s="248" customFormat="1">
      <c r="B121" s="247"/>
      <c r="D121" s="240" t="s">
        <v>284</v>
      </c>
      <c r="E121" s="249" t="s">
        <v>5</v>
      </c>
      <c r="F121" s="250" t="s">
        <v>317</v>
      </c>
      <c r="H121" s="251">
        <v>232.3</v>
      </c>
      <c r="L121" s="247"/>
      <c r="M121" s="252"/>
      <c r="N121" s="253"/>
      <c r="O121" s="253"/>
      <c r="P121" s="253"/>
      <c r="Q121" s="253"/>
      <c r="R121" s="253"/>
      <c r="S121" s="253"/>
      <c r="T121" s="254"/>
      <c r="AT121" s="249" t="s">
        <v>284</v>
      </c>
      <c r="AU121" s="249" t="s">
        <v>132</v>
      </c>
      <c r="AV121" s="248" t="s">
        <v>132</v>
      </c>
      <c r="AW121" s="248" t="s">
        <v>35</v>
      </c>
      <c r="AX121" s="248" t="s">
        <v>80</v>
      </c>
      <c r="AY121" s="249" t="s">
        <v>124</v>
      </c>
    </row>
    <row r="122" spans="2:65" s="112" customFormat="1" ht="25.5" customHeight="1">
      <c r="B122" s="107"/>
      <c r="C122" s="229" t="s">
        <v>164</v>
      </c>
      <c r="D122" s="229" t="s">
        <v>127</v>
      </c>
      <c r="E122" s="230" t="s">
        <v>318</v>
      </c>
      <c r="F122" s="231" t="s">
        <v>319</v>
      </c>
      <c r="G122" s="232" t="s">
        <v>221</v>
      </c>
      <c r="H122" s="233">
        <v>23.23</v>
      </c>
      <c r="I122" s="8"/>
      <c r="J122" s="234">
        <f>ROUND(I122*H122,2)</f>
        <v>0</v>
      </c>
      <c r="K122" s="231" t="s">
        <v>148</v>
      </c>
      <c r="L122" s="107"/>
      <c r="M122" s="235" t="s">
        <v>5</v>
      </c>
      <c r="N122" s="236" t="s">
        <v>44</v>
      </c>
      <c r="O122" s="108"/>
      <c r="P122" s="237">
        <f>O122*H122</f>
        <v>0</v>
      </c>
      <c r="Q122" s="237">
        <v>0</v>
      </c>
      <c r="R122" s="237">
        <f>Q122*H122</f>
        <v>0</v>
      </c>
      <c r="S122" s="237">
        <v>0</v>
      </c>
      <c r="T122" s="238">
        <f>S122*H122</f>
        <v>0</v>
      </c>
      <c r="AR122" s="92" t="s">
        <v>145</v>
      </c>
      <c r="AT122" s="92" t="s">
        <v>127</v>
      </c>
      <c r="AU122" s="92" t="s">
        <v>132</v>
      </c>
      <c r="AY122" s="92" t="s">
        <v>124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92" t="s">
        <v>132</v>
      </c>
      <c r="BK122" s="239">
        <f>ROUND(I122*H122,2)</f>
        <v>0</v>
      </c>
      <c r="BL122" s="92" t="s">
        <v>145</v>
      </c>
      <c r="BM122" s="92" t="s">
        <v>320</v>
      </c>
    </row>
    <row r="123" spans="2:65" s="248" customFormat="1">
      <c r="B123" s="247"/>
      <c r="D123" s="240" t="s">
        <v>284</v>
      </c>
      <c r="E123" s="249" t="s">
        <v>5</v>
      </c>
      <c r="F123" s="250" t="s">
        <v>313</v>
      </c>
      <c r="H123" s="251">
        <v>23.23</v>
      </c>
      <c r="L123" s="247"/>
      <c r="M123" s="252"/>
      <c r="N123" s="253"/>
      <c r="O123" s="253"/>
      <c r="P123" s="253"/>
      <c r="Q123" s="253"/>
      <c r="R123" s="253"/>
      <c r="S123" s="253"/>
      <c r="T123" s="254"/>
      <c r="AT123" s="249" t="s">
        <v>284</v>
      </c>
      <c r="AU123" s="249" t="s">
        <v>132</v>
      </c>
      <c r="AV123" s="248" t="s">
        <v>132</v>
      </c>
      <c r="AW123" s="248" t="s">
        <v>35</v>
      </c>
      <c r="AX123" s="248" t="s">
        <v>80</v>
      </c>
      <c r="AY123" s="249" t="s">
        <v>124</v>
      </c>
    </row>
    <row r="124" spans="2:65" s="112" customFormat="1" ht="16.5" customHeight="1">
      <c r="B124" s="107"/>
      <c r="C124" s="229" t="s">
        <v>171</v>
      </c>
      <c r="D124" s="229" t="s">
        <v>127</v>
      </c>
      <c r="E124" s="230" t="s">
        <v>321</v>
      </c>
      <c r="F124" s="231" t="s">
        <v>322</v>
      </c>
      <c r="G124" s="232" t="s">
        <v>323</v>
      </c>
      <c r="H124" s="233">
        <v>46.46</v>
      </c>
      <c r="I124" s="8"/>
      <c r="J124" s="234">
        <f>ROUND(I124*H124,2)</f>
        <v>0</v>
      </c>
      <c r="K124" s="231" t="s">
        <v>148</v>
      </c>
      <c r="L124" s="107"/>
      <c r="M124" s="235" t="s">
        <v>5</v>
      </c>
      <c r="N124" s="236" t="s">
        <v>44</v>
      </c>
      <c r="O124" s="108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AR124" s="92" t="s">
        <v>145</v>
      </c>
      <c r="AT124" s="92" t="s">
        <v>127</v>
      </c>
      <c r="AU124" s="92" t="s">
        <v>132</v>
      </c>
      <c r="AY124" s="92" t="s">
        <v>124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92" t="s">
        <v>132</v>
      </c>
      <c r="BK124" s="239">
        <f>ROUND(I124*H124,2)</f>
        <v>0</v>
      </c>
      <c r="BL124" s="92" t="s">
        <v>145</v>
      </c>
      <c r="BM124" s="92" t="s">
        <v>324</v>
      </c>
    </row>
    <row r="125" spans="2:65" s="248" customFormat="1">
      <c r="B125" s="247"/>
      <c r="D125" s="240" t="s">
        <v>284</v>
      </c>
      <c r="E125" s="249" t="s">
        <v>5</v>
      </c>
      <c r="F125" s="250" t="s">
        <v>325</v>
      </c>
      <c r="H125" s="251">
        <v>46.46</v>
      </c>
      <c r="L125" s="247"/>
      <c r="M125" s="252"/>
      <c r="N125" s="253"/>
      <c r="O125" s="253"/>
      <c r="P125" s="253"/>
      <c r="Q125" s="253"/>
      <c r="R125" s="253"/>
      <c r="S125" s="253"/>
      <c r="T125" s="254"/>
      <c r="AT125" s="249" t="s">
        <v>284</v>
      </c>
      <c r="AU125" s="249" t="s">
        <v>132</v>
      </c>
      <c r="AV125" s="248" t="s">
        <v>132</v>
      </c>
      <c r="AW125" s="248" t="s">
        <v>35</v>
      </c>
      <c r="AX125" s="248" t="s">
        <v>80</v>
      </c>
      <c r="AY125" s="249" t="s">
        <v>124</v>
      </c>
    </row>
    <row r="126" spans="2:65" s="112" customFormat="1" ht="25.5" customHeight="1">
      <c r="B126" s="107"/>
      <c r="C126" s="229" t="s">
        <v>178</v>
      </c>
      <c r="D126" s="229" t="s">
        <v>127</v>
      </c>
      <c r="E126" s="230" t="s">
        <v>326</v>
      </c>
      <c r="F126" s="231" t="s">
        <v>327</v>
      </c>
      <c r="G126" s="232" t="s">
        <v>221</v>
      </c>
      <c r="H126" s="233">
        <v>142.77099999999999</v>
      </c>
      <c r="I126" s="8"/>
      <c r="J126" s="234">
        <f>ROUND(I126*H126,2)</f>
        <v>0</v>
      </c>
      <c r="K126" s="231" t="s">
        <v>148</v>
      </c>
      <c r="L126" s="107"/>
      <c r="M126" s="235" t="s">
        <v>5</v>
      </c>
      <c r="N126" s="236" t="s">
        <v>44</v>
      </c>
      <c r="O126" s="108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AR126" s="92" t="s">
        <v>145</v>
      </c>
      <c r="AT126" s="92" t="s">
        <v>127</v>
      </c>
      <c r="AU126" s="92" t="s">
        <v>132</v>
      </c>
      <c r="AY126" s="92" t="s">
        <v>124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92" t="s">
        <v>132</v>
      </c>
      <c r="BK126" s="239">
        <f>ROUND(I126*H126,2)</f>
        <v>0</v>
      </c>
      <c r="BL126" s="92" t="s">
        <v>145</v>
      </c>
      <c r="BM126" s="92" t="s">
        <v>328</v>
      </c>
    </row>
    <row r="127" spans="2:65" s="248" customFormat="1">
      <c r="B127" s="247"/>
      <c r="D127" s="240" t="s">
        <v>284</v>
      </c>
      <c r="E127" s="249" t="s">
        <v>242</v>
      </c>
      <c r="F127" s="250" t="s">
        <v>329</v>
      </c>
      <c r="H127" s="251">
        <v>142.77099999999999</v>
      </c>
      <c r="L127" s="247"/>
      <c r="M127" s="252"/>
      <c r="N127" s="253"/>
      <c r="O127" s="253"/>
      <c r="P127" s="253"/>
      <c r="Q127" s="253"/>
      <c r="R127" s="253"/>
      <c r="S127" s="253"/>
      <c r="T127" s="254"/>
      <c r="AT127" s="249" t="s">
        <v>284</v>
      </c>
      <c r="AU127" s="249" t="s">
        <v>132</v>
      </c>
      <c r="AV127" s="248" t="s">
        <v>132</v>
      </c>
      <c r="AW127" s="248" t="s">
        <v>35</v>
      </c>
      <c r="AX127" s="248" t="s">
        <v>80</v>
      </c>
      <c r="AY127" s="249" t="s">
        <v>124</v>
      </c>
    </row>
    <row r="128" spans="2:65" s="112" customFormat="1" ht="38.25" customHeight="1">
      <c r="B128" s="107"/>
      <c r="C128" s="229" t="s">
        <v>183</v>
      </c>
      <c r="D128" s="229" t="s">
        <v>127</v>
      </c>
      <c r="E128" s="230" t="s">
        <v>330</v>
      </c>
      <c r="F128" s="231" t="s">
        <v>331</v>
      </c>
      <c r="G128" s="232" t="s">
        <v>221</v>
      </c>
      <c r="H128" s="233">
        <v>14.519</v>
      </c>
      <c r="I128" s="8"/>
      <c r="J128" s="234">
        <f>ROUND(I128*H128,2)</f>
        <v>0</v>
      </c>
      <c r="K128" s="231" t="s">
        <v>148</v>
      </c>
      <c r="L128" s="107"/>
      <c r="M128" s="235" t="s">
        <v>5</v>
      </c>
      <c r="N128" s="236" t="s">
        <v>44</v>
      </c>
      <c r="O128" s="108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AR128" s="92" t="s">
        <v>145</v>
      </c>
      <c r="AT128" s="92" t="s">
        <v>127</v>
      </c>
      <c r="AU128" s="92" t="s">
        <v>132</v>
      </c>
      <c r="AY128" s="92" t="s">
        <v>124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92" t="s">
        <v>132</v>
      </c>
      <c r="BK128" s="239">
        <f>ROUND(I128*H128,2)</f>
        <v>0</v>
      </c>
      <c r="BL128" s="92" t="s">
        <v>145</v>
      </c>
      <c r="BM128" s="92" t="s">
        <v>332</v>
      </c>
    </row>
    <row r="129" spans="2:65" s="248" customFormat="1" ht="27">
      <c r="B129" s="247"/>
      <c r="D129" s="240" t="s">
        <v>284</v>
      </c>
      <c r="E129" s="249" t="s">
        <v>223</v>
      </c>
      <c r="F129" s="250" t="s">
        <v>333</v>
      </c>
      <c r="H129" s="251">
        <v>14.519</v>
      </c>
      <c r="L129" s="247"/>
      <c r="M129" s="252"/>
      <c r="N129" s="253"/>
      <c r="O129" s="253"/>
      <c r="P129" s="253"/>
      <c r="Q129" s="253"/>
      <c r="R129" s="253"/>
      <c r="S129" s="253"/>
      <c r="T129" s="254"/>
      <c r="AT129" s="249" t="s">
        <v>284</v>
      </c>
      <c r="AU129" s="249" t="s">
        <v>132</v>
      </c>
      <c r="AV129" s="248" t="s">
        <v>132</v>
      </c>
      <c r="AW129" s="248" t="s">
        <v>35</v>
      </c>
      <c r="AX129" s="248" t="s">
        <v>80</v>
      </c>
      <c r="AY129" s="249" t="s">
        <v>124</v>
      </c>
    </row>
    <row r="130" spans="2:65" s="112" customFormat="1" ht="16.5" customHeight="1">
      <c r="B130" s="107"/>
      <c r="C130" s="278" t="s">
        <v>188</v>
      </c>
      <c r="D130" s="278" t="s">
        <v>334</v>
      </c>
      <c r="E130" s="279" t="s">
        <v>335</v>
      </c>
      <c r="F130" s="280" t="s">
        <v>336</v>
      </c>
      <c r="G130" s="281" t="s">
        <v>323</v>
      </c>
      <c r="H130" s="282">
        <v>29.038</v>
      </c>
      <c r="I130" s="9"/>
      <c r="J130" s="283">
        <f>ROUND(I130*H130,2)</f>
        <v>0</v>
      </c>
      <c r="K130" s="280" t="s">
        <v>148</v>
      </c>
      <c r="L130" s="284"/>
      <c r="M130" s="285" t="s">
        <v>5</v>
      </c>
      <c r="N130" s="286" t="s">
        <v>44</v>
      </c>
      <c r="O130" s="108"/>
      <c r="P130" s="237">
        <f>O130*H130</f>
        <v>0</v>
      </c>
      <c r="Q130" s="237">
        <v>1</v>
      </c>
      <c r="R130" s="237">
        <f>Q130*H130</f>
        <v>29.038</v>
      </c>
      <c r="S130" s="237">
        <v>0</v>
      </c>
      <c r="T130" s="238">
        <f>S130*H130</f>
        <v>0</v>
      </c>
      <c r="AR130" s="92" t="s">
        <v>171</v>
      </c>
      <c r="AT130" s="92" t="s">
        <v>334</v>
      </c>
      <c r="AU130" s="92" t="s">
        <v>132</v>
      </c>
      <c r="AY130" s="92" t="s">
        <v>124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92" t="s">
        <v>132</v>
      </c>
      <c r="BK130" s="239">
        <f>ROUND(I130*H130,2)</f>
        <v>0</v>
      </c>
      <c r="BL130" s="92" t="s">
        <v>145</v>
      </c>
      <c r="BM130" s="92" t="s">
        <v>337</v>
      </c>
    </row>
    <row r="131" spans="2:65" s="248" customFormat="1">
      <c r="B131" s="247"/>
      <c r="D131" s="240" t="s">
        <v>284</v>
      </c>
      <c r="F131" s="250" t="s">
        <v>338</v>
      </c>
      <c r="H131" s="251">
        <v>29.038</v>
      </c>
      <c r="L131" s="247"/>
      <c r="M131" s="252"/>
      <c r="N131" s="253"/>
      <c r="O131" s="253"/>
      <c r="P131" s="253"/>
      <c r="Q131" s="253"/>
      <c r="R131" s="253"/>
      <c r="S131" s="253"/>
      <c r="T131" s="254"/>
      <c r="AT131" s="249" t="s">
        <v>284</v>
      </c>
      <c r="AU131" s="249" t="s">
        <v>132</v>
      </c>
      <c r="AV131" s="248" t="s">
        <v>132</v>
      </c>
      <c r="AW131" s="248" t="s">
        <v>6</v>
      </c>
      <c r="AX131" s="248" t="s">
        <v>80</v>
      </c>
      <c r="AY131" s="249" t="s">
        <v>124</v>
      </c>
    </row>
    <row r="132" spans="2:65" s="112" customFormat="1" ht="16.5" customHeight="1">
      <c r="B132" s="107"/>
      <c r="C132" s="229" t="s">
        <v>193</v>
      </c>
      <c r="D132" s="229" t="s">
        <v>127</v>
      </c>
      <c r="E132" s="230" t="s">
        <v>339</v>
      </c>
      <c r="F132" s="231" t="s">
        <v>340</v>
      </c>
      <c r="G132" s="232" t="s">
        <v>213</v>
      </c>
      <c r="H132" s="233">
        <v>720</v>
      </c>
      <c r="I132" s="8"/>
      <c r="J132" s="234">
        <f>ROUND(I132*H132,2)</f>
        <v>0</v>
      </c>
      <c r="K132" s="231" t="s">
        <v>5</v>
      </c>
      <c r="L132" s="107"/>
      <c r="M132" s="235" t="s">
        <v>5</v>
      </c>
      <c r="N132" s="236" t="s">
        <v>44</v>
      </c>
      <c r="O132" s="108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AR132" s="92" t="s">
        <v>145</v>
      </c>
      <c r="AT132" s="92" t="s">
        <v>127</v>
      </c>
      <c r="AU132" s="92" t="s">
        <v>132</v>
      </c>
      <c r="AY132" s="92" t="s">
        <v>124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92" t="s">
        <v>132</v>
      </c>
      <c r="BK132" s="239">
        <f>ROUND(I132*H132,2)</f>
        <v>0</v>
      </c>
      <c r="BL132" s="92" t="s">
        <v>145</v>
      </c>
      <c r="BM132" s="92" t="s">
        <v>341</v>
      </c>
    </row>
    <row r="133" spans="2:65" s="248" customFormat="1">
      <c r="B133" s="247"/>
      <c r="D133" s="240" t="s">
        <v>284</v>
      </c>
      <c r="E133" s="249" t="s">
        <v>5</v>
      </c>
      <c r="F133" s="250" t="s">
        <v>342</v>
      </c>
      <c r="H133" s="251">
        <v>720</v>
      </c>
      <c r="L133" s="247"/>
      <c r="M133" s="252"/>
      <c r="N133" s="253"/>
      <c r="O133" s="253"/>
      <c r="P133" s="253"/>
      <c r="Q133" s="253"/>
      <c r="R133" s="253"/>
      <c r="S133" s="253"/>
      <c r="T133" s="254"/>
      <c r="AT133" s="249" t="s">
        <v>284</v>
      </c>
      <c r="AU133" s="249" t="s">
        <v>132</v>
      </c>
      <c r="AV133" s="248" t="s">
        <v>132</v>
      </c>
      <c r="AW133" s="248" t="s">
        <v>35</v>
      </c>
      <c r="AX133" s="248" t="s">
        <v>80</v>
      </c>
      <c r="AY133" s="249" t="s">
        <v>124</v>
      </c>
    </row>
    <row r="134" spans="2:65" s="217" customFormat="1" ht="29.85" customHeight="1">
      <c r="B134" s="216"/>
      <c r="D134" s="218" t="s">
        <v>71</v>
      </c>
      <c r="E134" s="227" t="s">
        <v>132</v>
      </c>
      <c r="F134" s="227" t="s">
        <v>343</v>
      </c>
      <c r="J134" s="228">
        <f>BK134</f>
        <v>0</v>
      </c>
      <c r="L134" s="216"/>
      <c r="M134" s="221"/>
      <c r="N134" s="222"/>
      <c r="O134" s="222"/>
      <c r="P134" s="223">
        <f>SUM(P135:P141)</f>
        <v>0</v>
      </c>
      <c r="Q134" s="222"/>
      <c r="R134" s="223">
        <f>SUM(R135:R141)</f>
        <v>16.874438900000005</v>
      </c>
      <c r="S134" s="222"/>
      <c r="T134" s="224">
        <f>SUM(T135:T141)</f>
        <v>0</v>
      </c>
      <c r="AR134" s="218" t="s">
        <v>80</v>
      </c>
      <c r="AT134" s="225" t="s">
        <v>71</v>
      </c>
      <c r="AU134" s="225" t="s">
        <v>80</v>
      </c>
      <c r="AY134" s="218" t="s">
        <v>124</v>
      </c>
      <c r="BK134" s="226">
        <f>SUM(BK135:BK141)</f>
        <v>0</v>
      </c>
    </row>
    <row r="135" spans="2:65" s="112" customFormat="1" ht="16.5" customHeight="1">
      <c r="B135" s="107"/>
      <c r="C135" s="229" t="s">
        <v>198</v>
      </c>
      <c r="D135" s="229" t="s">
        <v>127</v>
      </c>
      <c r="E135" s="230" t="s">
        <v>344</v>
      </c>
      <c r="F135" s="231" t="s">
        <v>345</v>
      </c>
      <c r="G135" s="232" t="s">
        <v>221</v>
      </c>
      <c r="H135" s="233">
        <v>8.7110000000000003</v>
      </c>
      <c r="I135" s="8"/>
      <c r="J135" s="234">
        <f>ROUND(I135*H135,2)</f>
        <v>0</v>
      </c>
      <c r="K135" s="231" t="s">
        <v>148</v>
      </c>
      <c r="L135" s="107"/>
      <c r="M135" s="235" t="s">
        <v>5</v>
      </c>
      <c r="N135" s="236" t="s">
        <v>44</v>
      </c>
      <c r="O135" s="108"/>
      <c r="P135" s="237">
        <f>O135*H135</f>
        <v>0</v>
      </c>
      <c r="Q135" s="237">
        <v>1.9205000000000001</v>
      </c>
      <c r="R135" s="237">
        <f>Q135*H135</f>
        <v>16.729475500000003</v>
      </c>
      <c r="S135" s="237">
        <v>0</v>
      </c>
      <c r="T135" s="238">
        <f>S135*H135</f>
        <v>0</v>
      </c>
      <c r="AR135" s="92" t="s">
        <v>145</v>
      </c>
      <c r="AT135" s="92" t="s">
        <v>127</v>
      </c>
      <c r="AU135" s="92" t="s">
        <v>132</v>
      </c>
      <c r="AY135" s="92" t="s">
        <v>124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92" t="s">
        <v>132</v>
      </c>
      <c r="BK135" s="239">
        <f>ROUND(I135*H135,2)</f>
        <v>0</v>
      </c>
      <c r="BL135" s="92" t="s">
        <v>145</v>
      </c>
      <c r="BM135" s="92" t="s">
        <v>346</v>
      </c>
    </row>
    <row r="136" spans="2:65" s="248" customFormat="1" ht="27">
      <c r="B136" s="247"/>
      <c r="D136" s="240" t="s">
        <v>284</v>
      </c>
      <c r="E136" s="249" t="s">
        <v>219</v>
      </c>
      <c r="F136" s="250" t="s">
        <v>347</v>
      </c>
      <c r="H136" s="251">
        <v>8.7110000000000003</v>
      </c>
      <c r="L136" s="247"/>
      <c r="M136" s="252"/>
      <c r="N136" s="253"/>
      <c r="O136" s="253"/>
      <c r="P136" s="253"/>
      <c r="Q136" s="253"/>
      <c r="R136" s="253"/>
      <c r="S136" s="253"/>
      <c r="T136" s="254"/>
      <c r="AT136" s="249" t="s">
        <v>284</v>
      </c>
      <c r="AU136" s="249" t="s">
        <v>132</v>
      </c>
      <c r="AV136" s="248" t="s">
        <v>132</v>
      </c>
      <c r="AW136" s="248" t="s">
        <v>35</v>
      </c>
      <c r="AX136" s="248" t="s">
        <v>80</v>
      </c>
      <c r="AY136" s="249" t="s">
        <v>124</v>
      </c>
    </row>
    <row r="137" spans="2:65" s="112" customFormat="1" ht="16.5" customHeight="1">
      <c r="B137" s="107"/>
      <c r="C137" s="229" t="s">
        <v>203</v>
      </c>
      <c r="D137" s="229" t="s">
        <v>127</v>
      </c>
      <c r="E137" s="230" t="s">
        <v>348</v>
      </c>
      <c r="F137" s="231" t="s">
        <v>349</v>
      </c>
      <c r="G137" s="232" t="s">
        <v>217</v>
      </c>
      <c r="H137" s="233">
        <v>96.79</v>
      </c>
      <c r="I137" s="8"/>
      <c r="J137" s="234">
        <f>ROUND(I137*H137,2)</f>
        <v>0</v>
      </c>
      <c r="K137" s="231" t="s">
        <v>148</v>
      </c>
      <c r="L137" s="107"/>
      <c r="M137" s="235" t="s">
        <v>5</v>
      </c>
      <c r="N137" s="236" t="s">
        <v>44</v>
      </c>
      <c r="O137" s="108"/>
      <c r="P137" s="237">
        <f>O137*H137</f>
        <v>0</v>
      </c>
      <c r="Q137" s="237">
        <v>7.2999999999999996E-4</v>
      </c>
      <c r="R137" s="237">
        <f>Q137*H137</f>
        <v>7.0656700000000003E-2</v>
      </c>
      <c r="S137" s="237">
        <v>0</v>
      </c>
      <c r="T137" s="238">
        <f>S137*H137</f>
        <v>0</v>
      </c>
      <c r="AR137" s="92" t="s">
        <v>145</v>
      </c>
      <c r="AT137" s="92" t="s">
        <v>127</v>
      </c>
      <c r="AU137" s="92" t="s">
        <v>132</v>
      </c>
      <c r="AY137" s="92" t="s">
        <v>124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92" t="s">
        <v>132</v>
      </c>
      <c r="BK137" s="239">
        <f>ROUND(I137*H137,2)</f>
        <v>0</v>
      </c>
      <c r="BL137" s="92" t="s">
        <v>145</v>
      </c>
      <c r="BM137" s="92" t="s">
        <v>350</v>
      </c>
    </row>
    <row r="138" spans="2:65" s="248" customFormat="1" ht="27">
      <c r="B138" s="247"/>
      <c r="D138" s="240" t="s">
        <v>284</v>
      </c>
      <c r="E138" s="249" t="s">
        <v>5</v>
      </c>
      <c r="F138" s="250" t="s">
        <v>351</v>
      </c>
      <c r="H138" s="251">
        <v>96.79</v>
      </c>
      <c r="L138" s="247"/>
      <c r="M138" s="252"/>
      <c r="N138" s="253"/>
      <c r="O138" s="253"/>
      <c r="P138" s="253"/>
      <c r="Q138" s="253"/>
      <c r="R138" s="253"/>
      <c r="S138" s="253"/>
      <c r="T138" s="254"/>
      <c r="AT138" s="249" t="s">
        <v>284</v>
      </c>
      <c r="AU138" s="249" t="s">
        <v>132</v>
      </c>
      <c r="AV138" s="248" t="s">
        <v>132</v>
      </c>
      <c r="AW138" s="248" t="s">
        <v>35</v>
      </c>
      <c r="AX138" s="248" t="s">
        <v>80</v>
      </c>
      <c r="AY138" s="249" t="s">
        <v>124</v>
      </c>
    </row>
    <row r="139" spans="2:65" s="112" customFormat="1" ht="16.5" customHeight="1">
      <c r="B139" s="107"/>
      <c r="C139" s="229" t="s">
        <v>11</v>
      </c>
      <c r="D139" s="229" t="s">
        <v>127</v>
      </c>
      <c r="E139" s="230" t="s">
        <v>352</v>
      </c>
      <c r="F139" s="231" t="s">
        <v>353</v>
      </c>
      <c r="G139" s="232" t="s">
        <v>217</v>
      </c>
      <c r="H139" s="233">
        <v>96.79</v>
      </c>
      <c r="I139" s="8"/>
      <c r="J139" s="234">
        <f>ROUND(I139*H139,2)</f>
        <v>0</v>
      </c>
      <c r="K139" s="231" t="s">
        <v>5</v>
      </c>
      <c r="L139" s="107"/>
      <c r="M139" s="235" t="s">
        <v>5</v>
      </c>
      <c r="N139" s="236" t="s">
        <v>44</v>
      </c>
      <c r="O139" s="108"/>
      <c r="P139" s="237">
        <f>O139*H139</f>
        <v>0</v>
      </c>
      <c r="Q139" s="237">
        <v>7.2999999999999996E-4</v>
      </c>
      <c r="R139" s="237">
        <f>Q139*H139</f>
        <v>7.0656700000000003E-2</v>
      </c>
      <c r="S139" s="237">
        <v>0</v>
      </c>
      <c r="T139" s="238">
        <f>S139*H139</f>
        <v>0</v>
      </c>
      <c r="AR139" s="92" t="s">
        <v>145</v>
      </c>
      <c r="AT139" s="92" t="s">
        <v>127</v>
      </c>
      <c r="AU139" s="92" t="s">
        <v>132</v>
      </c>
      <c r="AY139" s="92" t="s">
        <v>124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92" t="s">
        <v>132</v>
      </c>
      <c r="BK139" s="239">
        <f>ROUND(I139*H139,2)</f>
        <v>0</v>
      </c>
      <c r="BL139" s="92" t="s">
        <v>145</v>
      </c>
      <c r="BM139" s="92" t="s">
        <v>354</v>
      </c>
    </row>
    <row r="140" spans="2:65" s="248" customFormat="1" ht="27">
      <c r="B140" s="247"/>
      <c r="D140" s="240" t="s">
        <v>284</v>
      </c>
      <c r="E140" s="249" t="s">
        <v>5</v>
      </c>
      <c r="F140" s="250" t="s">
        <v>351</v>
      </c>
      <c r="H140" s="251">
        <v>96.79</v>
      </c>
      <c r="L140" s="247"/>
      <c r="M140" s="252"/>
      <c r="N140" s="253"/>
      <c r="O140" s="253"/>
      <c r="P140" s="253"/>
      <c r="Q140" s="253"/>
      <c r="R140" s="253"/>
      <c r="S140" s="253"/>
      <c r="T140" s="254"/>
      <c r="AT140" s="249" t="s">
        <v>284</v>
      </c>
      <c r="AU140" s="249" t="s">
        <v>132</v>
      </c>
      <c r="AV140" s="248" t="s">
        <v>132</v>
      </c>
      <c r="AW140" s="248" t="s">
        <v>35</v>
      </c>
      <c r="AX140" s="248" t="s">
        <v>80</v>
      </c>
      <c r="AY140" s="249" t="s">
        <v>124</v>
      </c>
    </row>
    <row r="141" spans="2:65" s="112" customFormat="1" ht="25.5" customHeight="1">
      <c r="B141" s="107"/>
      <c r="C141" s="229" t="s">
        <v>355</v>
      </c>
      <c r="D141" s="229" t="s">
        <v>127</v>
      </c>
      <c r="E141" s="230" t="s">
        <v>356</v>
      </c>
      <c r="F141" s="231" t="s">
        <v>357</v>
      </c>
      <c r="G141" s="232" t="s">
        <v>358</v>
      </c>
      <c r="H141" s="233">
        <v>5</v>
      </c>
      <c r="I141" s="8"/>
      <c r="J141" s="234">
        <f>ROUND(I141*H141,2)</f>
        <v>0</v>
      </c>
      <c r="K141" s="231" t="s">
        <v>5</v>
      </c>
      <c r="L141" s="107"/>
      <c r="M141" s="235" t="s">
        <v>5</v>
      </c>
      <c r="N141" s="236" t="s">
        <v>44</v>
      </c>
      <c r="O141" s="108"/>
      <c r="P141" s="237">
        <f>O141*H141</f>
        <v>0</v>
      </c>
      <c r="Q141" s="237">
        <v>7.2999999999999996E-4</v>
      </c>
      <c r="R141" s="237">
        <f>Q141*H141</f>
        <v>3.6499999999999996E-3</v>
      </c>
      <c r="S141" s="237">
        <v>0</v>
      </c>
      <c r="T141" s="238">
        <f>S141*H141</f>
        <v>0</v>
      </c>
      <c r="AR141" s="92" t="s">
        <v>145</v>
      </c>
      <c r="AT141" s="92" t="s">
        <v>127</v>
      </c>
      <c r="AU141" s="92" t="s">
        <v>132</v>
      </c>
      <c r="AY141" s="92" t="s">
        <v>124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92" t="s">
        <v>132</v>
      </c>
      <c r="BK141" s="239">
        <f>ROUND(I141*H141,2)</f>
        <v>0</v>
      </c>
      <c r="BL141" s="92" t="s">
        <v>145</v>
      </c>
      <c r="BM141" s="92" t="s">
        <v>359</v>
      </c>
    </row>
    <row r="142" spans="2:65" s="217" customFormat="1" ht="29.85" customHeight="1">
      <c r="B142" s="216"/>
      <c r="D142" s="218" t="s">
        <v>71</v>
      </c>
      <c r="E142" s="227" t="s">
        <v>140</v>
      </c>
      <c r="F142" s="227" t="s">
        <v>360</v>
      </c>
      <c r="J142" s="228">
        <f>BK142</f>
        <v>0</v>
      </c>
      <c r="L142" s="216"/>
      <c r="M142" s="221"/>
      <c r="N142" s="222"/>
      <c r="O142" s="222"/>
      <c r="P142" s="223">
        <f>SUM(P143:P147)</f>
        <v>0</v>
      </c>
      <c r="Q142" s="222"/>
      <c r="R142" s="223">
        <f>SUM(R143:R147)</f>
        <v>0.33273599999999992</v>
      </c>
      <c r="S142" s="222"/>
      <c r="T142" s="224">
        <f>SUM(T143:T147)</f>
        <v>2.7727999999999997E-3</v>
      </c>
      <c r="AR142" s="218" t="s">
        <v>80</v>
      </c>
      <c r="AT142" s="225" t="s">
        <v>71</v>
      </c>
      <c r="AU142" s="225" t="s">
        <v>80</v>
      </c>
      <c r="AY142" s="218" t="s">
        <v>124</v>
      </c>
      <c r="BK142" s="226">
        <f>SUM(BK143:BK147)</f>
        <v>0</v>
      </c>
    </row>
    <row r="143" spans="2:65" s="112" customFormat="1" ht="25.5" customHeight="1">
      <c r="B143" s="107"/>
      <c r="C143" s="229" t="s">
        <v>361</v>
      </c>
      <c r="D143" s="229" t="s">
        <v>127</v>
      </c>
      <c r="E143" s="230" t="s">
        <v>362</v>
      </c>
      <c r="F143" s="231" t="s">
        <v>363</v>
      </c>
      <c r="G143" s="232" t="s">
        <v>217</v>
      </c>
      <c r="H143" s="233">
        <v>277.27999999999997</v>
      </c>
      <c r="I143" s="8"/>
      <c r="J143" s="234">
        <f>ROUND(I143*H143,2)</f>
        <v>0</v>
      </c>
      <c r="K143" s="231" t="s">
        <v>148</v>
      </c>
      <c r="L143" s="107"/>
      <c r="M143" s="235" t="s">
        <v>5</v>
      </c>
      <c r="N143" s="236" t="s">
        <v>44</v>
      </c>
      <c r="O143" s="108"/>
      <c r="P143" s="237">
        <f>O143*H143</f>
        <v>0</v>
      </c>
      <c r="Q143" s="237">
        <v>1.1999999999999999E-3</v>
      </c>
      <c r="R143" s="237">
        <f>Q143*H143</f>
        <v>0.33273599999999992</v>
      </c>
      <c r="S143" s="237">
        <v>1.0000000000000001E-5</v>
      </c>
      <c r="T143" s="238">
        <f>S143*H143</f>
        <v>2.7727999999999997E-3</v>
      </c>
      <c r="AR143" s="92" t="s">
        <v>145</v>
      </c>
      <c r="AT143" s="92" t="s">
        <v>127</v>
      </c>
      <c r="AU143" s="92" t="s">
        <v>132</v>
      </c>
      <c r="AY143" s="92" t="s">
        <v>124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92" t="s">
        <v>132</v>
      </c>
      <c r="BK143" s="239">
        <f>ROUND(I143*H143,2)</f>
        <v>0</v>
      </c>
      <c r="BL143" s="92" t="s">
        <v>145</v>
      </c>
      <c r="BM143" s="92" t="s">
        <v>364</v>
      </c>
    </row>
    <row r="144" spans="2:65" s="256" customFormat="1">
      <c r="B144" s="255"/>
      <c r="D144" s="240" t="s">
        <v>284</v>
      </c>
      <c r="E144" s="257" t="s">
        <v>5</v>
      </c>
      <c r="F144" s="258" t="s">
        <v>365</v>
      </c>
      <c r="H144" s="257" t="s">
        <v>5</v>
      </c>
      <c r="L144" s="255"/>
      <c r="M144" s="259"/>
      <c r="N144" s="260"/>
      <c r="O144" s="260"/>
      <c r="P144" s="260"/>
      <c r="Q144" s="260"/>
      <c r="R144" s="260"/>
      <c r="S144" s="260"/>
      <c r="T144" s="261"/>
      <c r="AT144" s="257" t="s">
        <v>284</v>
      </c>
      <c r="AU144" s="257" t="s">
        <v>132</v>
      </c>
      <c r="AV144" s="256" t="s">
        <v>80</v>
      </c>
      <c r="AW144" s="256" t="s">
        <v>35</v>
      </c>
      <c r="AX144" s="256" t="s">
        <v>72</v>
      </c>
      <c r="AY144" s="257" t="s">
        <v>124</v>
      </c>
    </row>
    <row r="145" spans="2:65" s="248" customFormat="1" ht="27">
      <c r="B145" s="247"/>
      <c r="D145" s="240" t="s">
        <v>284</v>
      </c>
      <c r="E145" s="249" t="s">
        <v>5</v>
      </c>
      <c r="F145" s="250" t="s">
        <v>366</v>
      </c>
      <c r="H145" s="251">
        <v>97.76</v>
      </c>
      <c r="L145" s="247"/>
      <c r="M145" s="252"/>
      <c r="N145" s="253"/>
      <c r="O145" s="253"/>
      <c r="P145" s="253"/>
      <c r="Q145" s="253"/>
      <c r="R145" s="253"/>
      <c r="S145" s="253"/>
      <c r="T145" s="254"/>
      <c r="AT145" s="249" t="s">
        <v>284</v>
      </c>
      <c r="AU145" s="249" t="s">
        <v>132</v>
      </c>
      <c r="AV145" s="248" t="s">
        <v>132</v>
      </c>
      <c r="AW145" s="248" t="s">
        <v>35</v>
      </c>
      <c r="AX145" s="248" t="s">
        <v>72</v>
      </c>
      <c r="AY145" s="249" t="s">
        <v>124</v>
      </c>
    </row>
    <row r="146" spans="2:65" s="248" customFormat="1" ht="27">
      <c r="B146" s="247"/>
      <c r="D146" s="240" t="s">
        <v>284</v>
      </c>
      <c r="E146" s="249" t="s">
        <v>5</v>
      </c>
      <c r="F146" s="250" t="s">
        <v>367</v>
      </c>
      <c r="H146" s="251">
        <v>179.52</v>
      </c>
      <c r="L146" s="247"/>
      <c r="M146" s="252"/>
      <c r="N146" s="253"/>
      <c r="O146" s="253"/>
      <c r="P146" s="253"/>
      <c r="Q146" s="253"/>
      <c r="R146" s="253"/>
      <c r="S146" s="253"/>
      <c r="T146" s="254"/>
      <c r="AT146" s="249" t="s">
        <v>284</v>
      </c>
      <c r="AU146" s="249" t="s">
        <v>132</v>
      </c>
      <c r="AV146" s="248" t="s">
        <v>132</v>
      </c>
      <c r="AW146" s="248" t="s">
        <v>35</v>
      </c>
      <c r="AX146" s="248" t="s">
        <v>72</v>
      </c>
      <c r="AY146" s="249" t="s">
        <v>124</v>
      </c>
    </row>
    <row r="147" spans="2:65" s="271" customFormat="1">
      <c r="B147" s="270"/>
      <c r="D147" s="240" t="s">
        <v>284</v>
      </c>
      <c r="E147" s="272" t="s">
        <v>5</v>
      </c>
      <c r="F147" s="273" t="s">
        <v>306</v>
      </c>
      <c r="H147" s="274">
        <v>277.27999999999997</v>
      </c>
      <c r="L147" s="270"/>
      <c r="M147" s="275"/>
      <c r="N147" s="276"/>
      <c r="O147" s="276"/>
      <c r="P147" s="276"/>
      <c r="Q147" s="276"/>
      <c r="R147" s="276"/>
      <c r="S147" s="276"/>
      <c r="T147" s="277"/>
      <c r="AT147" s="272" t="s">
        <v>284</v>
      </c>
      <c r="AU147" s="272" t="s">
        <v>132</v>
      </c>
      <c r="AV147" s="271" t="s">
        <v>145</v>
      </c>
      <c r="AW147" s="271" t="s">
        <v>35</v>
      </c>
      <c r="AX147" s="271" t="s">
        <v>80</v>
      </c>
      <c r="AY147" s="272" t="s">
        <v>124</v>
      </c>
    </row>
    <row r="148" spans="2:65" s="217" customFormat="1" ht="29.85" customHeight="1">
      <c r="B148" s="216"/>
      <c r="D148" s="218" t="s">
        <v>71</v>
      </c>
      <c r="E148" s="227" t="s">
        <v>123</v>
      </c>
      <c r="F148" s="227" t="s">
        <v>368</v>
      </c>
      <c r="J148" s="228">
        <f>BK148</f>
        <v>0</v>
      </c>
      <c r="L148" s="216"/>
      <c r="M148" s="221"/>
      <c r="N148" s="222"/>
      <c r="O148" s="222"/>
      <c r="P148" s="223">
        <f>SUM(P149:P157)</f>
        <v>0</v>
      </c>
      <c r="Q148" s="222"/>
      <c r="R148" s="223">
        <f>SUM(R149:R157)</f>
        <v>1.9196454000000003</v>
      </c>
      <c r="S148" s="222"/>
      <c r="T148" s="224">
        <f>SUM(T149:T157)</f>
        <v>0</v>
      </c>
      <c r="AR148" s="218" t="s">
        <v>80</v>
      </c>
      <c r="AT148" s="225" t="s">
        <v>71</v>
      </c>
      <c r="AU148" s="225" t="s">
        <v>80</v>
      </c>
      <c r="AY148" s="218" t="s">
        <v>124</v>
      </c>
      <c r="BK148" s="226">
        <f>SUM(BK149:BK157)</f>
        <v>0</v>
      </c>
    </row>
    <row r="149" spans="2:65" s="112" customFormat="1" ht="25.5" customHeight="1">
      <c r="B149" s="107"/>
      <c r="C149" s="229" t="s">
        <v>369</v>
      </c>
      <c r="D149" s="229" t="s">
        <v>127</v>
      </c>
      <c r="E149" s="230" t="s">
        <v>370</v>
      </c>
      <c r="F149" s="231" t="s">
        <v>371</v>
      </c>
      <c r="G149" s="232" t="s">
        <v>213</v>
      </c>
      <c r="H149" s="233">
        <v>2.16</v>
      </c>
      <c r="I149" s="8"/>
      <c r="J149" s="234">
        <f>ROUND(I149*H149,2)</f>
        <v>0</v>
      </c>
      <c r="K149" s="231" t="s">
        <v>148</v>
      </c>
      <c r="L149" s="107"/>
      <c r="M149" s="235" t="s">
        <v>5</v>
      </c>
      <c r="N149" s="236" t="s">
        <v>44</v>
      </c>
      <c r="O149" s="108"/>
      <c r="P149" s="237">
        <f>O149*H149</f>
        <v>0</v>
      </c>
      <c r="Q149" s="237">
        <v>0.2024</v>
      </c>
      <c r="R149" s="237">
        <f>Q149*H149</f>
        <v>0.43718400000000002</v>
      </c>
      <c r="S149" s="237">
        <v>0</v>
      </c>
      <c r="T149" s="238">
        <f>S149*H149</f>
        <v>0</v>
      </c>
      <c r="AR149" s="92" t="s">
        <v>145</v>
      </c>
      <c r="AT149" s="92" t="s">
        <v>127</v>
      </c>
      <c r="AU149" s="92" t="s">
        <v>132</v>
      </c>
      <c r="AY149" s="92" t="s">
        <v>124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92" t="s">
        <v>132</v>
      </c>
      <c r="BK149" s="239">
        <f>ROUND(I149*H149,2)</f>
        <v>0</v>
      </c>
      <c r="BL149" s="92" t="s">
        <v>145</v>
      </c>
      <c r="BM149" s="92" t="s">
        <v>372</v>
      </c>
    </row>
    <row r="150" spans="2:65" s="248" customFormat="1">
      <c r="B150" s="247"/>
      <c r="D150" s="240" t="s">
        <v>284</v>
      </c>
      <c r="E150" s="249" t="s">
        <v>5</v>
      </c>
      <c r="F150" s="250" t="s">
        <v>373</v>
      </c>
      <c r="H150" s="251">
        <v>2.16</v>
      </c>
      <c r="L150" s="247"/>
      <c r="M150" s="252"/>
      <c r="N150" s="253"/>
      <c r="O150" s="253"/>
      <c r="P150" s="253"/>
      <c r="Q150" s="253"/>
      <c r="R150" s="253"/>
      <c r="S150" s="253"/>
      <c r="T150" s="254"/>
      <c r="AT150" s="249" t="s">
        <v>284</v>
      </c>
      <c r="AU150" s="249" t="s">
        <v>132</v>
      </c>
      <c r="AV150" s="248" t="s">
        <v>132</v>
      </c>
      <c r="AW150" s="248" t="s">
        <v>35</v>
      </c>
      <c r="AX150" s="248" t="s">
        <v>80</v>
      </c>
      <c r="AY150" s="249" t="s">
        <v>124</v>
      </c>
    </row>
    <row r="151" spans="2:65" s="112" customFormat="1" ht="38.25" customHeight="1">
      <c r="B151" s="107"/>
      <c r="C151" s="229" t="s">
        <v>374</v>
      </c>
      <c r="D151" s="229" t="s">
        <v>127</v>
      </c>
      <c r="E151" s="230" t="s">
        <v>375</v>
      </c>
      <c r="F151" s="231" t="s">
        <v>376</v>
      </c>
      <c r="G151" s="232" t="s">
        <v>213</v>
      </c>
      <c r="H151" s="233">
        <v>2.16</v>
      </c>
      <c r="I151" s="8"/>
      <c r="J151" s="234">
        <f>ROUND(I151*H151,2)</f>
        <v>0</v>
      </c>
      <c r="K151" s="231" t="s">
        <v>148</v>
      </c>
      <c r="L151" s="107"/>
      <c r="M151" s="235" t="s">
        <v>5</v>
      </c>
      <c r="N151" s="236" t="s">
        <v>44</v>
      </c>
      <c r="O151" s="108"/>
      <c r="P151" s="237">
        <f>O151*H151</f>
        <v>0</v>
      </c>
      <c r="Q151" s="237">
        <v>0.26375999999999999</v>
      </c>
      <c r="R151" s="237">
        <f>Q151*H151</f>
        <v>0.56972160000000005</v>
      </c>
      <c r="S151" s="237">
        <v>0</v>
      </c>
      <c r="T151" s="238">
        <f>S151*H151</f>
        <v>0</v>
      </c>
      <c r="AR151" s="92" t="s">
        <v>145</v>
      </c>
      <c r="AT151" s="92" t="s">
        <v>127</v>
      </c>
      <c r="AU151" s="92" t="s">
        <v>132</v>
      </c>
      <c r="AY151" s="92" t="s">
        <v>124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92" t="s">
        <v>132</v>
      </c>
      <c r="BK151" s="239">
        <f>ROUND(I151*H151,2)</f>
        <v>0</v>
      </c>
      <c r="BL151" s="92" t="s">
        <v>145</v>
      </c>
      <c r="BM151" s="92" t="s">
        <v>377</v>
      </c>
    </row>
    <row r="152" spans="2:65" s="248" customFormat="1">
      <c r="B152" s="247"/>
      <c r="D152" s="240" t="s">
        <v>284</v>
      </c>
      <c r="E152" s="249" t="s">
        <v>5</v>
      </c>
      <c r="F152" s="250" t="s">
        <v>373</v>
      </c>
      <c r="H152" s="251">
        <v>2.16</v>
      </c>
      <c r="L152" s="247"/>
      <c r="M152" s="252"/>
      <c r="N152" s="253"/>
      <c r="O152" s="253"/>
      <c r="P152" s="253"/>
      <c r="Q152" s="253"/>
      <c r="R152" s="253"/>
      <c r="S152" s="253"/>
      <c r="T152" s="254"/>
      <c r="AT152" s="249" t="s">
        <v>284</v>
      </c>
      <c r="AU152" s="249" t="s">
        <v>132</v>
      </c>
      <c r="AV152" s="248" t="s">
        <v>132</v>
      </c>
      <c r="AW152" s="248" t="s">
        <v>35</v>
      </c>
      <c r="AX152" s="248" t="s">
        <v>80</v>
      </c>
      <c r="AY152" s="249" t="s">
        <v>124</v>
      </c>
    </row>
    <row r="153" spans="2:65" s="112" customFormat="1" ht="25.5" customHeight="1">
      <c r="B153" s="107"/>
      <c r="C153" s="229" t="s">
        <v>378</v>
      </c>
      <c r="D153" s="229" t="s">
        <v>127</v>
      </c>
      <c r="E153" s="230" t="s">
        <v>379</v>
      </c>
      <c r="F153" s="231" t="s">
        <v>380</v>
      </c>
      <c r="G153" s="232" t="s">
        <v>213</v>
      </c>
      <c r="H153" s="233">
        <v>2.16</v>
      </c>
      <c r="I153" s="8"/>
      <c r="J153" s="234">
        <f>ROUND(I153*H153,2)</f>
        <v>0</v>
      </c>
      <c r="K153" s="231" t="s">
        <v>148</v>
      </c>
      <c r="L153" s="107"/>
      <c r="M153" s="235" t="s">
        <v>5</v>
      </c>
      <c r="N153" s="236" t="s">
        <v>44</v>
      </c>
      <c r="O153" s="108"/>
      <c r="P153" s="237">
        <f>O153*H153</f>
        <v>0</v>
      </c>
      <c r="Q153" s="237">
        <v>0.14688000000000001</v>
      </c>
      <c r="R153" s="237">
        <f>Q153*H153</f>
        <v>0.31726080000000006</v>
      </c>
      <c r="S153" s="237">
        <v>0</v>
      </c>
      <c r="T153" s="238">
        <f>S153*H153</f>
        <v>0</v>
      </c>
      <c r="AR153" s="92" t="s">
        <v>145</v>
      </c>
      <c r="AT153" s="92" t="s">
        <v>127</v>
      </c>
      <c r="AU153" s="92" t="s">
        <v>132</v>
      </c>
      <c r="AY153" s="92" t="s">
        <v>124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92" t="s">
        <v>132</v>
      </c>
      <c r="BK153" s="239">
        <f>ROUND(I153*H153,2)</f>
        <v>0</v>
      </c>
      <c r="BL153" s="92" t="s">
        <v>145</v>
      </c>
      <c r="BM153" s="92" t="s">
        <v>381</v>
      </c>
    </row>
    <row r="154" spans="2:65" s="248" customFormat="1">
      <c r="B154" s="247"/>
      <c r="D154" s="240" t="s">
        <v>284</v>
      </c>
      <c r="E154" s="249" t="s">
        <v>5</v>
      </c>
      <c r="F154" s="250" t="s">
        <v>373</v>
      </c>
      <c r="H154" s="251">
        <v>2.16</v>
      </c>
      <c r="L154" s="247"/>
      <c r="M154" s="252"/>
      <c r="N154" s="253"/>
      <c r="O154" s="253"/>
      <c r="P154" s="253"/>
      <c r="Q154" s="253"/>
      <c r="R154" s="253"/>
      <c r="S154" s="253"/>
      <c r="T154" s="254"/>
      <c r="AT154" s="249" t="s">
        <v>284</v>
      </c>
      <c r="AU154" s="249" t="s">
        <v>132</v>
      </c>
      <c r="AV154" s="248" t="s">
        <v>132</v>
      </c>
      <c r="AW154" s="248" t="s">
        <v>35</v>
      </c>
      <c r="AX154" s="248" t="s">
        <v>80</v>
      </c>
      <c r="AY154" s="249" t="s">
        <v>124</v>
      </c>
    </row>
    <row r="155" spans="2:65" s="112" customFormat="1" ht="51" customHeight="1">
      <c r="B155" s="107"/>
      <c r="C155" s="229" t="s">
        <v>10</v>
      </c>
      <c r="D155" s="229" t="s">
        <v>127</v>
      </c>
      <c r="E155" s="230" t="s">
        <v>382</v>
      </c>
      <c r="F155" s="231" t="s">
        <v>383</v>
      </c>
      <c r="G155" s="232" t="s">
        <v>213</v>
      </c>
      <c r="H155" s="233">
        <v>7.0679999999999996</v>
      </c>
      <c r="I155" s="8"/>
      <c r="J155" s="234">
        <f>ROUND(I155*H155,2)</f>
        <v>0</v>
      </c>
      <c r="K155" s="231" t="s">
        <v>148</v>
      </c>
      <c r="L155" s="107"/>
      <c r="M155" s="235" t="s">
        <v>5</v>
      </c>
      <c r="N155" s="236" t="s">
        <v>44</v>
      </c>
      <c r="O155" s="108"/>
      <c r="P155" s="237">
        <f>O155*H155</f>
        <v>0</v>
      </c>
      <c r="Q155" s="237">
        <v>8.4250000000000005E-2</v>
      </c>
      <c r="R155" s="237">
        <f>Q155*H155</f>
        <v>0.59547899999999998</v>
      </c>
      <c r="S155" s="237">
        <v>0</v>
      </c>
      <c r="T155" s="238">
        <f>S155*H155</f>
        <v>0</v>
      </c>
      <c r="AR155" s="92" t="s">
        <v>145</v>
      </c>
      <c r="AT155" s="92" t="s">
        <v>127</v>
      </c>
      <c r="AU155" s="92" t="s">
        <v>132</v>
      </c>
      <c r="AY155" s="92" t="s">
        <v>124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92" t="s">
        <v>132</v>
      </c>
      <c r="BK155" s="239">
        <f>ROUND(I155*H155,2)</f>
        <v>0</v>
      </c>
      <c r="BL155" s="92" t="s">
        <v>145</v>
      </c>
      <c r="BM155" s="92" t="s">
        <v>384</v>
      </c>
    </row>
    <row r="156" spans="2:65" s="112" customFormat="1" ht="27">
      <c r="B156" s="107"/>
      <c r="D156" s="240" t="s">
        <v>134</v>
      </c>
      <c r="F156" s="241" t="s">
        <v>385</v>
      </c>
      <c r="L156" s="107"/>
      <c r="M156" s="242"/>
      <c r="N156" s="108"/>
      <c r="O156" s="108"/>
      <c r="P156" s="108"/>
      <c r="Q156" s="108"/>
      <c r="R156" s="108"/>
      <c r="S156" s="108"/>
      <c r="T156" s="138"/>
      <c r="AT156" s="92" t="s">
        <v>134</v>
      </c>
      <c r="AU156" s="92" t="s">
        <v>132</v>
      </c>
    </row>
    <row r="157" spans="2:65" s="248" customFormat="1">
      <c r="B157" s="247"/>
      <c r="D157" s="240" t="s">
        <v>284</v>
      </c>
      <c r="E157" s="249" t="s">
        <v>5</v>
      </c>
      <c r="F157" s="250" t="s">
        <v>289</v>
      </c>
      <c r="H157" s="251">
        <v>7.0679999999999996</v>
      </c>
      <c r="L157" s="247"/>
      <c r="M157" s="252"/>
      <c r="N157" s="253"/>
      <c r="O157" s="253"/>
      <c r="P157" s="253"/>
      <c r="Q157" s="253"/>
      <c r="R157" s="253"/>
      <c r="S157" s="253"/>
      <c r="T157" s="254"/>
      <c r="AT157" s="249" t="s">
        <v>284</v>
      </c>
      <c r="AU157" s="249" t="s">
        <v>132</v>
      </c>
      <c r="AV157" s="248" t="s">
        <v>132</v>
      </c>
      <c r="AW157" s="248" t="s">
        <v>35</v>
      </c>
      <c r="AX157" s="248" t="s">
        <v>80</v>
      </c>
      <c r="AY157" s="249" t="s">
        <v>124</v>
      </c>
    </row>
    <row r="158" spans="2:65" s="217" customFormat="1" ht="29.85" customHeight="1">
      <c r="B158" s="216"/>
      <c r="D158" s="218" t="s">
        <v>71</v>
      </c>
      <c r="E158" s="227" t="s">
        <v>159</v>
      </c>
      <c r="F158" s="227" t="s">
        <v>386</v>
      </c>
      <c r="J158" s="228">
        <f>BK158</f>
        <v>0</v>
      </c>
      <c r="L158" s="216"/>
      <c r="M158" s="221"/>
      <c r="N158" s="222"/>
      <c r="O158" s="222"/>
      <c r="P158" s="223">
        <f>SUM(P159:P296)</f>
        <v>0</v>
      </c>
      <c r="Q158" s="222"/>
      <c r="R158" s="223">
        <f>SUM(R159:R296)</f>
        <v>38.016540219999996</v>
      </c>
      <c r="S158" s="222"/>
      <c r="T158" s="224">
        <f>SUM(T159:T296)</f>
        <v>1.12605</v>
      </c>
      <c r="AR158" s="218" t="s">
        <v>80</v>
      </c>
      <c r="AT158" s="225" t="s">
        <v>71</v>
      </c>
      <c r="AU158" s="225" t="s">
        <v>80</v>
      </c>
      <c r="AY158" s="218" t="s">
        <v>124</v>
      </c>
      <c r="BK158" s="226">
        <f>SUM(BK159:BK296)</f>
        <v>0</v>
      </c>
    </row>
    <row r="159" spans="2:65" s="112" customFormat="1" ht="25.5" customHeight="1">
      <c r="B159" s="107"/>
      <c r="C159" s="229" t="s">
        <v>387</v>
      </c>
      <c r="D159" s="229" t="s">
        <v>127</v>
      </c>
      <c r="E159" s="230" t="s">
        <v>388</v>
      </c>
      <c r="F159" s="231" t="s">
        <v>389</v>
      </c>
      <c r="G159" s="232" t="s">
        <v>213</v>
      </c>
      <c r="H159" s="233">
        <v>289.76799999999997</v>
      </c>
      <c r="I159" s="8"/>
      <c r="J159" s="234">
        <f>ROUND(I159*H159,2)</f>
        <v>0</v>
      </c>
      <c r="K159" s="231" t="s">
        <v>5</v>
      </c>
      <c r="L159" s="107"/>
      <c r="M159" s="235" t="s">
        <v>5</v>
      </c>
      <c r="N159" s="236" t="s">
        <v>44</v>
      </c>
      <c r="O159" s="108"/>
      <c r="P159" s="237">
        <f>O159*H159</f>
        <v>0</v>
      </c>
      <c r="Q159" s="237">
        <v>7.3499999999999998E-3</v>
      </c>
      <c r="R159" s="237">
        <f>Q159*H159</f>
        <v>2.1297947999999995</v>
      </c>
      <c r="S159" s="237">
        <v>0</v>
      </c>
      <c r="T159" s="238">
        <f>S159*H159</f>
        <v>0</v>
      </c>
      <c r="AR159" s="92" t="s">
        <v>145</v>
      </c>
      <c r="AT159" s="92" t="s">
        <v>127</v>
      </c>
      <c r="AU159" s="92" t="s">
        <v>132</v>
      </c>
      <c r="AY159" s="92" t="s">
        <v>124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92" t="s">
        <v>132</v>
      </c>
      <c r="BK159" s="239">
        <f>ROUND(I159*H159,2)</f>
        <v>0</v>
      </c>
      <c r="BL159" s="92" t="s">
        <v>145</v>
      </c>
      <c r="BM159" s="92" t="s">
        <v>390</v>
      </c>
    </row>
    <row r="160" spans="2:65" s="248" customFormat="1">
      <c r="B160" s="247"/>
      <c r="D160" s="240" t="s">
        <v>284</v>
      </c>
      <c r="E160" s="249" t="s">
        <v>5</v>
      </c>
      <c r="F160" s="250" t="s">
        <v>391</v>
      </c>
      <c r="H160" s="251">
        <v>289.76799999999997</v>
      </c>
      <c r="L160" s="247"/>
      <c r="M160" s="252"/>
      <c r="N160" s="253"/>
      <c r="O160" s="253"/>
      <c r="P160" s="253"/>
      <c r="Q160" s="253"/>
      <c r="R160" s="253"/>
      <c r="S160" s="253"/>
      <c r="T160" s="254"/>
      <c r="AT160" s="249" t="s">
        <v>284</v>
      </c>
      <c r="AU160" s="249" t="s">
        <v>132</v>
      </c>
      <c r="AV160" s="248" t="s">
        <v>132</v>
      </c>
      <c r="AW160" s="248" t="s">
        <v>35</v>
      </c>
      <c r="AX160" s="248" t="s">
        <v>80</v>
      </c>
      <c r="AY160" s="249" t="s">
        <v>124</v>
      </c>
    </row>
    <row r="161" spans="2:65" s="112" customFormat="1" ht="25.5" customHeight="1">
      <c r="B161" s="107"/>
      <c r="C161" s="229" t="s">
        <v>392</v>
      </c>
      <c r="D161" s="229" t="s">
        <v>127</v>
      </c>
      <c r="E161" s="230" t="s">
        <v>393</v>
      </c>
      <c r="F161" s="231" t="s">
        <v>394</v>
      </c>
      <c r="G161" s="232" t="s">
        <v>213</v>
      </c>
      <c r="H161" s="233">
        <v>171.22399999999999</v>
      </c>
      <c r="I161" s="8"/>
      <c r="J161" s="234">
        <f>ROUND(I161*H161,2)</f>
        <v>0</v>
      </c>
      <c r="K161" s="231" t="s">
        <v>5</v>
      </c>
      <c r="L161" s="107"/>
      <c r="M161" s="235" t="s">
        <v>5</v>
      </c>
      <c r="N161" s="236" t="s">
        <v>44</v>
      </c>
      <c r="O161" s="108"/>
      <c r="P161" s="237">
        <f>O161*H161</f>
        <v>0</v>
      </c>
      <c r="Q161" s="237">
        <v>4.8900000000000002E-3</v>
      </c>
      <c r="R161" s="237">
        <f>Q161*H161</f>
        <v>0.83728535999999998</v>
      </c>
      <c r="S161" s="237">
        <v>0</v>
      </c>
      <c r="T161" s="238">
        <f>S161*H161</f>
        <v>0</v>
      </c>
      <c r="AR161" s="92" t="s">
        <v>145</v>
      </c>
      <c r="AT161" s="92" t="s">
        <v>127</v>
      </c>
      <c r="AU161" s="92" t="s">
        <v>132</v>
      </c>
      <c r="AY161" s="92" t="s">
        <v>124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92" t="s">
        <v>132</v>
      </c>
      <c r="BK161" s="239">
        <f>ROUND(I161*H161,2)</f>
        <v>0</v>
      </c>
      <c r="BL161" s="92" t="s">
        <v>145</v>
      </c>
      <c r="BM161" s="92" t="s">
        <v>395</v>
      </c>
    </row>
    <row r="162" spans="2:65" s="248" customFormat="1">
      <c r="B162" s="247"/>
      <c r="D162" s="240" t="s">
        <v>284</v>
      </c>
      <c r="E162" s="249" t="s">
        <v>5</v>
      </c>
      <c r="F162" s="250" t="s">
        <v>396</v>
      </c>
      <c r="H162" s="251">
        <v>171.22399999999999</v>
      </c>
      <c r="L162" s="247"/>
      <c r="M162" s="252"/>
      <c r="N162" s="253"/>
      <c r="O162" s="253"/>
      <c r="P162" s="253"/>
      <c r="Q162" s="253"/>
      <c r="R162" s="253"/>
      <c r="S162" s="253"/>
      <c r="T162" s="254"/>
      <c r="AT162" s="249" t="s">
        <v>284</v>
      </c>
      <c r="AU162" s="249" t="s">
        <v>132</v>
      </c>
      <c r="AV162" s="248" t="s">
        <v>132</v>
      </c>
      <c r="AW162" s="248" t="s">
        <v>35</v>
      </c>
      <c r="AX162" s="248" t="s">
        <v>80</v>
      </c>
      <c r="AY162" s="249" t="s">
        <v>124</v>
      </c>
    </row>
    <row r="163" spans="2:65" s="112" customFormat="1" ht="25.5" customHeight="1">
      <c r="B163" s="107"/>
      <c r="C163" s="229" t="s">
        <v>397</v>
      </c>
      <c r="D163" s="229" t="s">
        <v>127</v>
      </c>
      <c r="E163" s="230" t="s">
        <v>398</v>
      </c>
      <c r="F163" s="231" t="s">
        <v>399</v>
      </c>
      <c r="G163" s="232" t="s">
        <v>213</v>
      </c>
      <c r="H163" s="233">
        <v>171.22399999999999</v>
      </c>
      <c r="I163" s="8"/>
      <c r="J163" s="234">
        <f>ROUND(I163*H163,2)</f>
        <v>0</v>
      </c>
      <c r="K163" s="231" t="s">
        <v>148</v>
      </c>
      <c r="L163" s="107"/>
      <c r="M163" s="235" t="s">
        <v>5</v>
      </c>
      <c r="N163" s="236" t="s">
        <v>44</v>
      </c>
      <c r="O163" s="108"/>
      <c r="P163" s="237">
        <f>O163*H163</f>
        <v>0</v>
      </c>
      <c r="Q163" s="237">
        <v>1.47E-2</v>
      </c>
      <c r="R163" s="237">
        <f>Q163*H163</f>
        <v>2.5169927999999997</v>
      </c>
      <c r="S163" s="237">
        <v>0</v>
      </c>
      <c r="T163" s="238">
        <f>S163*H163</f>
        <v>0</v>
      </c>
      <c r="AR163" s="92" t="s">
        <v>145</v>
      </c>
      <c r="AT163" s="92" t="s">
        <v>127</v>
      </c>
      <c r="AU163" s="92" t="s">
        <v>132</v>
      </c>
      <c r="AY163" s="92" t="s">
        <v>124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92" t="s">
        <v>132</v>
      </c>
      <c r="BK163" s="239">
        <f>ROUND(I163*H163,2)</f>
        <v>0</v>
      </c>
      <c r="BL163" s="92" t="s">
        <v>145</v>
      </c>
      <c r="BM163" s="92" t="s">
        <v>400</v>
      </c>
    </row>
    <row r="164" spans="2:65" s="248" customFormat="1">
      <c r="B164" s="247"/>
      <c r="D164" s="240" t="s">
        <v>284</v>
      </c>
      <c r="E164" s="249" t="s">
        <v>5</v>
      </c>
      <c r="F164" s="250" t="s">
        <v>396</v>
      </c>
      <c r="H164" s="251">
        <v>171.22399999999999</v>
      </c>
      <c r="L164" s="247"/>
      <c r="M164" s="252"/>
      <c r="N164" s="253"/>
      <c r="O164" s="253"/>
      <c r="P164" s="253"/>
      <c r="Q164" s="253"/>
      <c r="R164" s="253"/>
      <c r="S164" s="253"/>
      <c r="T164" s="254"/>
      <c r="AT164" s="249" t="s">
        <v>284</v>
      </c>
      <c r="AU164" s="249" t="s">
        <v>132</v>
      </c>
      <c r="AV164" s="248" t="s">
        <v>132</v>
      </c>
      <c r="AW164" s="248" t="s">
        <v>35</v>
      </c>
      <c r="AX164" s="248" t="s">
        <v>80</v>
      </c>
      <c r="AY164" s="249" t="s">
        <v>124</v>
      </c>
    </row>
    <row r="165" spans="2:65" s="112" customFormat="1" ht="38.25" customHeight="1">
      <c r="B165" s="107"/>
      <c r="C165" s="229" t="s">
        <v>401</v>
      </c>
      <c r="D165" s="229" t="s">
        <v>127</v>
      </c>
      <c r="E165" s="230" t="s">
        <v>402</v>
      </c>
      <c r="F165" s="231" t="s">
        <v>403</v>
      </c>
      <c r="G165" s="232" t="s">
        <v>213</v>
      </c>
      <c r="H165" s="233">
        <v>171.22399999999999</v>
      </c>
      <c r="I165" s="8"/>
      <c r="J165" s="234">
        <f>ROUND(I165*H165,2)</f>
        <v>0</v>
      </c>
      <c r="K165" s="231" t="s">
        <v>148</v>
      </c>
      <c r="L165" s="107"/>
      <c r="M165" s="235" t="s">
        <v>5</v>
      </c>
      <c r="N165" s="236" t="s">
        <v>44</v>
      </c>
      <c r="O165" s="108"/>
      <c r="P165" s="237">
        <f>O165*H165</f>
        <v>0</v>
      </c>
      <c r="Q165" s="237">
        <v>7.3499999999999998E-3</v>
      </c>
      <c r="R165" s="237">
        <f>Q165*H165</f>
        <v>1.2584963999999998</v>
      </c>
      <c r="S165" s="237">
        <v>0</v>
      </c>
      <c r="T165" s="238">
        <f>S165*H165</f>
        <v>0</v>
      </c>
      <c r="AR165" s="92" t="s">
        <v>145</v>
      </c>
      <c r="AT165" s="92" t="s">
        <v>127</v>
      </c>
      <c r="AU165" s="92" t="s">
        <v>132</v>
      </c>
      <c r="AY165" s="92" t="s">
        <v>124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92" t="s">
        <v>132</v>
      </c>
      <c r="BK165" s="239">
        <f>ROUND(I165*H165,2)</f>
        <v>0</v>
      </c>
      <c r="BL165" s="92" t="s">
        <v>145</v>
      </c>
      <c r="BM165" s="92" t="s">
        <v>404</v>
      </c>
    </row>
    <row r="166" spans="2:65" s="248" customFormat="1">
      <c r="B166" s="247"/>
      <c r="D166" s="240" t="s">
        <v>284</v>
      </c>
      <c r="E166" s="249" t="s">
        <v>5</v>
      </c>
      <c r="F166" s="250" t="s">
        <v>396</v>
      </c>
      <c r="H166" s="251">
        <v>171.22399999999999</v>
      </c>
      <c r="L166" s="247"/>
      <c r="M166" s="252"/>
      <c r="N166" s="253"/>
      <c r="O166" s="253"/>
      <c r="P166" s="253"/>
      <c r="Q166" s="253"/>
      <c r="R166" s="253"/>
      <c r="S166" s="253"/>
      <c r="T166" s="254"/>
      <c r="AT166" s="249" t="s">
        <v>284</v>
      </c>
      <c r="AU166" s="249" t="s">
        <v>132</v>
      </c>
      <c r="AV166" s="248" t="s">
        <v>132</v>
      </c>
      <c r="AW166" s="248" t="s">
        <v>35</v>
      </c>
      <c r="AX166" s="248" t="s">
        <v>80</v>
      </c>
      <c r="AY166" s="249" t="s">
        <v>124</v>
      </c>
    </row>
    <row r="167" spans="2:65" s="112" customFormat="1" ht="25.5" customHeight="1">
      <c r="B167" s="107"/>
      <c r="C167" s="229" t="s">
        <v>405</v>
      </c>
      <c r="D167" s="229" t="s">
        <v>127</v>
      </c>
      <c r="E167" s="230" t="s">
        <v>406</v>
      </c>
      <c r="F167" s="231" t="s">
        <v>407</v>
      </c>
      <c r="G167" s="232" t="s">
        <v>213</v>
      </c>
      <c r="H167" s="233">
        <v>36.058</v>
      </c>
      <c r="I167" s="8"/>
      <c r="J167" s="234">
        <f>ROUND(I167*H167,2)</f>
        <v>0</v>
      </c>
      <c r="K167" s="231" t="s">
        <v>148</v>
      </c>
      <c r="L167" s="107"/>
      <c r="M167" s="235" t="s">
        <v>5</v>
      </c>
      <c r="N167" s="236" t="s">
        <v>44</v>
      </c>
      <c r="O167" s="108"/>
      <c r="P167" s="237">
        <f>O167*H167</f>
        <v>0</v>
      </c>
      <c r="Q167" s="237">
        <v>1.103E-2</v>
      </c>
      <c r="R167" s="237">
        <f>Q167*H167</f>
        <v>0.39771973999999999</v>
      </c>
      <c r="S167" s="237">
        <v>0</v>
      </c>
      <c r="T167" s="238">
        <f>S167*H167</f>
        <v>0</v>
      </c>
      <c r="AR167" s="92" t="s">
        <v>145</v>
      </c>
      <c r="AT167" s="92" t="s">
        <v>127</v>
      </c>
      <c r="AU167" s="92" t="s">
        <v>132</v>
      </c>
      <c r="AY167" s="92" t="s">
        <v>124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92" t="s">
        <v>132</v>
      </c>
      <c r="BK167" s="239">
        <f>ROUND(I167*H167,2)</f>
        <v>0</v>
      </c>
      <c r="BL167" s="92" t="s">
        <v>145</v>
      </c>
      <c r="BM167" s="92" t="s">
        <v>408</v>
      </c>
    </row>
    <row r="168" spans="2:65" s="248" customFormat="1">
      <c r="B168" s="247"/>
      <c r="D168" s="240" t="s">
        <v>284</v>
      </c>
      <c r="E168" s="249" t="s">
        <v>5</v>
      </c>
      <c r="F168" s="250" t="s">
        <v>409</v>
      </c>
      <c r="H168" s="251">
        <v>36.058</v>
      </c>
      <c r="L168" s="247"/>
      <c r="M168" s="252"/>
      <c r="N168" s="253"/>
      <c r="O168" s="253"/>
      <c r="P168" s="253"/>
      <c r="Q168" s="253"/>
      <c r="R168" s="253"/>
      <c r="S168" s="253"/>
      <c r="T168" s="254"/>
      <c r="AT168" s="249" t="s">
        <v>284</v>
      </c>
      <c r="AU168" s="249" t="s">
        <v>132</v>
      </c>
      <c r="AV168" s="248" t="s">
        <v>132</v>
      </c>
      <c r="AW168" s="248" t="s">
        <v>35</v>
      </c>
      <c r="AX168" s="248" t="s">
        <v>80</v>
      </c>
      <c r="AY168" s="249" t="s">
        <v>124</v>
      </c>
    </row>
    <row r="169" spans="2:65" s="112" customFormat="1" ht="16.5" customHeight="1">
      <c r="B169" s="107"/>
      <c r="C169" s="229" t="s">
        <v>410</v>
      </c>
      <c r="D169" s="229" t="s">
        <v>127</v>
      </c>
      <c r="E169" s="230" t="s">
        <v>411</v>
      </c>
      <c r="F169" s="231" t="s">
        <v>412</v>
      </c>
      <c r="G169" s="232" t="s">
        <v>213</v>
      </c>
      <c r="H169" s="233">
        <v>289.76799999999997</v>
      </c>
      <c r="I169" s="8"/>
      <c r="J169" s="234">
        <f>ROUND(I169*H169,2)</f>
        <v>0</v>
      </c>
      <c r="K169" s="231" t="s">
        <v>5</v>
      </c>
      <c r="L169" s="107"/>
      <c r="M169" s="235" t="s">
        <v>5</v>
      </c>
      <c r="N169" s="236" t="s">
        <v>44</v>
      </c>
      <c r="O169" s="108"/>
      <c r="P169" s="237">
        <f>O169*H169</f>
        <v>0</v>
      </c>
      <c r="Q169" s="237">
        <v>1.6E-2</v>
      </c>
      <c r="R169" s="237">
        <f>Q169*H169</f>
        <v>4.6362879999999995</v>
      </c>
      <c r="S169" s="237">
        <v>0</v>
      </c>
      <c r="T169" s="238">
        <f>S169*H169</f>
        <v>0</v>
      </c>
      <c r="AR169" s="92" t="s">
        <v>145</v>
      </c>
      <c r="AT169" s="92" t="s">
        <v>127</v>
      </c>
      <c r="AU169" s="92" t="s">
        <v>132</v>
      </c>
      <c r="AY169" s="92" t="s">
        <v>124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92" t="s">
        <v>132</v>
      </c>
      <c r="BK169" s="239">
        <f>ROUND(I169*H169,2)</f>
        <v>0</v>
      </c>
      <c r="BL169" s="92" t="s">
        <v>145</v>
      </c>
      <c r="BM169" s="92" t="s">
        <v>413</v>
      </c>
    </row>
    <row r="170" spans="2:65" s="256" customFormat="1">
      <c r="B170" s="255"/>
      <c r="D170" s="240" t="s">
        <v>284</v>
      </c>
      <c r="E170" s="257" t="s">
        <v>5</v>
      </c>
      <c r="F170" s="258" t="s">
        <v>365</v>
      </c>
      <c r="H170" s="257" t="s">
        <v>5</v>
      </c>
      <c r="L170" s="255"/>
      <c r="M170" s="259"/>
      <c r="N170" s="260"/>
      <c r="O170" s="260"/>
      <c r="P170" s="260"/>
      <c r="Q170" s="260"/>
      <c r="R170" s="260"/>
      <c r="S170" s="260"/>
      <c r="T170" s="261"/>
      <c r="AT170" s="257" t="s">
        <v>284</v>
      </c>
      <c r="AU170" s="257" t="s">
        <v>132</v>
      </c>
      <c r="AV170" s="256" t="s">
        <v>80</v>
      </c>
      <c r="AW170" s="256" t="s">
        <v>35</v>
      </c>
      <c r="AX170" s="256" t="s">
        <v>72</v>
      </c>
      <c r="AY170" s="257" t="s">
        <v>124</v>
      </c>
    </row>
    <row r="171" spans="2:65" s="248" customFormat="1">
      <c r="B171" s="247"/>
      <c r="D171" s="240" t="s">
        <v>284</v>
      </c>
      <c r="E171" s="249" t="s">
        <v>5</v>
      </c>
      <c r="F171" s="250" t="s">
        <v>414</v>
      </c>
      <c r="H171" s="251">
        <v>42.326999999999998</v>
      </c>
      <c r="L171" s="247"/>
      <c r="M171" s="252"/>
      <c r="N171" s="253"/>
      <c r="O171" s="253"/>
      <c r="P171" s="253"/>
      <c r="Q171" s="253"/>
      <c r="R171" s="253"/>
      <c r="S171" s="253"/>
      <c r="T171" s="254"/>
      <c r="AT171" s="249" t="s">
        <v>284</v>
      </c>
      <c r="AU171" s="249" t="s">
        <v>132</v>
      </c>
      <c r="AV171" s="248" t="s">
        <v>132</v>
      </c>
      <c r="AW171" s="248" t="s">
        <v>35</v>
      </c>
      <c r="AX171" s="248" t="s">
        <v>72</v>
      </c>
      <c r="AY171" s="249" t="s">
        <v>124</v>
      </c>
    </row>
    <row r="172" spans="2:65" s="248" customFormat="1">
      <c r="B172" s="247"/>
      <c r="D172" s="240" t="s">
        <v>284</v>
      </c>
      <c r="E172" s="249" t="s">
        <v>5</v>
      </c>
      <c r="F172" s="250" t="s">
        <v>415</v>
      </c>
      <c r="H172" s="251">
        <v>3.1859999999999999</v>
      </c>
      <c r="L172" s="247"/>
      <c r="M172" s="252"/>
      <c r="N172" s="253"/>
      <c r="O172" s="253"/>
      <c r="P172" s="253"/>
      <c r="Q172" s="253"/>
      <c r="R172" s="253"/>
      <c r="S172" s="253"/>
      <c r="T172" s="254"/>
      <c r="AT172" s="249" t="s">
        <v>284</v>
      </c>
      <c r="AU172" s="249" t="s">
        <v>132</v>
      </c>
      <c r="AV172" s="248" t="s">
        <v>132</v>
      </c>
      <c r="AW172" s="248" t="s">
        <v>35</v>
      </c>
      <c r="AX172" s="248" t="s">
        <v>72</v>
      </c>
      <c r="AY172" s="249" t="s">
        <v>124</v>
      </c>
    </row>
    <row r="173" spans="2:65" s="248" customFormat="1">
      <c r="B173" s="247"/>
      <c r="D173" s="240" t="s">
        <v>284</v>
      </c>
      <c r="E173" s="249" t="s">
        <v>5</v>
      </c>
      <c r="F173" s="250" t="s">
        <v>416</v>
      </c>
      <c r="H173" s="251">
        <v>56.801000000000002</v>
      </c>
      <c r="L173" s="247"/>
      <c r="M173" s="252"/>
      <c r="N173" s="253"/>
      <c r="O173" s="253"/>
      <c r="P173" s="253"/>
      <c r="Q173" s="253"/>
      <c r="R173" s="253"/>
      <c r="S173" s="253"/>
      <c r="T173" s="254"/>
      <c r="AT173" s="249" t="s">
        <v>284</v>
      </c>
      <c r="AU173" s="249" t="s">
        <v>132</v>
      </c>
      <c r="AV173" s="248" t="s">
        <v>132</v>
      </c>
      <c r="AW173" s="248" t="s">
        <v>35</v>
      </c>
      <c r="AX173" s="248" t="s">
        <v>72</v>
      </c>
      <c r="AY173" s="249" t="s">
        <v>124</v>
      </c>
    </row>
    <row r="174" spans="2:65" s="248" customFormat="1">
      <c r="B174" s="247"/>
      <c r="D174" s="240" t="s">
        <v>284</v>
      </c>
      <c r="E174" s="249" t="s">
        <v>5</v>
      </c>
      <c r="F174" s="250" t="s">
        <v>417</v>
      </c>
      <c r="H174" s="251">
        <v>40.933999999999997</v>
      </c>
      <c r="L174" s="247"/>
      <c r="M174" s="252"/>
      <c r="N174" s="253"/>
      <c r="O174" s="253"/>
      <c r="P174" s="253"/>
      <c r="Q174" s="253"/>
      <c r="R174" s="253"/>
      <c r="S174" s="253"/>
      <c r="T174" s="254"/>
      <c r="AT174" s="249" t="s">
        <v>284</v>
      </c>
      <c r="AU174" s="249" t="s">
        <v>132</v>
      </c>
      <c r="AV174" s="248" t="s">
        <v>132</v>
      </c>
      <c r="AW174" s="248" t="s">
        <v>35</v>
      </c>
      <c r="AX174" s="248" t="s">
        <v>72</v>
      </c>
      <c r="AY174" s="249" t="s">
        <v>124</v>
      </c>
    </row>
    <row r="175" spans="2:65" s="248" customFormat="1">
      <c r="B175" s="247"/>
      <c r="D175" s="240" t="s">
        <v>284</v>
      </c>
      <c r="E175" s="249" t="s">
        <v>5</v>
      </c>
      <c r="F175" s="250" t="s">
        <v>418</v>
      </c>
      <c r="H175" s="251">
        <v>46.715000000000003</v>
      </c>
      <c r="L175" s="247"/>
      <c r="M175" s="252"/>
      <c r="N175" s="253"/>
      <c r="O175" s="253"/>
      <c r="P175" s="253"/>
      <c r="Q175" s="253"/>
      <c r="R175" s="253"/>
      <c r="S175" s="253"/>
      <c r="T175" s="254"/>
      <c r="AT175" s="249" t="s">
        <v>284</v>
      </c>
      <c r="AU175" s="249" t="s">
        <v>132</v>
      </c>
      <c r="AV175" s="248" t="s">
        <v>132</v>
      </c>
      <c r="AW175" s="248" t="s">
        <v>35</v>
      </c>
      <c r="AX175" s="248" t="s">
        <v>72</v>
      </c>
      <c r="AY175" s="249" t="s">
        <v>124</v>
      </c>
    </row>
    <row r="176" spans="2:65" s="248" customFormat="1">
      <c r="B176" s="247"/>
      <c r="D176" s="240" t="s">
        <v>284</v>
      </c>
      <c r="E176" s="249" t="s">
        <v>5</v>
      </c>
      <c r="F176" s="250" t="s">
        <v>419</v>
      </c>
      <c r="H176" s="251">
        <v>39.33</v>
      </c>
      <c r="L176" s="247"/>
      <c r="M176" s="252"/>
      <c r="N176" s="253"/>
      <c r="O176" s="253"/>
      <c r="P176" s="253"/>
      <c r="Q176" s="253"/>
      <c r="R176" s="253"/>
      <c r="S176" s="253"/>
      <c r="T176" s="254"/>
      <c r="AT176" s="249" t="s">
        <v>284</v>
      </c>
      <c r="AU176" s="249" t="s">
        <v>132</v>
      </c>
      <c r="AV176" s="248" t="s">
        <v>132</v>
      </c>
      <c r="AW176" s="248" t="s">
        <v>35</v>
      </c>
      <c r="AX176" s="248" t="s">
        <v>72</v>
      </c>
      <c r="AY176" s="249" t="s">
        <v>124</v>
      </c>
    </row>
    <row r="177" spans="2:65" s="248" customFormat="1">
      <c r="B177" s="247"/>
      <c r="D177" s="240" t="s">
        <v>284</v>
      </c>
      <c r="E177" s="249" t="s">
        <v>5</v>
      </c>
      <c r="F177" s="250" t="s">
        <v>420</v>
      </c>
      <c r="H177" s="251">
        <v>-1.5760000000000001</v>
      </c>
      <c r="L177" s="247"/>
      <c r="M177" s="252"/>
      <c r="N177" s="253"/>
      <c r="O177" s="253"/>
      <c r="P177" s="253"/>
      <c r="Q177" s="253"/>
      <c r="R177" s="253"/>
      <c r="S177" s="253"/>
      <c r="T177" s="254"/>
      <c r="AT177" s="249" t="s">
        <v>284</v>
      </c>
      <c r="AU177" s="249" t="s">
        <v>132</v>
      </c>
      <c r="AV177" s="248" t="s">
        <v>132</v>
      </c>
      <c r="AW177" s="248" t="s">
        <v>35</v>
      </c>
      <c r="AX177" s="248" t="s">
        <v>72</v>
      </c>
      <c r="AY177" s="249" t="s">
        <v>124</v>
      </c>
    </row>
    <row r="178" spans="2:65" s="248" customFormat="1">
      <c r="B178" s="247"/>
      <c r="D178" s="240" t="s">
        <v>284</v>
      </c>
      <c r="E178" s="249" t="s">
        <v>5</v>
      </c>
      <c r="F178" s="250" t="s">
        <v>420</v>
      </c>
      <c r="H178" s="251">
        <v>-1.5760000000000001</v>
      </c>
      <c r="L178" s="247"/>
      <c r="M178" s="252"/>
      <c r="N178" s="253"/>
      <c r="O178" s="253"/>
      <c r="P178" s="253"/>
      <c r="Q178" s="253"/>
      <c r="R178" s="253"/>
      <c r="S178" s="253"/>
      <c r="T178" s="254"/>
      <c r="AT178" s="249" t="s">
        <v>284</v>
      </c>
      <c r="AU178" s="249" t="s">
        <v>132</v>
      </c>
      <c r="AV178" s="248" t="s">
        <v>132</v>
      </c>
      <c r="AW178" s="248" t="s">
        <v>35</v>
      </c>
      <c r="AX178" s="248" t="s">
        <v>72</v>
      </c>
      <c r="AY178" s="249" t="s">
        <v>124</v>
      </c>
    </row>
    <row r="179" spans="2:65" s="248" customFormat="1">
      <c r="B179" s="247"/>
      <c r="D179" s="240" t="s">
        <v>284</v>
      </c>
      <c r="E179" s="249" t="s">
        <v>5</v>
      </c>
      <c r="F179" s="250" t="s">
        <v>421</v>
      </c>
      <c r="H179" s="251">
        <v>-4.7279999999999998</v>
      </c>
      <c r="L179" s="247"/>
      <c r="M179" s="252"/>
      <c r="N179" s="253"/>
      <c r="O179" s="253"/>
      <c r="P179" s="253"/>
      <c r="Q179" s="253"/>
      <c r="R179" s="253"/>
      <c r="S179" s="253"/>
      <c r="T179" s="254"/>
      <c r="AT179" s="249" t="s">
        <v>284</v>
      </c>
      <c r="AU179" s="249" t="s">
        <v>132</v>
      </c>
      <c r="AV179" s="248" t="s">
        <v>132</v>
      </c>
      <c r="AW179" s="248" t="s">
        <v>35</v>
      </c>
      <c r="AX179" s="248" t="s">
        <v>72</v>
      </c>
      <c r="AY179" s="249" t="s">
        <v>124</v>
      </c>
    </row>
    <row r="180" spans="2:65" s="248" customFormat="1">
      <c r="B180" s="247"/>
      <c r="D180" s="240" t="s">
        <v>284</v>
      </c>
      <c r="E180" s="249" t="s">
        <v>5</v>
      </c>
      <c r="F180" s="250" t="s">
        <v>422</v>
      </c>
      <c r="H180" s="251">
        <v>-1.7729999999999999</v>
      </c>
      <c r="L180" s="247"/>
      <c r="M180" s="252"/>
      <c r="N180" s="253"/>
      <c r="O180" s="253"/>
      <c r="P180" s="253"/>
      <c r="Q180" s="253"/>
      <c r="R180" s="253"/>
      <c r="S180" s="253"/>
      <c r="T180" s="254"/>
      <c r="AT180" s="249" t="s">
        <v>284</v>
      </c>
      <c r="AU180" s="249" t="s">
        <v>132</v>
      </c>
      <c r="AV180" s="248" t="s">
        <v>132</v>
      </c>
      <c r="AW180" s="248" t="s">
        <v>35</v>
      </c>
      <c r="AX180" s="248" t="s">
        <v>72</v>
      </c>
      <c r="AY180" s="249" t="s">
        <v>124</v>
      </c>
    </row>
    <row r="181" spans="2:65" s="248" customFormat="1">
      <c r="B181" s="247"/>
      <c r="D181" s="240" t="s">
        <v>284</v>
      </c>
      <c r="E181" s="249" t="s">
        <v>5</v>
      </c>
      <c r="F181" s="250" t="s">
        <v>423</v>
      </c>
      <c r="H181" s="251">
        <v>19.725000000000001</v>
      </c>
      <c r="L181" s="247"/>
      <c r="M181" s="252"/>
      <c r="N181" s="253"/>
      <c r="O181" s="253"/>
      <c r="P181" s="253"/>
      <c r="Q181" s="253"/>
      <c r="R181" s="253"/>
      <c r="S181" s="253"/>
      <c r="T181" s="254"/>
      <c r="AT181" s="249" t="s">
        <v>284</v>
      </c>
      <c r="AU181" s="249" t="s">
        <v>132</v>
      </c>
      <c r="AV181" s="248" t="s">
        <v>132</v>
      </c>
      <c r="AW181" s="248" t="s">
        <v>35</v>
      </c>
      <c r="AX181" s="248" t="s">
        <v>72</v>
      </c>
      <c r="AY181" s="249" t="s">
        <v>124</v>
      </c>
    </row>
    <row r="182" spans="2:65" s="248" customFormat="1">
      <c r="B182" s="247"/>
      <c r="D182" s="240" t="s">
        <v>284</v>
      </c>
      <c r="E182" s="249" t="s">
        <v>5</v>
      </c>
      <c r="F182" s="250" t="s">
        <v>424</v>
      </c>
      <c r="H182" s="251">
        <v>15.919</v>
      </c>
      <c r="L182" s="247"/>
      <c r="M182" s="252"/>
      <c r="N182" s="253"/>
      <c r="O182" s="253"/>
      <c r="P182" s="253"/>
      <c r="Q182" s="253"/>
      <c r="R182" s="253"/>
      <c r="S182" s="253"/>
      <c r="T182" s="254"/>
      <c r="AT182" s="249" t="s">
        <v>284</v>
      </c>
      <c r="AU182" s="249" t="s">
        <v>132</v>
      </c>
      <c r="AV182" s="248" t="s">
        <v>132</v>
      </c>
      <c r="AW182" s="248" t="s">
        <v>35</v>
      </c>
      <c r="AX182" s="248" t="s">
        <v>72</v>
      </c>
      <c r="AY182" s="249" t="s">
        <v>124</v>
      </c>
    </row>
    <row r="183" spans="2:65" s="248" customFormat="1">
      <c r="B183" s="247"/>
      <c r="D183" s="240" t="s">
        <v>284</v>
      </c>
      <c r="E183" s="249" t="s">
        <v>5</v>
      </c>
      <c r="F183" s="250" t="s">
        <v>425</v>
      </c>
      <c r="H183" s="251">
        <v>42.317</v>
      </c>
      <c r="L183" s="247"/>
      <c r="M183" s="252"/>
      <c r="N183" s="253"/>
      <c r="O183" s="253"/>
      <c r="P183" s="253"/>
      <c r="Q183" s="253"/>
      <c r="R183" s="253"/>
      <c r="S183" s="253"/>
      <c r="T183" s="254"/>
      <c r="AT183" s="249" t="s">
        <v>284</v>
      </c>
      <c r="AU183" s="249" t="s">
        <v>132</v>
      </c>
      <c r="AV183" s="248" t="s">
        <v>132</v>
      </c>
      <c r="AW183" s="248" t="s">
        <v>35</v>
      </c>
      <c r="AX183" s="248" t="s">
        <v>72</v>
      </c>
      <c r="AY183" s="249" t="s">
        <v>124</v>
      </c>
    </row>
    <row r="184" spans="2:65" s="248" customFormat="1">
      <c r="B184" s="247"/>
      <c r="D184" s="240" t="s">
        <v>284</v>
      </c>
      <c r="E184" s="249" t="s">
        <v>5</v>
      </c>
      <c r="F184" s="250" t="s">
        <v>426</v>
      </c>
      <c r="H184" s="251">
        <v>-2.121</v>
      </c>
      <c r="L184" s="247"/>
      <c r="M184" s="252"/>
      <c r="N184" s="253"/>
      <c r="O184" s="253"/>
      <c r="P184" s="253"/>
      <c r="Q184" s="253"/>
      <c r="R184" s="253"/>
      <c r="S184" s="253"/>
      <c r="T184" s="254"/>
      <c r="AT184" s="249" t="s">
        <v>284</v>
      </c>
      <c r="AU184" s="249" t="s">
        <v>132</v>
      </c>
      <c r="AV184" s="248" t="s">
        <v>132</v>
      </c>
      <c r="AW184" s="248" t="s">
        <v>35</v>
      </c>
      <c r="AX184" s="248" t="s">
        <v>72</v>
      </c>
      <c r="AY184" s="249" t="s">
        <v>124</v>
      </c>
    </row>
    <row r="185" spans="2:65" s="248" customFormat="1">
      <c r="B185" s="247"/>
      <c r="D185" s="240" t="s">
        <v>284</v>
      </c>
      <c r="E185" s="249" t="s">
        <v>5</v>
      </c>
      <c r="F185" s="250" t="s">
        <v>426</v>
      </c>
      <c r="H185" s="251">
        <v>-2.121</v>
      </c>
      <c r="L185" s="247"/>
      <c r="M185" s="252"/>
      <c r="N185" s="253"/>
      <c r="O185" s="253"/>
      <c r="P185" s="253"/>
      <c r="Q185" s="253"/>
      <c r="R185" s="253"/>
      <c r="S185" s="253"/>
      <c r="T185" s="254"/>
      <c r="AT185" s="249" t="s">
        <v>284</v>
      </c>
      <c r="AU185" s="249" t="s">
        <v>132</v>
      </c>
      <c r="AV185" s="248" t="s">
        <v>132</v>
      </c>
      <c r="AW185" s="248" t="s">
        <v>35</v>
      </c>
      <c r="AX185" s="248" t="s">
        <v>72</v>
      </c>
      <c r="AY185" s="249" t="s">
        <v>124</v>
      </c>
    </row>
    <row r="186" spans="2:65" s="248" customFormat="1">
      <c r="B186" s="247"/>
      <c r="D186" s="240" t="s">
        <v>284</v>
      </c>
      <c r="E186" s="249" t="s">
        <v>5</v>
      </c>
      <c r="F186" s="250" t="s">
        <v>426</v>
      </c>
      <c r="H186" s="251">
        <v>-2.121</v>
      </c>
      <c r="L186" s="247"/>
      <c r="M186" s="252"/>
      <c r="N186" s="253"/>
      <c r="O186" s="253"/>
      <c r="P186" s="253"/>
      <c r="Q186" s="253"/>
      <c r="R186" s="253"/>
      <c r="S186" s="253"/>
      <c r="T186" s="254"/>
      <c r="AT186" s="249" t="s">
        <v>284</v>
      </c>
      <c r="AU186" s="249" t="s">
        <v>132</v>
      </c>
      <c r="AV186" s="248" t="s">
        <v>132</v>
      </c>
      <c r="AW186" s="248" t="s">
        <v>35</v>
      </c>
      <c r="AX186" s="248" t="s">
        <v>72</v>
      </c>
      <c r="AY186" s="249" t="s">
        <v>124</v>
      </c>
    </row>
    <row r="187" spans="2:65" s="248" customFormat="1">
      <c r="B187" s="247"/>
      <c r="D187" s="240" t="s">
        <v>284</v>
      </c>
      <c r="E187" s="249" t="s">
        <v>5</v>
      </c>
      <c r="F187" s="250" t="s">
        <v>427</v>
      </c>
      <c r="H187" s="251">
        <v>-1.47</v>
      </c>
      <c r="L187" s="247"/>
      <c r="M187" s="252"/>
      <c r="N187" s="253"/>
      <c r="O187" s="253"/>
      <c r="P187" s="253"/>
      <c r="Q187" s="253"/>
      <c r="R187" s="253"/>
      <c r="S187" s="253"/>
      <c r="T187" s="254"/>
      <c r="AT187" s="249" t="s">
        <v>284</v>
      </c>
      <c r="AU187" s="249" t="s">
        <v>132</v>
      </c>
      <c r="AV187" s="248" t="s">
        <v>132</v>
      </c>
      <c r="AW187" s="248" t="s">
        <v>35</v>
      </c>
      <c r="AX187" s="248" t="s">
        <v>72</v>
      </c>
      <c r="AY187" s="249" t="s">
        <v>124</v>
      </c>
    </row>
    <row r="188" spans="2:65" s="271" customFormat="1">
      <c r="B188" s="270"/>
      <c r="D188" s="240" t="s">
        <v>284</v>
      </c>
      <c r="E188" s="272" t="s">
        <v>236</v>
      </c>
      <c r="F188" s="273" t="s">
        <v>306</v>
      </c>
      <c r="H188" s="274">
        <v>289.76799999999997</v>
      </c>
      <c r="L188" s="270"/>
      <c r="M188" s="275"/>
      <c r="N188" s="276"/>
      <c r="O188" s="276"/>
      <c r="P188" s="276"/>
      <c r="Q188" s="276"/>
      <c r="R188" s="276"/>
      <c r="S188" s="276"/>
      <c r="T188" s="277"/>
      <c r="AT188" s="272" t="s">
        <v>284</v>
      </c>
      <c r="AU188" s="272" t="s">
        <v>132</v>
      </c>
      <c r="AV188" s="271" t="s">
        <v>145</v>
      </c>
      <c r="AW188" s="271" t="s">
        <v>35</v>
      </c>
      <c r="AX188" s="271" t="s">
        <v>80</v>
      </c>
      <c r="AY188" s="272" t="s">
        <v>124</v>
      </c>
    </row>
    <row r="189" spans="2:65" s="112" customFormat="1" ht="16.5" customHeight="1">
      <c r="B189" s="107"/>
      <c r="C189" s="229" t="s">
        <v>428</v>
      </c>
      <c r="D189" s="229" t="s">
        <v>127</v>
      </c>
      <c r="E189" s="230" t="s">
        <v>429</v>
      </c>
      <c r="F189" s="231" t="s">
        <v>430</v>
      </c>
      <c r="G189" s="232" t="s">
        <v>213</v>
      </c>
      <c r="H189" s="233">
        <v>289.76799999999997</v>
      </c>
      <c r="I189" s="8"/>
      <c r="J189" s="234">
        <f>ROUND(I189*H189,2)</f>
        <v>0</v>
      </c>
      <c r="K189" s="231" t="s">
        <v>5</v>
      </c>
      <c r="L189" s="107"/>
      <c r="M189" s="235" t="s">
        <v>5</v>
      </c>
      <c r="N189" s="236" t="s">
        <v>44</v>
      </c>
      <c r="O189" s="108"/>
      <c r="P189" s="237">
        <f>O189*H189</f>
        <v>0</v>
      </c>
      <c r="Q189" s="237">
        <v>1.6E-2</v>
      </c>
      <c r="R189" s="237">
        <f>Q189*H189</f>
        <v>4.6362879999999995</v>
      </c>
      <c r="S189" s="237">
        <v>0</v>
      </c>
      <c r="T189" s="238">
        <f>S189*H189</f>
        <v>0</v>
      </c>
      <c r="AR189" s="92" t="s">
        <v>145</v>
      </c>
      <c r="AT189" s="92" t="s">
        <v>127</v>
      </c>
      <c r="AU189" s="92" t="s">
        <v>132</v>
      </c>
      <c r="AY189" s="92" t="s">
        <v>124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92" t="s">
        <v>132</v>
      </c>
      <c r="BK189" s="239">
        <f>ROUND(I189*H189,2)</f>
        <v>0</v>
      </c>
      <c r="BL189" s="92" t="s">
        <v>145</v>
      </c>
      <c r="BM189" s="92" t="s">
        <v>431</v>
      </c>
    </row>
    <row r="190" spans="2:65" s="248" customFormat="1">
      <c r="B190" s="247"/>
      <c r="D190" s="240" t="s">
        <v>284</v>
      </c>
      <c r="E190" s="249" t="s">
        <v>5</v>
      </c>
      <c r="F190" s="250" t="s">
        <v>391</v>
      </c>
      <c r="H190" s="251">
        <v>289.76799999999997</v>
      </c>
      <c r="L190" s="247"/>
      <c r="M190" s="252"/>
      <c r="N190" s="253"/>
      <c r="O190" s="253"/>
      <c r="P190" s="253"/>
      <c r="Q190" s="253"/>
      <c r="R190" s="253"/>
      <c r="S190" s="253"/>
      <c r="T190" s="254"/>
      <c r="AT190" s="249" t="s">
        <v>284</v>
      </c>
      <c r="AU190" s="249" t="s">
        <v>132</v>
      </c>
      <c r="AV190" s="248" t="s">
        <v>132</v>
      </c>
      <c r="AW190" s="248" t="s">
        <v>35</v>
      </c>
      <c r="AX190" s="248" t="s">
        <v>80</v>
      </c>
      <c r="AY190" s="249" t="s">
        <v>124</v>
      </c>
    </row>
    <row r="191" spans="2:65" s="112" customFormat="1" ht="16.5" customHeight="1">
      <c r="B191" s="107"/>
      <c r="C191" s="229" t="s">
        <v>432</v>
      </c>
      <c r="D191" s="229" t="s">
        <v>127</v>
      </c>
      <c r="E191" s="230" t="s">
        <v>433</v>
      </c>
      <c r="F191" s="231" t="s">
        <v>434</v>
      </c>
      <c r="G191" s="232" t="s">
        <v>213</v>
      </c>
      <c r="H191" s="233">
        <v>289.76799999999997</v>
      </c>
      <c r="I191" s="8"/>
      <c r="J191" s="234">
        <f>ROUND(I191*H191,2)</f>
        <v>0</v>
      </c>
      <c r="K191" s="231" t="s">
        <v>5</v>
      </c>
      <c r="L191" s="107"/>
      <c r="M191" s="235" t="s">
        <v>5</v>
      </c>
      <c r="N191" s="236" t="s">
        <v>44</v>
      </c>
      <c r="O191" s="108"/>
      <c r="P191" s="237">
        <f>O191*H191</f>
        <v>0</v>
      </c>
      <c r="Q191" s="237">
        <v>1.6E-2</v>
      </c>
      <c r="R191" s="237">
        <f>Q191*H191</f>
        <v>4.6362879999999995</v>
      </c>
      <c r="S191" s="237">
        <v>0</v>
      </c>
      <c r="T191" s="238">
        <f>S191*H191</f>
        <v>0</v>
      </c>
      <c r="AR191" s="92" t="s">
        <v>145</v>
      </c>
      <c r="AT191" s="92" t="s">
        <v>127</v>
      </c>
      <c r="AU191" s="92" t="s">
        <v>132</v>
      </c>
      <c r="AY191" s="92" t="s">
        <v>124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92" t="s">
        <v>132</v>
      </c>
      <c r="BK191" s="239">
        <f>ROUND(I191*H191,2)</f>
        <v>0</v>
      </c>
      <c r="BL191" s="92" t="s">
        <v>145</v>
      </c>
      <c r="BM191" s="92" t="s">
        <v>435</v>
      </c>
    </row>
    <row r="192" spans="2:65" s="248" customFormat="1">
      <c r="B192" s="247"/>
      <c r="D192" s="240" t="s">
        <v>284</v>
      </c>
      <c r="E192" s="249" t="s">
        <v>5</v>
      </c>
      <c r="F192" s="250" t="s">
        <v>391</v>
      </c>
      <c r="H192" s="251">
        <v>289.76799999999997</v>
      </c>
      <c r="L192" s="247"/>
      <c r="M192" s="252"/>
      <c r="N192" s="253"/>
      <c r="O192" s="253"/>
      <c r="P192" s="253"/>
      <c r="Q192" s="253"/>
      <c r="R192" s="253"/>
      <c r="S192" s="253"/>
      <c r="T192" s="254"/>
      <c r="AT192" s="249" t="s">
        <v>284</v>
      </c>
      <c r="AU192" s="249" t="s">
        <v>132</v>
      </c>
      <c r="AV192" s="248" t="s">
        <v>132</v>
      </c>
      <c r="AW192" s="248" t="s">
        <v>35</v>
      </c>
      <c r="AX192" s="248" t="s">
        <v>80</v>
      </c>
      <c r="AY192" s="249" t="s">
        <v>124</v>
      </c>
    </row>
    <row r="193" spans="2:65" s="112" customFormat="1" ht="25.5" customHeight="1">
      <c r="B193" s="107"/>
      <c r="C193" s="229" t="s">
        <v>436</v>
      </c>
      <c r="D193" s="229" t="s">
        <v>127</v>
      </c>
      <c r="E193" s="230" t="s">
        <v>437</v>
      </c>
      <c r="F193" s="231" t="s">
        <v>438</v>
      </c>
      <c r="G193" s="232" t="s">
        <v>213</v>
      </c>
      <c r="H193" s="233">
        <v>206.98599999999999</v>
      </c>
      <c r="I193" s="8"/>
      <c r="J193" s="234">
        <f>ROUND(I193*H193,2)</f>
        <v>0</v>
      </c>
      <c r="K193" s="231" t="s">
        <v>5</v>
      </c>
      <c r="L193" s="107"/>
      <c r="M193" s="235" t="s">
        <v>5</v>
      </c>
      <c r="N193" s="236" t="s">
        <v>44</v>
      </c>
      <c r="O193" s="108"/>
      <c r="P193" s="237">
        <f>O193*H193</f>
        <v>0</v>
      </c>
      <c r="Q193" s="237">
        <v>7.3499999999999998E-3</v>
      </c>
      <c r="R193" s="237">
        <f>Q193*H193</f>
        <v>1.5213470999999998</v>
      </c>
      <c r="S193" s="237">
        <v>0</v>
      </c>
      <c r="T193" s="238">
        <f>S193*H193</f>
        <v>0</v>
      </c>
      <c r="AR193" s="92" t="s">
        <v>145</v>
      </c>
      <c r="AT193" s="92" t="s">
        <v>127</v>
      </c>
      <c r="AU193" s="92" t="s">
        <v>132</v>
      </c>
      <c r="AY193" s="92" t="s">
        <v>124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92" t="s">
        <v>132</v>
      </c>
      <c r="BK193" s="239">
        <f>ROUND(I193*H193,2)</f>
        <v>0</v>
      </c>
      <c r="BL193" s="92" t="s">
        <v>145</v>
      </c>
      <c r="BM193" s="92" t="s">
        <v>439</v>
      </c>
    </row>
    <row r="194" spans="2:65" s="256" customFormat="1">
      <c r="B194" s="255"/>
      <c r="D194" s="240" t="s">
        <v>284</v>
      </c>
      <c r="E194" s="257" t="s">
        <v>5</v>
      </c>
      <c r="F194" s="258" t="s">
        <v>365</v>
      </c>
      <c r="H194" s="257" t="s">
        <v>5</v>
      </c>
      <c r="L194" s="255"/>
      <c r="M194" s="259"/>
      <c r="N194" s="260"/>
      <c r="O194" s="260"/>
      <c r="P194" s="260"/>
      <c r="Q194" s="260"/>
      <c r="R194" s="260"/>
      <c r="S194" s="260"/>
      <c r="T194" s="261"/>
      <c r="AT194" s="257" t="s">
        <v>284</v>
      </c>
      <c r="AU194" s="257" t="s">
        <v>132</v>
      </c>
      <c r="AV194" s="256" t="s">
        <v>80</v>
      </c>
      <c r="AW194" s="256" t="s">
        <v>35</v>
      </c>
      <c r="AX194" s="256" t="s">
        <v>72</v>
      </c>
      <c r="AY194" s="257" t="s">
        <v>124</v>
      </c>
    </row>
    <row r="195" spans="2:65" s="248" customFormat="1">
      <c r="B195" s="247"/>
      <c r="D195" s="240" t="s">
        <v>284</v>
      </c>
      <c r="E195" s="249" t="s">
        <v>5</v>
      </c>
      <c r="F195" s="250" t="s">
        <v>440</v>
      </c>
      <c r="H195" s="251">
        <v>3.7320000000000002</v>
      </c>
      <c r="L195" s="247"/>
      <c r="M195" s="252"/>
      <c r="N195" s="253"/>
      <c r="O195" s="253"/>
      <c r="P195" s="253"/>
      <c r="Q195" s="253"/>
      <c r="R195" s="253"/>
      <c r="S195" s="253"/>
      <c r="T195" s="254"/>
      <c r="AT195" s="249" t="s">
        <v>284</v>
      </c>
      <c r="AU195" s="249" t="s">
        <v>132</v>
      </c>
      <c r="AV195" s="248" t="s">
        <v>132</v>
      </c>
      <c r="AW195" s="248" t="s">
        <v>35</v>
      </c>
      <c r="AX195" s="248" t="s">
        <v>72</v>
      </c>
      <c r="AY195" s="249" t="s">
        <v>124</v>
      </c>
    </row>
    <row r="196" spans="2:65" s="248" customFormat="1">
      <c r="B196" s="247"/>
      <c r="D196" s="240" t="s">
        <v>284</v>
      </c>
      <c r="E196" s="249" t="s">
        <v>5</v>
      </c>
      <c r="F196" s="250" t="s">
        <v>441</v>
      </c>
      <c r="H196" s="251">
        <v>42.640999999999998</v>
      </c>
      <c r="L196" s="247"/>
      <c r="M196" s="252"/>
      <c r="N196" s="253"/>
      <c r="O196" s="253"/>
      <c r="P196" s="253"/>
      <c r="Q196" s="253"/>
      <c r="R196" s="253"/>
      <c r="S196" s="253"/>
      <c r="T196" s="254"/>
      <c r="AT196" s="249" t="s">
        <v>284</v>
      </c>
      <c r="AU196" s="249" t="s">
        <v>132</v>
      </c>
      <c r="AV196" s="248" t="s">
        <v>132</v>
      </c>
      <c r="AW196" s="248" t="s">
        <v>35</v>
      </c>
      <c r="AX196" s="248" t="s">
        <v>72</v>
      </c>
      <c r="AY196" s="249" t="s">
        <v>124</v>
      </c>
    </row>
    <row r="197" spans="2:65" s="248" customFormat="1">
      <c r="B197" s="247"/>
      <c r="D197" s="240" t="s">
        <v>284</v>
      </c>
      <c r="E197" s="249" t="s">
        <v>5</v>
      </c>
      <c r="F197" s="250" t="s">
        <v>442</v>
      </c>
      <c r="H197" s="251">
        <v>14.784000000000001</v>
      </c>
      <c r="L197" s="247"/>
      <c r="M197" s="252"/>
      <c r="N197" s="253"/>
      <c r="O197" s="253"/>
      <c r="P197" s="253"/>
      <c r="Q197" s="253"/>
      <c r="R197" s="253"/>
      <c r="S197" s="253"/>
      <c r="T197" s="254"/>
      <c r="AT197" s="249" t="s">
        <v>284</v>
      </c>
      <c r="AU197" s="249" t="s">
        <v>132</v>
      </c>
      <c r="AV197" s="248" t="s">
        <v>132</v>
      </c>
      <c r="AW197" s="248" t="s">
        <v>35</v>
      </c>
      <c r="AX197" s="248" t="s">
        <v>72</v>
      </c>
      <c r="AY197" s="249" t="s">
        <v>124</v>
      </c>
    </row>
    <row r="198" spans="2:65" s="248" customFormat="1">
      <c r="B198" s="247"/>
      <c r="D198" s="240" t="s">
        <v>284</v>
      </c>
      <c r="E198" s="249" t="s">
        <v>5</v>
      </c>
      <c r="F198" s="250" t="s">
        <v>443</v>
      </c>
      <c r="H198" s="251">
        <v>20.071999999999999</v>
      </c>
      <c r="L198" s="247"/>
      <c r="M198" s="252"/>
      <c r="N198" s="253"/>
      <c r="O198" s="253"/>
      <c r="P198" s="253"/>
      <c r="Q198" s="253"/>
      <c r="R198" s="253"/>
      <c r="S198" s="253"/>
      <c r="T198" s="254"/>
      <c r="AT198" s="249" t="s">
        <v>284</v>
      </c>
      <c r="AU198" s="249" t="s">
        <v>132</v>
      </c>
      <c r="AV198" s="248" t="s">
        <v>132</v>
      </c>
      <c r="AW198" s="248" t="s">
        <v>35</v>
      </c>
      <c r="AX198" s="248" t="s">
        <v>72</v>
      </c>
      <c r="AY198" s="249" t="s">
        <v>124</v>
      </c>
    </row>
    <row r="199" spans="2:65" s="248" customFormat="1">
      <c r="B199" s="247"/>
      <c r="D199" s="240" t="s">
        <v>284</v>
      </c>
      <c r="E199" s="249" t="s">
        <v>5</v>
      </c>
      <c r="F199" s="250" t="s">
        <v>444</v>
      </c>
      <c r="H199" s="251">
        <v>18.029</v>
      </c>
      <c r="L199" s="247"/>
      <c r="M199" s="252"/>
      <c r="N199" s="253"/>
      <c r="O199" s="253"/>
      <c r="P199" s="253"/>
      <c r="Q199" s="253"/>
      <c r="R199" s="253"/>
      <c r="S199" s="253"/>
      <c r="T199" s="254"/>
      <c r="AT199" s="249" t="s">
        <v>284</v>
      </c>
      <c r="AU199" s="249" t="s">
        <v>132</v>
      </c>
      <c r="AV199" s="248" t="s">
        <v>132</v>
      </c>
      <c r="AW199" s="248" t="s">
        <v>35</v>
      </c>
      <c r="AX199" s="248" t="s">
        <v>72</v>
      </c>
      <c r="AY199" s="249" t="s">
        <v>124</v>
      </c>
    </row>
    <row r="200" spans="2:65" s="248" customFormat="1">
      <c r="B200" s="247"/>
      <c r="D200" s="240" t="s">
        <v>284</v>
      </c>
      <c r="E200" s="249" t="s">
        <v>5</v>
      </c>
      <c r="F200" s="250" t="s">
        <v>445</v>
      </c>
      <c r="H200" s="251">
        <v>13.455</v>
      </c>
      <c r="L200" s="247"/>
      <c r="M200" s="252"/>
      <c r="N200" s="253"/>
      <c r="O200" s="253"/>
      <c r="P200" s="253"/>
      <c r="Q200" s="253"/>
      <c r="R200" s="253"/>
      <c r="S200" s="253"/>
      <c r="T200" s="254"/>
      <c r="AT200" s="249" t="s">
        <v>284</v>
      </c>
      <c r="AU200" s="249" t="s">
        <v>132</v>
      </c>
      <c r="AV200" s="248" t="s">
        <v>132</v>
      </c>
      <c r="AW200" s="248" t="s">
        <v>35</v>
      </c>
      <c r="AX200" s="248" t="s">
        <v>72</v>
      </c>
      <c r="AY200" s="249" t="s">
        <v>124</v>
      </c>
    </row>
    <row r="201" spans="2:65" s="248" customFormat="1">
      <c r="B201" s="247"/>
      <c r="D201" s="240" t="s">
        <v>284</v>
      </c>
      <c r="E201" s="249" t="s">
        <v>5</v>
      </c>
      <c r="F201" s="250" t="s">
        <v>446</v>
      </c>
      <c r="H201" s="251">
        <v>39.718000000000004</v>
      </c>
      <c r="L201" s="247"/>
      <c r="M201" s="252"/>
      <c r="N201" s="253"/>
      <c r="O201" s="253"/>
      <c r="P201" s="253"/>
      <c r="Q201" s="253"/>
      <c r="R201" s="253"/>
      <c r="S201" s="253"/>
      <c r="T201" s="254"/>
      <c r="AT201" s="249" t="s">
        <v>284</v>
      </c>
      <c r="AU201" s="249" t="s">
        <v>132</v>
      </c>
      <c r="AV201" s="248" t="s">
        <v>132</v>
      </c>
      <c r="AW201" s="248" t="s">
        <v>35</v>
      </c>
      <c r="AX201" s="248" t="s">
        <v>72</v>
      </c>
      <c r="AY201" s="249" t="s">
        <v>124</v>
      </c>
    </row>
    <row r="202" spans="2:65" s="248" customFormat="1">
      <c r="B202" s="247"/>
      <c r="D202" s="240" t="s">
        <v>284</v>
      </c>
      <c r="E202" s="249" t="s">
        <v>5</v>
      </c>
      <c r="F202" s="250" t="s">
        <v>447</v>
      </c>
      <c r="H202" s="251">
        <v>50.932000000000002</v>
      </c>
      <c r="L202" s="247"/>
      <c r="M202" s="252"/>
      <c r="N202" s="253"/>
      <c r="O202" s="253"/>
      <c r="P202" s="253"/>
      <c r="Q202" s="253"/>
      <c r="R202" s="253"/>
      <c r="S202" s="253"/>
      <c r="T202" s="254"/>
      <c r="AT202" s="249" t="s">
        <v>284</v>
      </c>
      <c r="AU202" s="249" t="s">
        <v>132</v>
      </c>
      <c r="AV202" s="248" t="s">
        <v>132</v>
      </c>
      <c r="AW202" s="248" t="s">
        <v>35</v>
      </c>
      <c r="AX202" s="248" t="s">
        <v>72</v>
      </c>
      <c r="AY202" s="249" t="s">
        <v>124</v>
      </c>
    </row>
    <row r="203" spans="2:65" s="248" customFormat="1">
      <c r="B203" s="247"/>
      <c r="D203" s="240" t="s">
        <v>284</v>
      </c>
      <c r="E203" s="249" t="s">
        <v>5</v>
      </c>
      <c r="F203" s="250" t="s">
        <v>448</v>
      </c>
      <c r="H203" s="251">
        <v>3.6230000000000002</v>
      </c>
      <c r="L203" s="247"/>
      <c r="M203" s="252"/>
      <c r="N203" s="253"/>
      <c r="O203" s="253"/>
      <c r="P203" s="253"/>
      <c r="Q203" s="253"/>
      <c r="R203" s="253"/>
      <c r="S203" s="253"/>
      <c r="T203" s="254"/>
      <c r="AT203" s="249" t="s">
        <v>284</v>
      </c>
      <c r="AU203" s="249" t="s">
        <v>132</v>
      </c>
      <c r="AV203" s="248" t="s">
        <v>132</v>
      </c>
      <c r="AW203" s="248" t="s">
        <v>35</v>
      </c>
      <c r="AX203" s="248" t="s">
        <v>72</v>
      </c>
      <c r="AY203" s="249" t="s">
        <v>124</v>
      </c>
    </row>
    <row r="204" spans="2:65" s="271" customFormat="1">
      <c r="B204" s="270"/>
      <c r="D204" s="240" t="s">
        <v>284</v>
      </c>
      <c r="E204" s="272" t="s">
        <v>226</v>
      </c>
      <c r="F204" s="273" t="s">
        <v>306</v>
      </c>
      <c r="H204" s="274">
        <v>206.98599999999999</v>
      </c>
      <c r="L204" s="270"/>
      <c r="M204" s="275"/>
      <c r="N204" s="276"/>
      <c r="O204" s="276"/>
      <c r="P204" s="276"/>
      <c r="Q204" s="276"/>
      <c r="R204" s="276"/>
      <c r="S204" s="276"/>
      <c r="T204" s="277"/>
      <c r="AT204" s="272" t="s">
        <v>284</v>
      </c>
      <c r="AU204" s="272" t="s">
        <v>132</v>
      </c>
      <c r="AV204" s="271" t="s">
        <v>145</v>
      </c>
      <c r="AW204" s="271" t="s">
        <v>35</v>
      </c>
      <c r="AX204" s="271" t="s">
        <v>80</v>
      </c>
      <c r="AY204" s="272" t="s">
        <v>124</v>
      </c>
    </row>
    <row r="205" spans="2:65" s="112" customFormat="1" ht="16.5" customHeight="1">
      <c r="B205" s="107"/>
      <c r="C205" s="229" t="s">
        <v>449</v>
      </c>
      <c r="D205" s="229" t="s">
        <v>127</v>
      </c>
      <c r="E205" s="230" t="s">
        <v>450</v>
      </c>
      <c r="F205" s="231" t="s">
        <v>451</v>
      </c>
      <c r="G205" s="232" t="s">
        <v>213</v>
      </c>
      <c r="H205" s="233">
        <v>206.98599999999999</v>
      </c>
      <c r="I205" s="8"/>
      <c r="J205" s="234">
        <f>ROUND(I205*H205,2)</f>
        <v>0</v>
      </c>
      <c r="K205" s="231" t="s">
        <v>5</v>
      </c>
      <c r="L205" s="107"/>
      <c r="M205" s="235" t="s">
        <v>5</v>
      </c>
      <c r="N205" s="236" t="s">
        <v>44</v>
      </c>
      <c r="O205" s="108"/>
      <c r="P205" s="237">
        <f>O205*H205</f>
        <v>0</v>
      </c>
      <c r="Q205" s="237">
        <v>7.3499999999999998E-3</v>
      </c>
      <c r="R205" s="237">
        <f>Q205*H205</f>
        <v>1.5213470999999998</v>
      </c>
      <c r="S205" s="237">
        <v>0</v>
      </c>
      <c r="T205" s="238">
        <f>S205*H205</f>
        <v>0</v>
      </c>
      <c r="AR205" s="92" t="s">
        <v>145</v>
      </c>
      <c r="AT205" s="92" t="s">
        <v>127</v>
      </c>
      <c r="AU205" s="92" t="s">
        <v>132</v>
      </c>
      <c r="AY205" s="92" t="s">
        <v>124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92" t="s">
        <v>132</v>
      </c>
      <c r="BK205" s="239">
        <f>ROUND(I205*H205,2)</f>
        <v>0</v>
      </c>
      <c r="BL205" s="92" t="s">
        <v>145</v>
      </c>
      <c r="BM205" s="92" t="s">
        <v>452</v>
      </c>
    </row>
    <row r="206" spans="2:65" s="248" customFormat="1">
      <c r="B206" s="247"/>
      <c r="D206" s="240" t="s">
        <v>284</v>
      </c>
      <c r="E206" s="249" t="s">
        <v>5</v>
      </c>
      <c r="F206" s="250" t="s">
        <v>453</v>
      </c>
      <c r="H206" s="251">
        <v>206.98599999999999</v>
      </c>
      <c r="L206" s="247"/>
      <c r="M206" s="252"/>
      <c r="N206" s="253"/>
      <c r="O206" s="253"/>
      <c r="P206" s="253"/>
      <c r="Q206" s="253"/>
      <c r="R206" s="253"/>
      <c r="S206" s="253"/>
      <c r="T206" s="254"/>
      <c r="AT206" s="249" t="s">
        <v>284</v>
      </c>
      <c r="AU206" s="249" t="s">
        <v>132</v>
      </c>
      <c r="AV206" s="248" t="s">
        <v>132</v>
      </c>
      <c r="AW206" s="248" t="s">
        <v>35</v>
      </c>
      <c r="AX206" s="248" t="s">
        <v>80</v>
      </c>
      <c r="AY206" s="249" t="s">
        <v>124</v>
      </c>
    </row>
    <row r="207" spans="2:65" s="112" customFormat="1" ht="16.5" customHeight="1">
      <c r="B207" s="107"/>
      <c r="C207" s="229" t="s">
        <v>454</v>
      </c>
      <c r="D207" s="229" t="s">
        <v>127</v>
      </c>
      <c r="E207" s="230" t="s">
        <v>455</v>
      </c>
      <c r="F207" s="231" t="s">
        <v>456</v>
      </c>
      <c r="G207" s="232" t="s">
        <v>213</v>
      </c>
      <c r="H207" s="233">
        <v>206.98599999999999</v>
      </c>
      <c r="I207" s="8"/>
      <c r="J207" s="234">
        <f>ROUND(I207*H207,2)</f>
        <v>0</v>
      </c>
      <c r="K207" s="231" t="s">
        <v>5</v>
      </c>
      <c r="L207" s="107"/>
      <c r="M207" s="235" t="s">
        <v>5</v>
      </c>
      <c r="N207" s="236" t="s">
        <v>44</v>
      </c>
      <c r="O207" s="108"/>
      <c r="P207" s="237">
        <f>O207*H207</f>
        <v>0</v>
      </c>
      <c r="Q207" s="237">
        <v>7.3499999999999998E-3</v>
      </c>
      <c r="R207" s="237">
        <f>Q207*H207</f>
        <v>1.5213470999999998</v>
      </c>
      <c r="S207" s="237">
        <v>0</v>
      </c>
      <c r="T207" s="238">
        <f>S207*H207</f>
        <v>0</v>
      </c>
      <c r="AR207" s="92" t="s">
        <v>145</v>
      </c>
      <c r="AT207" s="92" t="s">
        <v>127</v>
      </c>
      <c r="AU207" s="92" t="s">
        <v>132</v>
      </c>
      <c r="AY207" s="92" t="s">
        <v>124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92" t="s">
        <v>132</v>
      </c>
      <c r="BK207" s="239">
        <f>ROUND(I207*H207,2)</f>
        <v>0</v>
      </c>
      <c r="BL207" s="92" t="s">
        <v>145</v>
      </c>
      <c r="BM207" s="92" t="s">
        <v>457</v>
      </c>
    </row>
    <row r="208" spans="2:65" s="248" customFormat="1">
      <c r="B208" s="247"/>
      <c r="D208" s="240" t="s">
        <v>284</v>
      </c>
      <c r="E208" s="249" t="s">
        <v>5</v>
      </c>
      <c r="F208" s="250" t="s">
        <v>453</v>
      </c>
      <c r="H208" s="251">
        <v>206.98599999999999</v>
      </c>
      <c r="L208" s="247"/>
      <c r="M208" s="252"/>
      <c r="N208" s="253"/>
      <c r="O208" s="253"/>
      <c r="P208" s="253"/>
      <c r="Q208" s="253"/>
      <c r="R208" s="253"/>
      <c r="S208" s="253"/>
      <c r="T208" s="254"/>
      <c r="AT208" s="249" t="s">
        <v>284</v>
      </c>
      <c r="AU208" s="249" t="s">
        <v>132</v>
      </c>
      <c r="AV208" s="248" t="s">
        <v>132</v>
      </c>
      <c r="AW208" s="248" t="s">
        <v>35</v>
      </c>
      <c r="AX208" s="248" t="s">
        <v>80</v>
      </c>
      <c r="AY208" s="249" t="s">
        <v>124</v>
      </c>
    </row>
    <row r="209" spans="2:65" s="112" customFormat="1" ht="25.5" customHeight="1">
      <c r="B209" s="107"/>
      <c r="C209" s="229" t="s">
        <v>458</v>
      </c>
      <c r="D209" s="229" t="s">
        <v>127</v>
      </c>
      <c r="E209" s="230" t="s">
        <v>459</v>
      </c>
      <c r="F209" s="231" t="s">
        <v>460</v>
      </c>
      <c r="G209" s="232" t="s">
        <v>213</v>
      </c>
      <c r="H209" s="233">
        <v>2039.682</v>
      </c>
      <c r="I209" s="8"/>
      <c r="J209" s="234">
        <f>ROUND(I209*H209,2)</f>
        <v>0</v>
      </c>
      <c r="K209" s="231" t="s">
        <v>148</v>
      </c>
      <c r="L209" s="107"/>
      <c r="M209" s="235" t="s">
        <v>5</v>
      </c>
      <c r="N209" s="236" t="s">
        <v>44</v>
      </c>
      <c r="O209" s="108"/>
      <c r="P209" s="237">
        <f>O209*H209</f>
        <v>0</v>
      </c>
      <c r="Q209" s="237">
        <v>3.8999999999999999E-4</v>
      </c>
      <c r="R209" s="237">
        <f>Q209*H209</f>
        <v>0.79547597999999997</v>
      </c>
      <c r="S209" s="237">
        <v>0</v>
      </c>
      <c r="T209" s="238">
        <f>S209*H209</f>
        <v>0</v>
      </c>
      <c r="AR209" s="92" t="s">
        <v>145</v>
      </c>
      <c r="AT209" s="92" t="s">
        <v>127</v>
      </c>
      <c r="AU209" s="92" t="s">
        <v>132</v>
      </c>
      <c r="AY209" s="92" t="s">
        <v>124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92" t="s">
        <v>132</v>
      </c>
      <c r="BK209" s="239">
        <f>ROUND(I209*H209,2)</f>
        <v>0</v>
      </c>
      <c r="BL209" s="92" t="s">
        <v>145</v>
      </c>
      <c r="BM209" s="92" t="s">
        <v>461</v>
      </c>
    </row>
    <row r="210" spans="2:65" s="256" customFormat="1">
      <c r="B210" s="255"/>
      <c r="D210" s="240" t="s">
        <v>284</v>
      </c>
      <c r="E210" s="257" t="s">
        <v>5</v>
      </c>
      <c r="F210" s="258" t="s">
        <v>462</v>
      </c>
      <c r="H210" s="257" t="s">
        <v>5</v>
      </c>
      <c r="L210" s="255"/>
      <c r="M210" s="259"/>
      <c r="N210" s="260"/>
      <c r="O210" s="260"/>
      <c r="P210" s="260"/>
      <c r="Q210" s="260"/>
      <c r="R210" s="260"/>
      <c r="S210" s="260"/>
      <c r="T210" s="261"/>
      <c r="AT210" s="257" t="s">
        <v>284</v>
      </c>
      <c r="AU210" s="257" t="s">
        <v>132</v>
      </c>
      <c r="AV210" s="256" t="s">
        <v>80</v>
      </c>
      <c r="AW210" s="256" t="s">
        <v>35</v>
      </c>
      <c r="AX210" s="256" t="s">
        <v>72</v>
      </c>
      <c r="AY210" s="257" t="s">
        <v>124</v>
      </c>
    </row>
    <row r="211" spans="2:65" s="248" customFormat="1" ht="27">
      <c r="B211" s="247"/>
      <c r="D211" s="240" t="s">
        <v>284</v>
      </c>
      <c r="E211" s="249" t="s">
        <v>5</v>
      </c>
      <c r="F211" s="250" t="s">
        <v>463</v>
      </c>
      <c r="H211" s="251">
        <v>677.89800000000002</v>
      </c>
      <c r="L211" s="247"/>
      <c r="M211" s="252"/>
      <c r="N211" s="253"/>
      <c r="O211" s="253"/>
      <c r="P211" s="253"/>
      <c r="Q211" s="253"/>
      <c r="R211" s="253"/>
      <c r="S211" s="253"/>
      <c r="T211" s="254"/>
      <c r="AT211" s="249" t="s">
        <v>284</v>
      </c>
      <c r="AU211" s="249" t="s">
        <v>132</v>
      </c>
      <c r="AV211" s="248" t="s">
        <v>132</v>
      </c>
      <c r="AW211" s="248" t="s">
        <v>35</v>
      </c>
      <c r="AX211" s="248" t="s">
        <v>72</v>
      </c>
      <c r="AY211" s="249" t="s">
        <v>124</v>
      </c>
    </row>
    <row r="212" spans="2:65" s="248" customFormat="1">
      <c r="B212" s="247"/>
      <c r="D212" s="240" t="s">
        <v>284</v>
      </c>
      <c r="E212" s="249" t="s">
        <v>5</v>
      </c>
      <c r="F212" s="250" t="s">
        <v>464</v>
      </c>
      <c r="H212" s="251">
        <v>120.964</v>
      </c>
      <c r="L212" s="247"/>
      <c r="M212" s="252"/>
      <c r="N212" s="253"/>
      <c r="O212" s="253"/>
      <c r="P212" s="253"/>
      <c r="Q212" s="253"/>
      <c r="R212" s="253"/>
      <c r="S212" s="253"/>
      <c r="T212" s="254"/>
      <c r="AT212" s="249" t="s">
        <v>284</v>
      </c>
      <c r="AU212" s="249" t="s">
        <v>132</v>
      </c>
      <c r="AV212" s="248" t="s">
        <v>132</v>
      </c>
      <c r="AW212" s="248" t="s">
        <v>35</v>
      </c>
      <c r="AX212" s="248" t="s">
        <v>72</v>
      </c>
      <c r="AY212" s="249" t="s">
        <v>124</v>
      </c>
    </row>
    <row r="213" spans="2:65" s="256" customFormat="1">
      <c r="B213" s="255"/>
      <c r="D213" s="240" t="s">
        <v>284</v>
      </c>
      <c r="E213" s="257" t="s">
        <v>5</v>
      </c>
      <c r="F213" s="258" t="s">
        <v>465</v>
      </c>
      <c r="H213" s="257" t="s">
        <v>5</v>
      </c>
      <c r="L213" s="255"/>
      <c r="M213" s="259"/>
      <c r="N213" s="260"/>
      <c r="O213" s="260"/>
      <c r="P213" s="260"/>
      <c r="Q213" s="260"/>
      <c r="R213" s="260"/>
      <c r="S213" s="260"/>
      <c r="T213" s="261"/>
      <c r="AT213" s="257" t="s">
        <v>284</v>
      </c>
      <c r="AU213" s="257" t="s">
        <v>132</v>
      </c>
      <c r="AV213" s="256" t="s">
        <v>80</v>
      </c>
      <c r="AW213" s="256" t="s">
        <v>35</v>
      </c>
      <c r="AX213" s="256" t="s">
        <v>72</v>
      </c>
      <c r="AY213" s="257" t="s">
        <v>124</v>
      </c>
    </row>
    <row r="214" spans="2:65" s="248" customFormat="1">
      <c r="B214" s="247"/>
      <c r="D214" s="240" t="s">
        <v>284</v>
      </c>
      <c r="E214" s="249" t="s">
        <v>5</v>
      </c>
      <c r="F214" s="250" t="s">
        <v>466</v>
      </c>
      <c r="H214" s="251">
        <v>81.456000000000003</v>
      </c>
      <c r="L214" s="247"/>
      <c r="M214" s="252"/>
      <c r="N214" s="253"/>
      <c r="O214" s="253"/>
      <c r="P214" s="253"/>
      <c r="Q214" s="253"/>
      <c r="R214" s="253"/>
      <c r="S214" s="253"/>
      <c r="T214" s="254"/>
      <c r="AT214" s="249" t="s">
        <v>284</v>
      </c>
      <c r="AU214" s="249" t="s">
        <v>132</v>
      </c>
      <c r="AV214" s="248" t="s">
        <v>132</v>
      </c>
      <c r="AW214" s="248" t="s">
        <v>35</v>
      </c>
      <c r="AX214" s="248" t="s">
        <v>72</v>
      </c>
      <c r="AY214" s="249" t="s">
        <v>124</v>
      </c>
    </row>
    <row r="215" spans="2:65" s="256" customFormat="1">
      <c r="B215" s="255"/>
      <c r="D215" s="240" t="s">
        <v>284</v>
      </c>
      <c r="E215" s="257" t="s">
        <v>5</v>
      </c>
      <c r="F215" s="258" t="s">
        <v>467</v>
      </c>
      <c r="H215" s="257" t="s">
        <v>5</v>
      </c>
      <c r="L215" s="255"/>
      <c r="M215" s="259"/>
      <c r="N215" s="260"/>
      <c r="O215" s="260"/>
      <c r="P215" s="260"/>
      <c r="Q215" s="260"/>
      <c r="R215" s="260"/>
      <c r="S215" s="260"/>
      <c r="T215" s="261"/>
      <c r="AT215" s="257" t="s">
        <v>284</v>
      </c>
      <c r="AU215" s="257" t="s">
        <v>132</v>
      </c>
      <c r="AV215" s="256" t="s">
        <v>80</v>
      </c>
      <c r="AW215" s="256" t="s">
        <v>35</v>
      </c>
      <c r="AX215" s="256" t="s">
        <v>72</v>
      </c>
      <c r="AY215" s="257" t="s">
        <v>124</v>
      </c>
    </row>
    <row r="216" spans="2:65" s="248" customFormat="1">
      <c r="B216" s="247"/>
      <c r="D216" s="240" t="s">
        <v>284</v>
      </c>
      <c r="E216" s="249" t="s">
        <v>5</v>
      </c>
      <c r="F216" s="250" t="s">
        <v>468</v>
      </c>
      <c r="H216" s="251">
        <v>-120.34099999999999</v>
      </c>
      <c r="L216" s="247"/>
      <c r="M216" s="252"/>
      <c r="N216" s="253"/>
      <c r="O216" s="253"/>
      <c r="P216" s="253"/>
      <c r="Q216" s="253"/>
      <c r="R216" s="253"/>
      <c r="S216" s="253"/>
      <c r="T216" s="254"/>
      <c r="AT216" s="249" t="s">
        <v>284</v>
      </c>
      <c r="AU216" s="249" t="s">
        <v>132</v>
      </c>
      <c r="AV216" s="248" t="s">
        <v>132</v>
      </c>
      <c r="AW216" s="248" t="s">
        <v>35</v>
      </c>
      <c r="AX216" s="248" t="s">
        <v>72</v>
      </c>
      <c r="AY216" s="249" t="s">
        <v>124</v>
      </c>
    </row>
    <row r="217" spans="2:65" s="256" customFormat="1">
      <c r="B217" s="255"/>
      <c r="D217" s="240" t="s">
        <v>284</v>
      </c>
      <c r="E217" s="257" t="s">
        <v>5</v>
      </c>
      <c r="F217" s="258" t="s">
        <v>469</v>
      </c>
      <c r="H217" s="257" t="s">
        <v>5</v>
      </c>
      <c r="L217" s="255"/>
      <c r="M217" s="259"/>
      <c r="N217" s="260"/>
      <c r="O217" s="260"/>
      <c r="P217" s="260"/>
      <c r="Q217" s="260"/>
      <c r="R217" s="260"/>
      <c r="S217" s="260"/>
      <c r="T217" s="261"/>
      <c r="AT217" s="257" t="s">
        <v>284</v>
      </c>
      <c r="AU217" s="257" t="s">
        <v>132</v>
      </c>
      <c r="AV217" s="256" t="s">
        <v>80</v>
      </c>
      <c r="AW217" s="256" t="s">
        <v>35</v>
      </c>
      <c r="AX217" s="256" t="s">
        <v>72</v>
      </c>
      <c r="AY217" s="257" t="s">
        <v>124</v>
      </c>
    </row>
    <row r="218" spans="2:65" s="248" customFormat="1">
      <c r="B218" s="247"/>
      <c r="D218" s="240" t="s">
        <v>284</v>
      </c>
      <c r="E218" s="249" t="s">
        <v>5</v>
      </c>
      <c r="F218" s="250" t="s">
        <v>470</v>
      </c>
      <c r="H218" s="251">
        <v>89.313999999999993</v>
      </c>
      <c r="L218" s="247"/>
      <c r="M218" s="252"/>
      <c r="N218" s="253"/>
      <c r="O218" s="253"/>
      <c r="P218" s="253"/>
      <c r="Q218" s="253"/>
      <c r="R218" s="253"/>
      <c r="S218" s="253"/>
      <c r="T218" s="254"/>
      <c r="AT218" s="249" t="s">
        <v>284</v>
      </c>
      <c r="AU218" s="249" t="s">
        <v>132</v>
      </c>
      <c r="AV218" s="248" t="s">
        <v>132</v>
      </c>
      <c r="AW218" s="248" t="s">
        <v>35</v>
      </c>
      <c r="AX218" s="248" t="s">
        <v>72</v>
      </c>
      <c r="AY218" s="249" t="s">
        <v>124</v>
      </c>
    </row>
    <row r="219" spans="2:65" s="256" customFormat="1">
      <c r="B219" s="255"/>
      <c r="D219" s="240" t="s">
        <v>284</v>
      </c>
      <c r="E219" s="257" t="s">
        <v>5</v>
      </c>
      <c r="F219" s="258" t="s">
        <v>471</v>
      </c>
      <c r="H219" s="257" t="s">
        <v>5</v>
      </c>
      <c r="L219" s="255"/>
      <c r="M219" s="259"/>
      <c r="N219" s="260"/>
      <c r="O219" s="260"/>
      <c r="P219" s="260"/>
      <c r="Q219" s="260"/>
      <c r="R219" s="260"/>
      <c r="S219" s="260"/>
      <c r="T219" s="261"/>
      <c r="AT219" s="257" t="s">
        <v>284</v>
      </c>
      <c r="AU219" s="257" t="s">
        <v>132</v>
      </c>
      <c r="AV219" s="256" t="s">
        <v>80</v>
      </c>
      <c r="AW219" s="256" t="s">
        <v>35</v>
      </c>
      <c r="AX219" s="256" t="s">
        <v>72</v>
      </c>
      <c r="AY219" s="257" t="s">
        <v>124</v>
      </c>
    </row>
    <row r="220" spans="2:65" s="248" customFormat="1" ht="27">
      <c r="B220" s="247"/>
      <c r="D220" s="240" t="s">
        <v>284</v>
      </c>
      <c r="E220" s="249" t="s">
        <v>5</v>
      </c>
      <c r="F220" s="250" t="s">
        <v>472</v>
      </c>
      <c r="H220" s="251">
        <v>719.70399999999995</v>
      </c>
      <c r="L220" s="247"/>
      <c r="M220" s="252"/>
      <c r="N220" s="253"/>
      <c r="O220" s="253"/>
      <c r="P220" s="253"/>
      <c r="Q220" s="253"/>
      <c r="R220" s="253"/>
      <c r="S220" s="253"/>
      <c r="T220" s="254"/>
      <c r="AT220" s="249" t="s">
        <v>284</v>
      </c>
      <c r="AU220" s="249" t="s">
        <v>132</v>
      </c>
      <c r="AV220" s="248" t="s">
        <v>132</v>
      </c>
      <c r="AW220" s="248" t="s">
        <v>35</v>
      </c>
      <c r="AX220" s="248" t="s">
        <v>72</v>
      </c>
      <c r="AY220" s="249" t="s">
        <v>124</v>
      </c>
    </row>
    <row r="221" spans="2:65" s="248" customFormat="1">
      <c r="B221" s="247"/>
      <c r="D221" s="240" t="s">
        <v>284</v>
      </c>
      <c r="E221" s="249" t="s">
        <v>5</v>
      </c>
      <c r="F221" s="250" t="s">
        <v>473</v>
      </c>
      <c r="H221" s="251">
        <v>56.119</v>
      </c>
      <c r="L221" s="247"/>
      <c r="M221" s="252"/>
      <c r="N221" s="253"/>
      <c r="O221" s="253"/>
      <c r="P221" s="253"/>
      <c r="Q221" s="253"/>
      <c r="R221" s="253"/>
      <c r="S221" s="253"/>
      <c r="T221" s="254"/>
      <c r="AT221" s="249" t="s">
        <v>284</v>
      </c>
      <c r="AU221" s="249" t="s">
        <v>132</v>
      </c>
      <c r="AV221" s="248" t="s">
        <v>132</v>
      </c>
      <c r="AW221" s="248" t="s">
        <v>35</v>
      </c>
      <c r="AX221" s="248" t="s">
        <v>72</v>
      </c>
      <c r="AY221" s="249" t="s">
        <v>124</v>
      </c>
    </row>
    <row r="222" spans="2:65" s="256" customFormat="1">
      <c r="B222" s="255"/>
      <c r="D222" s="240" t="s">
        <v>284</v>
      </c>
      <c r="E222" s="257" t="s">
        <v>5</v>
      </c>
      <c r="F222" s="258" t="s">
        <v>465</v>
      </c>
      <c r="H222" s="257" t="s">
        <v>5</v>
      </c>
      <c r="L222" s="255"/>
      <c r="M222" s="259"/>
      <c r="N222" s="260"/>
      <c r="O222" s="260"/>
      <c r="P222" s="260"/>
      <c r="Q222" s="260"/>
      <c r="R222" s="260"/>
      <c r="S222" s="260"/>
      <c r="T222" s="261"/>
      <c r="AT222" s="257" t="s">
        <v>284</v>
      </c>
      <c r="AU222" s="257" t="s">
        <v>132</v>
      </c>
      <c r="AV222" s="256" t="s">
        <v>80</v>
      </c>
      <c r="AW222" s="256" t="s">
        <v>35</v>
      </c>
      <c r="AX222" s="256" t="s">
        <v>72</v>
      </c>
      <c r="AY222" s="257" t="s">
        <v>124</v>
      </c>
    </row>
    <row r="223" spans="2:65" s="248" customFormat="1" ht="27">
      <c r="B223" s="247"/>
      <c r="D223" s="240" t="s">
        <v>284</v>
      </c>
      <c r="E223" s="249" t="s">
        <v>5</v>
      </c>
      <c r="F223" s="250" t="s">
        <v>474</v>
      </c>
      <c r="H223" s="251">
        <v>80.843999999999994</v>
      </c>
      <c r="L223" s="247"/>
      <c r="M223" s="252"/>
      <c r="N223" s="253"/>
      <c r="O223" s="253"/>
      <c r="P223" s="253"/>
      <c r="Q223" s="253"/>
      <c r="R223" s="253"/>
      <c r="S223" s="253"/>
      <c r="T223" s="254"/>
      <c r="AT223" s="249" t="s">
        <v>284</v>
      </c>
      <c r="AU223" s="249" t="s">
        <v>132</v>
      </c>
      <c r="AV223" s="248" t="s">
        <v>132</v>
      </c>
      <c r="AW223" s="248" t="s">
        <v>35</v>
      </c>
      <c r="AX223" s="248" t="s">
        <v>72</v>
      </c>
      <c r="AY223" s="249" t="s">
        <v>124</v>
      </c>
    </row>
    <row r="224" spans="2:65" s="248" customFormat="1">
      <c r="B224" s="247"/>
      <c r="D224" s="240" t="s">
        <v>284</v>
      </c>
      <c r="E224" s="249" t="s">
        <v>5</v>
      </c>
      <c r="F224" s="250" t="s">
        <v>475</v>
      </c>
      <c r="H224" s="251">
        <v>4.41</v>
      </c>
      <c r="L224" s="247"/>
      <c r="M224" s="252"/>
      <c r="N224" s="253"/>
      <c r="O224" s="253"/>
      <c r="P224" s="253"/>
      <c r="Q224" s="253"/>
      <c r="R224" s="253"/>
      <c r="S224" s="253"/>
      <c r="T224" s="254"/>
      <c r="AT224" s="249" t="s">
        <v>284</v>
      </c>
      <c r="AU224" s="249" t="s">
        <v>132</v>
      </c>
      <c r="AV224" s="248" t="s">
        <v>132</v>
      </c>
      <c r="AW224" s="248" t="s">
        <v>35</v>
      </c>
      <c r="AX224" s="248" t="s">
        <v>72</v>
      </c>
      <c r="AY224" s="249" t="s">
        <v>124</v>
      </c>
    </row>
    <row r="225" spans="2:51" s="256" customFormat="1">
      <c r="B225" s="255"/>
      <c r="D225" s="240" t="s">
        <v>284</v>
      </c>
      <c r="E225" s="257" t="s">
        <v>5</v>
      </c>
      <c r="F225" s="258" t="s">
        <v>467</v>
      </c>
      <c r="H225" s="257" t="s">
        <v>5</v>
      </c>
      <c r="L225" s="255"/>
      <c r="M225" s="259"/>
      <c r="N225" s="260"/>
      <c r="O225" s="260"/>
      <c r="P225" s="260"/>
      <c r="Q225" s="260"/>
      <c r="R225" s="260"/>
      <c r="S225" s="260"/>
      <c r="T225" s="261"/>
      <c r="AT225" s="257" t="s">
        <v>284</v>
      </c>
      <c r="AU225" s="257" t="s">
        <v>132</v>
      </c>
      <c r="AV225" s="256" t="s">
        <v>80</v>
      </c>
      <c r="AW225" s="256" t="s">
        <v>35</v>
      </c>
      <c r="AX225" s="256" t="s">
        <v>72</v>
      </c>
      <c r="AY225" s="257" t="s">
        <v>124</v>
      </c>
    </row>
    <row r="226" spans="2:51" s="248" customFormat="1" ht="40.5">
      <c r="B226" s="247"/>
      <c r="D226" s="240" t="s">
        <v>284</v>
      </c>
      <c r="E226" s="249" t="s">
        <v>5</v>
      </c>
      <c r="F226" s="250" t="s">
        <v>476</v>
      </c>
      <c r="H226" s="251">
        <v>-125.988</v>
      </c>
      <c r="L226" s="247"/>
      <c r="M226" s="252"/>
      <c r="N226" s="253"/>
      <c r="O226" s="253"/>
      <c r="P226" s="253"/>
      <c r="Q226" s="253"/>
      <c r="R226" s="253"/>
      <c r="S226" s="253"/>
      <c r="T226" s="254"/>
      <c r="AT226" s="249" t="s">
        <v>284</v>
      </c>
      <c r="AU226" s="249" t="s">
        <v>132</v>
      </c>
      <c r="AV226" s="248" t="s">
        <v>132</v>
      </c>
      <c r="AW226" s="248" t="s">
        <v>35</v>
      </c>
      <c r="AX226" s="248" t="s">
        <v>72</v>
      </c>
      <c r="AY226" s="249" t="s">
        <v>124</v>
      </c>
    </row>
    <row r="227" spans="2:51" s="256" customFormat="1">
      <c r="B227" s="255"/>
      <c r="D227" s="240" t="s">
        <v>284</v>
      </c>
      <c r="E227" s="257" t="s">
        <v>5</v>
      </c>
      <c r="F227" s="258" t="s">
        <v>477</v>
      </c>
      <c r="H227" s="257" t="s">
        <v>5</v>
      </c>
      <c r="L227" s="255"/>
      <c r="M227" s="259"/>
      <c r="N227" s="260"/>
      <c r="O227" s="260"/>
      <c r="P227" s="260"/>
      <c r="Q227" s="260"/>
      <c r="R227" s="260"/>
      <c r="S227" s="260"/>
      <c r="T227" s="261"/>
      <c r="AT227" s="257" t="s">
        <v>284</v>
      </c>
      <c r="AU227" s="257" t="s">
        <v>132</v>
      </c>
      <c r="AV227" s="256" t="s">
        <v>80</v>
      </c>
      <c r="AW227" s="256" t="s">
        <v>35</v>
      </c>
      <c r="AX227" s="256" t="s">
        <v>72</v>
      </c>
      <c r="AY227" s="257" t="s">
        <v>124</v>
      </c>
    </row>
    <row r="228" spans="2:51" s="248" customFormat="1">
      <c r="B228" s="247"/>
      <c r="D228" s="240" t="s">
        <v>284</v>
      </c>
      <c r="E228" s="249" t="s">
        <v>5</v>
      </c>
      <c r="F228" s="250" t="s">
        <v>478</v>
      </c>
      <c r="H228" s="251">
        <v>48.857999999999997</v>
      </c>
      <c r="L228" s="247"/>
      <c r="M228" s="252"/>
      <c r="N228" s="253"/>
      <c r="O228" s="253"/>
      <c r="P228" s="253"/>
      <c r="Q228" s="253"/>
      <c r="R228" s="253"/>
      <c r="S228" s="253"/>
      <c r="T228" s="254"/>
      <c r="AT228" s="249" t="s">
        <v>284</v>
      </c>
      <c r="AU228" s="249" t="s">
        <v>132</v>
      </c>
      <c r="AV228" s="248" t="s">
        <v>132</v>
      </c>
      <c r="AW228" s="248" t="s">
        <v>35</v>
      </c>
      <c r="AX228" s="248" t="s">
        <v>72</v>
      </c>
      <c r="AY228" s="249" t="s">
        <v>124</v>
      </c>
    </row>
    <row r="229" spans="2:51" s="263" customFormat="1">
      <c r="B229" s="262"/>
      <c r="D229" s="240" t="s">
        <v>284</v>
      </c>
      <c r="E229" s="264" t="s">
        <v>245</v>
      </c>
      <c r="F229" s="265" t="s">
        <v>305</v>
      </c>
      <c r="H229" s="266">
        <v>1633.2380000000001</v>
      </c>
      <c r="L229" s="262"/>
      <c r="M229" s="267"/>
      <c r="N229" s="268"/>
      <c r="O229" s="268"/>
      <c r="P229" s="268"/>
      <c r="Q229" s="268"/>
      <c r="R229" s="268"/>
      <c r="S229" s="268"/>
      <c r="T229" s="269"/>
      <c r="AT229" s="264" t="s">
        <v>284</v>
      </c>
      <c r="AU229" s="264" t="s">
        <v>132</v>
      </c>
      <c r="AV229" s="263" t="s">
        <v>140</v>
      </c>
      <c r="AW229" s="263" t="s">
        <v>35</v>
      </c>
      <c r="AX229" s="263" t="s">
        <v>72</v>
      </c>
      <c r="AY229" s="264" t="s">
        <v>124</v>
      </c>
    </row>
    <row r="230" spans="2:51" s="256" customFormat="1">
      <c r="B230" s="255"/>
      <c r="D230" s="240" t="s">
        <v>284</v>
      </c>
      <c r="E230" s="257" t="s">
        <v>5</v>
      </c>
      <c r="F230" s="258" t="s">
        <v>479</v>
      </c>
      <c r="H230" s="257" t="s">
        <v>5</v>
      </c>
      <c r="L230" s="255"/>
      <c r="M230" s="259"/>
      <c r="N230" s="260"/>
      <c r="O230" s="260"/>
      <c r="P230" s="260"/>
      <c r="Q230" s="260"/>
      <c r="R230" s="260"/>
      <c r="S230" s="260"/>
      <c r="T230" s="261"/>
      <c r="AT230" s="257" t="s">
        <v>284</v>
      </c>
      <c r="AU230" s="257" t="s">
        <v>132</v>
      </c>
      <c r="AV230" s="256" t="s">
        <v>80</v>
      </c>
      <c r="AW230" s="256" t="s">
        <v>35</v>
      </c>
      <c r="AX230" s="256" t="s">
        <v>72</v>
      </c>
      <c r="AY230" s="257" t="s">
        <v>124</v>
      </c>
    </row>
    <row r="231" spans="2:51" s="248" customFormat="1">
      <c r="B231" s="247"/>
      <c r="D231" s="240" t="s">
        <v>284</v>
      </c>
      <c r="E231" s="249" t="s">
        <v>5</v>
      </c>
      <c r="F231" s="250" t="s">
        <v>480</v>
      </c>
      <c r="H231" s="251">
        <v>184.31700000000001</v>
      </c>
      <c r="L231" s="247"/>
      <c r="M231" s="252"/>
      <c r="N231" s="253"/>
      <c r="O231" s="253"/>
      <c r="P231" s="253"/>
      <c r="Q231" s="253"/>
      <c r="R231" s="253"/>
      <c r="S231" s="253"/>
      <c r="T231" s="254"/>
      <c r="AT231" s="249" t="s">
        <v>284</v>
      </c>
      <c r="AU231" s="249" t="s">
        <v>132</v>
      </c>
      <c r="AV231" s="248" t="s">
        <v>132</v>
      </c>
      <c r="AW231" s="248" t="s">
        <v>35</v>
      </c>
      <c r="AX231" s="248" t="s">
        <v>72</v>
      </c>
      <c r="AY231" s="249" t="s">
        <v>124</v>
      </c>
    </row>
    <row r="232" spans="2:51" s="256" customFormat="1">
      <c r="B232" s="255"/>
      <c r="D232" s="240" t="s">
        <v>284</v>
      </c>
      <c r="E232" s="257" t="s">
        <v>5</v>
      </c>
      <c r="F232" s="258" t="s">
        <v>465</v>
      </c>
      <c r="H232" s="257" t="s">
        <v>5</v>
      </c>
      <c r="L232" s="255"/>
      <c r="M232" s="259"/>
      <c r="N232" s="260"/>
      <c r="O232" s="260"/>
      <c r="P232" s="260"/>
      <c r="Q232" s="260"/>
      <c r="R232" s="260"/>
      <c r="S232" s="260"/>
      <c r="T232" s="261"/>
      <c r="AT232" s="257" t="s">
        <v>284</v>
      </c>
      <c r="AU232" s="257" t="s">
        <v>132</v>
      </c>
      <c r="AV232" s="256" t="s">
        <v>80</v>
      </c>
      <c r="AW232" s="256" t="s">
        <v>35</v>
      </c>
      <c r="AX232" s="256" t="s">
        <v>72</v>
      </c>
      <c r="AY232" s="257" t="s">
        <v>124</v>
      </c>
    </row>
    <row r="233" spans="2:51" s="248" customFormat="1" ht="27">
      <c r="B233" s="247"/>
      <c r="D233" s="240" t="s">
        <v>284</v>
      </c>
      <c r="E233" s="249" t="s">
        <v>5</v>
      </c>
      <c r="F233" s="250" t="s">
        <v>481</v>
      </c>
      <c r="H233" s="251">
        <v>23.616</v>
      </c>
      <c r="L233" s="247"/>
      <c r="M233" s="252"/>
      <c r="N233" s="253"/>
      <c r="O233" s="253"/>
      <c r="P233" s="253"/>
      <c r="Q233" s="253"/>
      <c r="R233" s="253"/>
      <c r="S233" s="253"/>
      <c r="T233" s="254"/>
      <c r="AT233" s="249" t="s">
        <v>284</v>
      </c>
      <c r="AU233" s="249" t="s">
        <v>132</v>
      </c>
      <c r="AV233" s="248" t="s">
        <v>132</v>
      </c>
      <c r="AW233" s="248" t="s">
        <v>35</v>
      </c>
      <c r="AX233" s="248" t="s">
        <v>72</v>
      </c>
      <c r="AY233" s="249" t="s">
        <v>124</v>
      </c>
    </row>
    <row r="234" spans="2:51" s="256" customFormat="1">
      <c r="B234" s="255"/>
      <c r="D234" s="240" t="s">
        <v>284</v>
      </c>
      <c r="E234" s="257" t="s">
        <v>5</v>
      </c>
      <c r="F234" s="258" t="s">
        <v>467</v>
      </c>
      <c r="H234" s="257" t="s">
        <v>5</v>
      </c>
      <c r="L234" s="255"/>
      <c r="M234" s="259"/>
      <c r="N234" s="260"/>
      <c r="O234" s="260"/>
      <c r="P234" s="260"/>
      <c r="Q234" s="260"/>
      <c r="R234" s="260"/>
      <c r="S234" s="260"/>
      <c r="T234" s="261"/>
      <c r="AT234" s="257" t="s">
        <v>284</v>
      </c>
      <c r="AU234" s="257" t="s">
        <v>132</v>
      </c>
      <c r="AV234" s="256" t="s">
        <v>80</v>
      </c>
      <c r="AW234" s="256" t="s">
        <v>35</v>
      </c>
      <c r="AX234" s="256" t="s">
        <v>72</v>
      </c>
      <c r="AY234" s="257" t="s">
        <v>124</v>
      </c>
    </row>
    <row r="235" spans="2:51" s="248" customFormat="1">
      <c r="B235" s="247"/>
      <c r="D235" s="240" t="s">
        <v>284</v>
      </c>
      <c r="E235" s="249" t="s">
        <v>5</v>
      </c>
      <c r="F235" s="250" t="s">
        <v>482</v>
      </c>
      <c r="H235" s="251">
        <v>-34.75</v>
      </c>
      <c r="L235" s="247"/>
      <c r="M235" s="252"/>
      <c r="N235" s="253"/>
      <c r="O235" s="253"/>
      <c r="P235" s="253"/>
      <c r="Q235" s="253"/>
      <c r="R235" s="253"/>
      <c r="S235" s="253"/>
      <c r="T235" s="254"/>
      <c r="AT235" s="249" t="s">
        <v>284</v>
      </c>
      <c r="AU235" s="249" t="s">
        <v>132</v>
      </c>
      <c r="AV235" s="248" t="s">
        <v>132</v>
      </c>
      <c r="AW235" s="248" t="s">
        <v>35</v>
      </c>
      <c r="AX235" s="248" t="s">
        <v>72</v>
      </c>
      <c r="AY235" s="249" t="s">
        <v>124</v>
      </c>
    </row>
    <row r="236" spans="2:51" s="256" customFormat="1">
      <c r="B236" s="255"/>
      <c r="D236" s="240" t="s">
        <v>284</v>
      </c>
      <c r="E236" s="257" t="s">
        <v>5</v>
      </c>
      <c r="F236" s="258" t="s">
        <v>483</v>
      </c>
      <c r="H236" s="257" t="s">
        <v>5</v>
      </c>
      <c r="L236" s="255"/>
      <c r="M236" s="259"/>
      <c r="N236" s="260"/>
      <c r="O236" s="260"/>
      <c r="P236" s="260"/>
      <c r="Q236" s="260"/>
      <c r="R236" s="260"/>
      <c r="S236" s="260"/>
      <c r="T236" s="261"/>
      <c r="AT236" s="257" t="s">
        <v>284</v>
      </c>
      <c r="AU236" s="257" t="s">
        <v>132</v>
      </c>
      <c r="AV236" s="256" t="s">
        <v>80</v>
      </c>
      <c r="AW236" s="256" t="s">
        <v>35</v>
      </c>
      <c r="AX236" s="256" t="s">
        <v>72</v>
      </c>
      <c r="AY236" s="257" t="s">
        <v>124</v>
      </c>
    </row>
    <row r="237" spans="2:51" s="248" customFormat="1">
      <c r="B237" s="247"/>
      <c r="D237" s="240" t="s">
        <v>284</v>
      </c>
      <c r="E237" s="249" t="s">
        <v>5</v>
      </c>
      <c r="F237" s="250" t="s">
        <v>484</v>
      </c>
      <c r="H237" s="251">
        <v>75.013999999999996</v>
      </c>
      <c r="L237" s="247"/>
      <c r="M237" s="252"/>
      <c r="N237" s="253"/>
      <c r="O237" s="253"/>
      <c r="P237" s="253"/>
      <c r="Q237" s="253"/>
      <c r="R237" s="253"/>
      <c r="S237" s="253"/>
      <c r="T237" s="254"/>
      <c r="AT237" s="249" t="s">
        <v>284</v>
      </c>
      <c r="AU237" s="249" t="s">
        <v>132</v>
      </c>
      <c r="AV237" s="248" t="s">
        <v>132</v>
      </c>
      <c r="AW237" s="248" t="s">
        <v>35</v>
      </c>
      <c r="AX237" s="248" t="s">
        <v>72</v>
      </c>
      <c r="AY237" s="249" t="s">
        <v>124</v>
      </c>
    </row>
    <row r="238" spans="2:51" s="256" customFormat="1">
      <c r="B238" s="255"/>
      <c r="D238" s="240" t="s">
        <v>284</v>
      </c>
      <c r="E238" s="257" t="s">
        <v>5</v>
      </c>
      <c r="F238" s="258" t="s">
        <v>465</v>
      </c>
      <c r="H238" s="257" t="s">
        <v>5</v>
      </c>
      <c r="L238" s="255"/>
      <c r="M238" s="259"/>
      <c r="N238" s="260"/>
      <c r="O238" s="260"/>
      <c r="P238" s="260"/>
      <c r="Q238" s="260"/>
      <c r="R238" s="260"/>
      <c r="S238" s="260"/>
      <c r="T238" s="261"/>
      <c r="AT238" s="257" t="s">
        <v>284</v>
      </c>
      <c r="AU238" s="257" t="s">
        <v>132</v>
      </c>
      <c r="AV238" s="256" t="s">
        <v>80</v>
      </c>
      <c r="AW238" s="256" t="s">
        <v>35</v>
      </c>
      <c r="AX238" s="256" t="s">
        <v>72</v>
      </c>
      <c r="AY238" s="257" t="s">
        <v>124</v>
      </c>
    </row>
    <row r="239" spans="2:51" s="248" customFormat="1">
      <c r="B239" s="247"/>
      <c r="D239" s="240" t="s">
        <v>284</v>
      </c>
      <c r="E239" s="249" t="s">
        <v>5</v>
      </c>
      <c r="F239" s="250" t="s">
        <v>485</v>
      </c>
      <c r="H239" s="251">
        <v>7.6859999999999999</v>
      </c>
      <c r="L239" s="247"/>
      <c r="M239" s="252"/>
      <c r="N239" s="253"/>
      <c r="O239" s="253"/>
      <c r="P239" s="253"/>
      <c r="Q239" s="253"/>
      <c r="R239" s="253"/>
      <c r="S239" s="253"/>
      <c r="T239" s="254"/>
      <c r="AT239" s="249" t="s">
        <v>284</v>
      </c>
      <c r="AU239" s="249" t="s">
        <v>132</v>
      </c>
      <c r="AV239" s="248" t="s">
        <v>132</v>
      </c>
      <c r="AW239" s="248" t="s">
        <v>35</v>
      </c>
      <c r="AX239" s="248" t="s">
        <v>72</v>
      </c>
      <c r="AY239" s="249" t="s">
        <v>124</v>
      </c>
    </row>
    <row r="240" spans="2:51" s="256" customFormat="1">
      <c r="B240" s="255"/>
      <c r="D240" s="240" t="s">
        <v>284</v>
      </c>
      <c r="E240" s="257" t="s">
        <v>5</v>
      </c>
      <c r="F240" s="258" t="s">
        <v>467</v>
      </c>
      <c r="H240" s="257" t="s">
        <v>5</v>
      </c>
      <c r="L240" s="255"/>
      <c r="M240" s="259"/>
      <c r="N240" s="260"/>
      <c r="O240" s="260"/>
      <c r="P240" s="260"/>
      <c r="Q240" s="260"/>
      <c r="R240" s="260"/>
      <c r="S240" s="260"/>
      <c r="T240" s="261"/>
      <c r="AT240" s="257" t="s">
        <v>284</v>
      </c>
      <c r="AU240" s="257" t="s">
        <v>132</v>
      </c>
      <c r="AV240" s="256" t="s">
        <v>80</v>
      </c>
      <c r="AW240" s="256" t="s">
        <v>35</v>
      </c>
      <c r="AX240" s="256" t="s">
        <v>72</v>
      </c>
      <c r="AY240" s="257" t="s">
        <v>124</v>
      </c>
    </row>
    <row r="241" spans="2:65" s="248" customFormat="1">
      <c r="B241" s="247"/>
      <c r="D241" s="240" t="s">
        <v>284</v>
      </c>
      <c r="E241" s="249" t="s">
        <v>5</v>
      </c>
      <c r="F241" s="250" t="s">
        <v>486</v>
      </c>
      <c r="H241" s="251">
        <v>-7.6</v>
      </c>
      <c r="L241" s="247"/>
      <c r="M241" s="252"/>
      <c r="N241" s="253"/>
      <c r="O241" s="253"/>
      <c r="P241" s="253"/>
      <c r="Q241" s="253"/>
      <c r="R241" s="253"/>
      <c r="S241" s="253"/>
      <c r="T241" s="254"/>
      <c r="AT241" s="249" t="s">
        <v>284</v>
      </c>
      <c r="AU241" s="249" t="s">
        <v>132</v>
      </c>
      <c r="AV241" s="248" t="s">
        <v>132</v>
      </c>
      <c r="AW241" s="248" t="s">
        <v>35</v>
      </c>
      <c r="AX241" s="248" t="s">
        <v>72</v>
      </c>
      <c r="AY241" s="249" t="s">
        <v>124</v>
      </c>
    </row>
    <row r="242" spans="2:65" s="256" customFormat="1">
      <c r="B242" s="255"/>
      <c r="D242" s="240" t="s">
        <v>284</v>
      </c>
      <c r="E242" s="257" t="s">
        <v>5</v>
      </c>
      <c r="F242" s="258" t="s">
        <v>487</v>
      </c>
      <c r="H242" s="257" t="s">
        <v>5</v>
      </c>
      <c r="L242" s="255"/>
      <c r="M242" s="259"/>
      <c r="N242" s="260"/>
      <c r="O242" s="260"/>
      <c r="P242" s="260"/>
      <c r="Q242" s="260"/>
      <c r="R242" s="260"/>
      <c r="S242" s="260"/>
      <c r="T242" s="261"/>
      <c r="AT242" s="257" t="s">
        <v>284</v>
      </c>
      <c r="AU242" s="257" t="s">
        <v>132</v>
      </c>
      <c r="AV242" s="256" t="s">
        <v>80</v>
      </c>
      <c r="AW242" s="256" t="s">
        <v>35</v>
      </c>
      <c r="AX242" s="256" t="s">
        <v>72</v>
      </c>
      <c r="AY242" s="257" t="s">
        <v>124</v>
      </c>
    </row>
    <row r="243" spans="2:65" s="248" customFormat="1">
      <c r="B243" s="247"/>
      <c r="D243" s="240" t="s">
        <v>284</v>
      </c>
      <c r="E243" s="249" t="s">
        <v>5</v>
      </c>
      <c r="F243" s="250" t="s">
        <v>488</v>
      </c>
      <c r="H243" s="251">
        <v>166.369</v>
      </c>
      <c r="L243" s="247"/>
      <c r="M243" s="252"/>
      <c r="N243" s="253"/>
      <c r="O243" s="253"/>
      <c r="P243" s="253"/>
      <c r="Q243" s="253"/>
      <c r="R243" s="253"/>
      <c r="S243" s="253"/>
      <c r="T243" s="254"/>
      <c r="AT243" s="249" t="s">
        <v>284</v>
      </c>
      <c r="AU243" s="249" t="s">
        <v>132</v>
      </c>
      <c r="AV243" s="248" t="s">
        <v>132</v>
      </c>
      <c r="AW243" s="248" t="s">
        <v>35</v>
      </c>
      <c r="AX243" s="248" t="s">
        <v>72</v>
      </c>
      <c r="AY243" s="249" t="s">
        <v>124</v>
      </c>
    </row>
    <row r="244" spans="2:65" s="256" customFormat="1">
      <c r="B244" s="255"/>
      <c r="D244" s="240" t="s">
        <v>284</v>
      </c>
      <c r="E244" s="257" t="s">
        <v>5</v>
      </c>
      <c r="F244" s="258" t="s">
        <v>465</v>
      </c>
      <c r="H244" s="257" t="s">
        <v>5</v>
      </c>
      <c r="L244" s="255"/>
      <c r="M244" s="259"/>
      <c r="N244" s="260"/>
      <c r="O244" s="260"/>
      <c r="P244" s="260"/>
      <c r="Q244" s="260"/>
      <c r="R244" s="260"/>
      <c r="S244" s="260"/>
      <c r="T244" s="261"/>
      <c r="AT244" s="257" t="s">
        <v>284</v>
      </c>
      <c r="AU244" s="257" t="s">
        <v>132</v>
      </c>
      <c r="AV244" s="256" t="s">
        <v>80</v>
      </c>
      <c r="AW244" s="256" t="s">
        <v>35</v>
      </c>
      <c r="AX244" s="256" t="s">
        <v>72</v>
      </c>
      <c r="AY244" s="257" t="s">
        <v>124</v>
      </c>
    </row>
    <row r="245" spans="2:65" s="248" customFormat="1" ht="27">
      <c r="B245" s="247"/>
      <c r="D245" s="240" t="s">
        <v>284</v>
      </c>
      <c r="E245" s="249" t="s">
        <v>5</v>
      </c>
      <c r="F245" s="250" t="s">
        <v>489</v>
      </c>
      <c r="H245" s="251">
        <v>15.69</v>
      </c>
      <c r="L245" s="247"/>
      <c r="M245" s="252"/>
      <c r="N245" s="253"/>
      <c r="O245" s="253"/>
      <c r="P245" s="253"/>
      <c r="Q245" s="253"/>
      <c r="R245" s="253"/>
      <c r="S245" s="253"/>
      <c r="T245" s="254"/>
      <c r="AT245" s="249" t="s">
        <v>284</v>
      </c>
      <c r="AU245" s="249" t="s">
        <v>132</v>
      </c>
      <c r="AV245" s="248" t="s">
        <v>132</v>
      </c>
      <c r="AW245" s="248" t="s">
        <v>35</v>
      </c>
      <c r="AX245" s="248" t="s">
        <v>72</v>
      </c>
      <c r="AY245" s="249" t="s">
        <v>124</v>
      </c>
    </row>
    <row r="246" spans="2:65" s="256" customFormat="1">
      <c r="B246" s="255"/>
      <c r="D246" s="240" t="s">
        <v>284</v>
      </c>
      <c r="E246" s="257" t="s">
        <v>5</v>
      </c>
      <c r="F246" s="258" t="s">
        <v>467</v>
      </c>
      <c r="H246" s="257" t="s">
        <v>5</v>
      </c>
      <c r="L246" s="255"/>
      <c r="M246" s="259"/>
      <c r="N246" s="260"/>
      <c r="O246" s="260"/>
      <c r="P246" s="260"/>
      <c r="Q246" s="260"/>
      <c r="R246" s="260"/>
      <c r="S246" s="260"/>
      <c r="T246" s="261"/>
      <c r="AT246" s="257" t="s">
        <v>284</v>
      </c>
      <c r="AU246" s="257" t="s">
        <v>132</v>
      </c>
      <c r="AV246" s="256" t="s">
        <v>80</v>
      </c>
      <c r="AW246" s="256" t="s">
        <v>35</v>
      </c>
      <c r="AX246" s="256" t="s">
        <v>72</v>
      </c>
      <c r="AY246" s="257" t="s">
        <v>124</v>
      </c>
    </row>
    <row r="247" spans="2:65" s="248" customFormat="1">
      <c r="B247" s="247"/>
      <c r="D247" s="240" t="s">
        <v>284</v>
      </c>
      <c r="E247" s="249" t="s">
        <v>5</v>
      </c>
      <c r="F247" s="250" t="s">
        <v>490</v>
      </c>
      <c r="H247" s="251">
        <v>-23.898</v>
      </c>
      <c r="L247" s="247"/>
      <c r="M247" s="252"/>
      <c r="N247" s="253"/>
      <c r="O247" s="253"/>
      <c r="P247" s="253"/>
      <c r="Q247" s="253"/>
      <c r="R247" s="253"/>
      <c r="S247" s="253"/>
      <c r="T247" s="254"/>
      <c r="AT247" s="249" t="s">
        <v>284</v>
      </c>
      <c r="AU247" s="249" t="s">
        <v>132</v>
      </c>
      <c r="AV247" s="248" t="s">
        <v>132</v>
      </c>
      <c r="AW247" s="248" t="s">
        <v>35</v>
      </c>
      <c r="AX247" s="248" t="s">
        <v>72</v>
      </c>
      <c r="AY247" s="249" t="s">
        <v>124</v>
      </c>
    </row>
    <row r="248" spans="2:65" s="263" customFormat="1">
      <c r="B248" s="262"/>
      <c r="D248" s="240" t="s">
        <v>284</v>
      </c>
      <c r="E248" s="264" t="s">
        <v>248</v>
      </c>
      <c r="F248" s="265" t="s">
        <v>305</v>
      </c>
      <c r="H248" s="266">
        <v>406.44400000000002</v>
      </c>
      <c r="L248" s="262"/>
      <c r="M248" s="267"/>
      <c r="N248" s="268"/>
      <c r="O248" s="268"/>
      <c r="P248" s="268"/>
      <c r="Q248" s="268"/>
      <c r="R248" s="268"/>
      <c r="S248" s="268"/>
      <c r="T248" s="269"/>
      <c r="AT248" s="264" t="s">
        <v>284</v>
      </c>
      <c r="AU248" s="264" t="s">
        <v>132</v>
      </c>
      <c r="AV248" s="263" t="s">
        <v>140</v>
      </c>
      <c r="AW248" s="263" t="s">
        <v>35</v>
      </c>
      <c r="AX248" s="263" t="s">
        <v>72</v>
      </c>
      <c r="AY248" s="264" t="s">
        <v>124</v>
      </c>
    </row>
    <row r="249" spans="2:65" s="271" customFormat="1">
      <c r="B249" s="270"/>
      <c r="D249" s="240" t="s">
        <v>284</v>
      </c>
      <c r="E249" s="272" t="s">
        <v>5</v>
      </c>
      <c r="F249" s="273" t="s">
        <v>306</v>
      </c>
      <c r="H249" s="274">
        <v>2039.682</v>
      </c>
      <c r="L249" s="270"/>
      <c r="M249" s="275"/>
      <c r="N249" s="276"/>
      <c r="O249" s="276"/>
      <c r="P249" s="276"/>
      <c r="Q249" s="276"/>
      <c r="R249" s="276"/>
      <c r="S249" s="276"/>
      <c r="T249" s="277"/>
      <c r="AT249" s="272" t="s">
        <v>284</v>
      </c>
      <c r="AU249" s="272" t="s">
        <v>132</v>
      </c>
      <c r="AV249" s="271" t="s">
        <v>145</v>
      </c>
      <c r="AW249" s="271" t="s">
        <v>35</v>
      </c>
      <c r="AX249" s="271" t="s">
        <v>80</v>
      </c>
      <c r="AY249" s="272" t="s">
        <v>124</v>
      </c>
    </row>
    <row r="250" spans="2:65" s="112" customFormat="1" ht="25.5" customHeight="1">
      <c r="B250" s="107"/>
      <c r="C250" s="229" t="s">
        <v>491</v>
      </c>
      <c r="D250" s="229" t="s">
        <v>127</v>
      </c>
      <c r="E250" s="230" t="s">
        <v>492</v>
      </c>
      <c r="F250" s="231" t="s">
        <v>493</v>
      </c>
      <c r="G250" s="232" t="s">
        <v>213</v>
      </c>
      <c r="H250" s="233">
        <v>187.67500000000001</v>
      </c>
      <c r="I250" s="8"/>
      <c r="J250" s="234">
        <f>ROUND(I250*H250,2)</f>
        <v>0</v>
      </c>
      <c r="K250" s="231" t="s">
        <v>148</v>
      </c>
      <c r="L250" s="107"/>
      <c r="M250" s="235" t="s">
        <v>5</v>
      </c>
      <c r="N250" s="236" t="s">
        <v>44</v>
      </c>
      <c r="O250" s="108"/>
      <c r="P250" s="237">
        <f>O250*H250</f>
        <v>0</v>
      </c>
      <c r="Q250" s="237">
        <v>1.2199999999999999E-3</v>
      </c>
      <c r="R250" s="237">
        <f>Q250*H250</f>
        <v>0.22896350000000001</v>
      </c>
      <c r="S250" s="237">
        <v>0</v>
      </c>
      <c r="T250" s="238">
        <f>S250*H250</f>
        <v>0</v>
      </c>
      <c r="AR250" s="92" t="s">
        <v>145</v>
      </c>
      <c r="AT250" s="92" t="s">
        <v>127</v>
      </c>
      <c r="AU250" s="92" t="s">
        <v>132</v>
      </c>
      <c r="AY250" s="92" t="s">
        <v>124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92" t="s">
        <v>132</v>
      </c>
      <c r="BK250" s="239">
        <f>ROUND(I250*H250,2)</f>
        <v>0</v>
      </c>
      <c r="BL250" s="92" t="s">
        <v>145</v>
      </c>
      <c r="BM250" s="92" t="s">
        <v>494</v>
      </c>
    </row>
    <row r="251" spans="2:65" s="112" customFormat="1" ht="27">
      <c r="B251" s="107"/>
      <c r="D251" s="240" t="s">
        <v>134</v>
      </c>
      <c r="F251" s="241" t="s">
        <v>495</v>
      </c>
      <c r="L251" s="107"/>
      <c r="M251" s="242"/>
      <c r="N251" s="108"/>
      <c r="O251" s="108"/>
      <c r="P251" s="108"/>
      <c r="Q251" s="108"/>
      <c r="R251" s="108"/>
      <c r="S251" s="108"/>
      <c r="T251" s="138"/>
      <c r="AT251" s="92" t="s">
        <v>134</v>
      </c>
      <c r="AU251" s="92" t="s">
        <v>132</v>
      </c>
    </row>
    <row r="252" spans="2:65" s="256" customFormat="1">
      <c r="B252" s="255"/>
      <c r="D252" s="240" t="s">
        <v>284</v>
      </c>
      <c r="E252" s="257" t="s">
        <v>5</v>
      </c>
      <c r="F252" s="258" t="s">
        <v>462</v>
      </c>
      <c r="H252" s="257" t="s">
        <v>5</v>
      </c>
      <c r="L252" s="255"/>
      <c r="M252" s="259"/>
      <c r="N252" s="260"/>
      <c r="O252" s="260"/>
      <c r="P252" s="260"/>
      <c r="Q252" s="260"/>
      <c r="R252" s="260"/>
      <c r="S252" s="260"/>
      <c r="T252" s="261"/>
      <c r="AT252" s="257" t="s">
        <v>284</v>
      </c>
      <c r="AU252" s="257" t="s">
        <v>132</v>
      </c>
      <c r="AV252" s="256" t="s">
        <v>80</v>
      </c>
      <c r="AW252" s="256" t="s">
        <v>35</v>
      </c>
      <c r="AX252" s="256" t="s">
        <v>72</v>
      </c>
      <c r="AY252" s="257" t="s">
        <v>124</v>
      </c>
    </row>
    <row r="253" spans="2:65" s="248" customFormat="1" ht="27">
      <c r="B253" s="247"/>
      <c r="D253" s="240" t="s">
        <v>284</v>
      </c>
      <c r="E253" s="249" t="s">
        <v>5</v>
      </c>
      <c r="F253" s="250" t="s">
        <v>496</v>
      </c>
      <c r="H253" s="251">
        <v>68.995999999999995</v>
      </c>
      <c r="L253" s="247"/>
      <c r="M253" s="252"/>
      <c r="N253" s="253"/>
      <c r="O253" s="253"/>
      <c r="P253" s="253"/>
      <c r="Q253" s="253"/>
      <c r="R253" s="253"/>
      <c r="S253" s="253"/>
      <c r="T253" s="254"/>
      <c r="AT253" s="249" t="s">
        <v>284</v>
      </c>
      <c r="AU253" s="249" t="s">
        <v>132</v>
      </c>
      <c r="AV253" s="248" t="s">
        <v>132</v>
      </c>
      <c r="AW253" s="248" t="s">
        <v>35</v>
      </c>
      <c r="AX253" s="248" t="s">
        <v>72</v>
      </c>
      <c r="AY253" s="249" t="s">
        <v>124</v>
      </c>
    </row>
    <row r="254" spans="2:65" s="256" customFormat="1">
      <c r="B254" s="255"/>
      <c r="D254" s="240" t="s">
        <v>284</v>
      </c>
      <c r="E254" s="257" t="s">
        <v>5</v>
      </c>
      <c r="F254" s="258" t="s">
        <v>465</v>
      </c>
      <c r="H254" s="257" t="s">
        <v>5</v>
      </c>
      <c r="L254" s="255"/>
      <c r="M254" s="259"/>
      <c r="N254" s="260"/>
      <c r="O254" s="260"/>
      <c r="P254" s="260"/>
      <c r="Q254" s="260"/>
      <c r="R254" s="260"/>
      <c r="S254" s="260"/>
      <c r="T254" s="261"/>
      <c r="AT254" s="257" t="s">
        <v>284</v>
      </c>
      <c r="AU254" s="257" t="s">
        <v>132</v>
      </c>
      <c r="AV254" s="256" t="s">
        <v>80</v>
      </c>
      <c r="AW254" s="256" t="s">
        <v>35</v>
      </c>
      <c r="AX254" s="256" t="s">
        <v>72</v>
      </c>
      <c r="AY254" s="257" t="s">
        <v>124</v>
      </c>
    </row>
    <row r="255" spans="2:65" s="248" customFormat="1">
      <c r="B255" s="247"/>
      <c r="D255" s="240" t="s">
        <v>284</v>
      </c>
      <c r="E255" s="249" t="s">
        <v>5</v>
      </c>
      <c r="F255" s="250" t="s">
        <v>497</v>
      </c>
      <c r="H255" s="251">
        <v>3.081</v>
      </c>
      <c r="L255" s="247"/>
      <c r="M255" s="252"/>
      <c r="N255" s="253"/>
      <c r="O255" s="253"/>
      <c r="P255" s="253"/>
      <c r="Q255" s="253"/>
      <c r="R255" s="253"/>
      <c r="S255" s="253"/>
      <c r="T255" s="254"/>
      <c r="AT255" s="249" t="s">
        <v>284</v>
      </c>
      <c r="AU255" s="249" t="s">
        <v>132</v>
      </c>
      <c r="AV255" s="248" t="s">
        <v>132</v>
      </c>
      <c r="AW255" s="248" t="s">
        <v>35</v>
      </c>
      <c r="AX255" s="248" t="s">
        <v>72</v>
      </c>
      <c r="AY255" s="249" t="s">
        <v>124</v>
      </c>
    </row>
    <row r="256" spans="2:65" s="256" customFormat="1">
      <c r="B256" s="255"/>
      <c r="D256" s="240" t="s">
        <v>284</v>
      </c>
      <c r="E256" s="257" t="s">
        <v>5</v>
      </c>
      <c r="F256" s="258" t="s">
        <v>467</v>
      </c>
      <c r="H256" s="257" t="s">
        <v>5</v>
      </c>
      <c r="L256" s="255"/>
      <c r="M256" s="259"/>
      <c r="N256" s="260"/>
      <c r="O256" s="260"/>
      <c r="P256" s="260"/>
      <c r="Q256" s="260"/>
      <c r="R256" s="260"/>
      <c r="S256" s="260"/>
      <c r="T256" s="261"/>
      <c r="AT256" s="257" t="s">
        <v>284</v>
      </c>
      <c r="AU256" s="257" t="s">
        <v>132</v>
      </c>
      <c r="AV256" s="256" t="s">
        <v>80</v>
      </c>
      <c r="AW256" s="256" t="s">
        <v>35</v>
      </c>
      <c r="AX256" s="256" t="s">
        <v>72</v>
      </c>
      <c r="AY256" s="257" t="s">
        <v>124</v>
      </c>
    </row>
    <row r="257" spans="2:51" s="248" customFormat="1">
      <c r="B257" s="247"/>
      <c r="D257" s="240" t="s">
        <v>284</v>
      </c>
      <c r="E257" s="249" t="s">
        <v>5</v>
      </c>
      <c r="F257" s="250" t="s">
        <v>498</v>
      </c>
      <c r="H257" s="251">
        <v>-2.5840000000000001</v>
      </c>
      <c r="L257" s="247"/>
      <c r="M257" s="252"/>
      <c r="N257" s="253"/>
      <c r="O257" s="253"/>
      <c r="P257" s="253"/>
      <c r="Q257" s="253"/>
      <c r="R257" s="253"/>
      <c r="S257" s="253"/>
      <c r="T257" s="254"/>
      <c r="AT257" s="249" t="s">
        <v>284</v>
      </c>
      <c r="AU257" s="249" t="s">
        <v>132</v>
      </c>
      <c r="AV257" s="248" t="s">
        <v>132</v>
      </c>
      <c r="AW257" s="248" t="s">
        <v>35</v>
      </c>
      <c r="AX257" s="248" t="s">
        <v>72</v>
      </c>
      <c r="AY257" s="249" t="s">
        <v>124</v>
      </c>
    </row>
    <row r="258" spans="2:51" s="256" customFormat="1">
      <c r="B258" s="255"/>
      <c r="D258" s="240" t="s">
        <v>284</v>
      </c>
      <c r="E258" s="257" t="s">
        <v>5</v>
      </c>
      <c r="F258" s="258" t="s">
        <v>469</v>
      </c>
      <c r="H258" s="257" t="s">
        <v>5</v>
      </c>
      <c r="L258" s="255"/>
      <c r="M258" s="259"/>
      <c r="N258" s="260"/>
      <c r="O258" s="260"/>
      <c r="P258" s="260"/>
      <c r="Q258" s="260"/>
      <c r="R258" s="260"/>
      <c r="S258" s="260"/>
      <c r="T258" s="261"/>
      <c r="AT258" s="257" t="s">
        <v>284</v>
      </c>
      <c r="AU258" s="257" t="s">
        <v>132</v>
      </c>
      <c r="AV258" s="256" t="s">
        <v>80</v>
      </c>
      <c r="AW258" s="256" t="s">
        <v>35</v>
      </c>
      <c r="AX258" s="256" t="s">
        <v>72</v>
      </c>
      <c r="AY258" s="257" t="s">
        <v>124</v>
      </c>
    </row>
    <row r="259" spans="2:51" s="248" customFormat="1">
      <c r="B259" s="247"/>
      <c r="D259" s="240" t="s">
        <v>284</v>
      </c>
      <c r="E259" s="249" t="s">
        <v>5</v>
      </c>
      <c r="F259" s="250" t="s">
        <v>499</v>
      </c>
      <c r="H259" s="251">
        <v>2.1219999999999999</v>
      </c>
      <c r="L259" s="247"/>
      <c r="M259" s="252"/>
      <c r="N259" s="253"/>
      <c r="O259" s="253"/>
      <c r="P259" s="253"/>
      <c r="Q259" s="253"/>
      <c r="R259" s="253"/>
      <c r="S259" s="253"/>
      <c r="T259" s="254"/>
      <c r="AT259" s="249" t="s">
        <v>284</v>
      </c>
      <c r="AU259" s="249" t="s">
        <v>132</v>
      </c>
      <c r="AV259" s="248" t="s">
        <v>132</v>
      </c>
      <c r="AW259" s="248" t="s">
        <v>35</v>
      </c>
      <c r="AX259" s="248" t="s">
        <v>72</v>
      </c>
      <c r="AY259" s="249" t="s">
        <v>124</v>
      </c>
    </row>
    <row r="260" spans="2:51" s="256" customFormat="1">
      <c r="B260" s="255"/>
      <c r="D260" s="240" t="s">
        <v>284</v>
      </c>
      <c r="E260" s="257" t="s">
        <v>5</v>
      </c>
      <c r="F260" s="258" t="s">
        <v>471</v>
      </c>
      <c r="H260" s="257" t="s">
        <v>5</v>
      </c>
      <c r="L260" s="255"/>
      <c r="M260" s="259"/>
      <c r="N260" s="260"/>
      <c r="O260" s="260"/>
      <c r="P260" s="260"/>
      <c r="Q260" s="260"/>
      <c r="R260" s="260"/>
      <c r="S260" s="260"/>
      <c r="T260" s="261"/>
      <c r="AT260" s="257" t="s">
        <v>284</v>
      </c>
      <c r="AU260" s="257" t="s">
        <v>132</v>
      </c>
      <c r="AV260" s="256" t="s">
        <v>80</v>
      </c>
      <c r="AW260" s="256" t="s">
        <v>35</v>
      </c>
      <c r="AX260" s="256" t="s">
        <v>72</v>
      </c>
      <c r="AY260" s="257" t="s">
        <v>124</v>
      </c>
    </row>
    <row r="261" spans="2:51" s="248" customFormat="1">
      <c r="B261" s="247"/>
      <c r="D261" s="240" t="s">
        <v>284</v>
      </c>
      <c r="E261" s="249" t="s">
        <v>5</v>
      </c>
      <c r="F261" s="250" t="s">
        <v>500</v>
      </c>
      <c r="H261" s="251">
        <v>70.594999999999999</v>
      </c>
      <c r="L261" s="247"/>
      <c r="M261" s="252"/>
      <c r="N261" s="253"/>
      <c r="O261" s="253"/>
      <c r="P261" s="253"/>
      <c r="Q261" s="253"/>
      <c r="R261" s="253"/>
      <c r="S261" s="253"/>
      <c r="T261" s="254"/>
      <c r="AT261" s="249" t="s">
        <v>284</v>
      </c>
      <c r="AU261" s="249" t="s">
        <v>132</v>
      </c>
      <c r="AV261" s="248" t="s">
        <v>132</v>
      </c>
      <c r="AW261" s="248" t="s">
        <v>35</v>
      </c>
      <c r="AX261" s="248" t="s">
        <v>72</v>
      </c>
      <c r="AY261" s="249" t="s">
        <v>124</v>
      </c>
    </row>
    <row r="262" spans="2:51" s="256" customFormat="1">
      <c r="B262" s="255"/>
      <c r="D262" s="240" t="s">
        <v>284</v>
      </c>
      <c r="E262" s="257" t="s">
        <v>5</v>
      </c>
      <c r="F262" s="258" t="s">
        <v>465</v>
      </c>
      <c r="H262" s="257" t="s">
        <v>5</v>
      </c>
      <c r="L262" s="255"/>
      <c r="M262" s="259"/>
      <c r="N262" s="260"/>
      <c r="O262" s="260"/>
      <c r="P262" s="260"/>
      <c r="Q262" s="260"/>
      <c r="R262" s="260"/>
      <c r="S262" s="260"/>
      <c r="T262" s="261"/>
      <c r="AT262" s="257" t="s">
        <v>284</v>
      </c>
      <c r="AU262" s="257" t="s">
        <v>132</v>
      </c>
      <c r="AV262" s="256" t="s">
        <v>80</v>
      </c>
      <c r="AW262" s="256" t="s">
        <v>35</v>
      </c>
      <c r="AX262" s="256" t="s">
        <v>72</v>
      </c>
      <c r="AY262" s="257" t="s">
        <v>124</v>
      </c>
    </row>
    <row r="263" spans="2:51" s="248" customFormat="1">
      <c r="B263" s="247"/>
      <c r="D263" s="240" t="s">
        <v>284</v>
      </c>
      <c r="E263" s="249" t="s">
        <v>5</v>
      </c>
      <c r="F263" s="250" t="s">
        <v>501</v>
      </c>
      <c r="H263" s="251">
        <v>4.1970000000000001</v>
      </c>
      <c r="L263" s="247"/>
      <c r="M263" s="252"/>
      <c r="N263" s="253"/>
      <c r="O263" s="253"/>
      <c r="P263" s="253"/>
      <c r="Q263" s="253"/>
      <c r="R263" s="253"/>
      <c r="S263" s="253"/>
      <c r="T263" s="254"/>
      <c r="AT263" s="249" t="s">
        <v>284</v>
      </c>
      <c r="AU263" s="249" t="s">
        <v>132</v>
      </c>
      <c r="AV263" s="248" t="s">
        <v>132</v>
      </c>
      <c r="AW263" s="248" t="s">
        <v>35</v>
      </c>
      <c r="AX263" s="248" t="s">
        <v>72</v>
      </c>
      <c r="AY263" s="249" t="s">
        <v>124</v>
      </c>
    </row>
    <row r="264" spans="2:51" s="256" customFormat="1">
      <c r="B264" s="255"/>
      <c r="D264" s="240" t="s">
        <v>284</v>
      </c>
      <c r="E264" s="257" t="s">
        <v>5</v>
      </c>
      <c r="F264" s="258" t="s">
        <v>467</v>
      </c>
      <c r="H264" s="257" t="s">
        <v>5</v>
      </c>
      <c r="L264" s="255"/>
      <c r="M264" s="259"/>
      <c r="N264" s="260"/>
      <c r="O264" s="260"/>
      <c r="P264" s="260"/>
      <c r="Q264" s="260"/>
      <c r="R264" s="260"/>
      <c r="S264" s="260"/>
      <c r="T264" s="261"/>
      <c r="AT264" s="257" t="s">
        <v>284</v>
      </c>
      <c r="AU264" s="257" t="s">
        <v>132</v>
      </c>
      <c r="AV264" s="256" t="s">
        <v>80</v>
      </c>
      <c r="AW264" s="256" t="s">
        <v>35</v>
      </c>
      <c r="AX264" s="256" t="s">
        <v>72</v>
      </c>
      <c r="AY264" s="257" t="s">
        <v>124</v>
      </c>
    </row>
    <row r="265" spans="2:51" s="248" customFormat="1">
      <c r="B265" s="247"/>
      <c r="D265" s="240" t="s">
        <v>284</v>
      </c>
      <c r="E265" s="249" t="s">
        <v>5</v>
      </c>
      <c r="F265" s="250" t="s">
        <v>502</v>
      </c>
      <c r="H265" s="251">
        <v>-4.0709999999999997</v>
      </c>
      <c r="L265" s="247"/>
      <c r="M265" s="252"/>
      <c r="N265" s="253"/>
      <c r="O265" s="253"/>
      <c r="P265" s="253"/>
      <c r="Q265" s="253"/>
      <c r="R265" s="253"/>
      <c r="S265" s="253"/>
      <c r="T265" s="254"/>
      <c r="AT265" s="249" t="s">
        <v>284</v>
      </c>
      <c r="AU265" s="249" t="s">
        <v>132</v>
      </c>
      <c r="AV265" s="248" t="s">
        <v>132</v>
      </c>
      <c r="AW265" s="248" t="s">
        <v>35</v>
      </c>
      <c r="AX265" s="248" t="s">
        <v>72</v>
      </c>
      <c r="AY265" s="249" t="s">
        <v>124</v>
      </c>
    </row>
    <row r="266" spans="2:51" s="256" customFormat="1">
      <c r="B266" s="255"/>
      <c r="D266" s="240" t="s">
        <v>284</v>
      </c>
      <c r="E266" s="257" t="s">
        <v>5</v>
      </c>
      <c r="F266" s="258" t="s">
        <v>477</v>
      </c>
      <c r="H266" s="257" t="s">
        <v>5</v>
      </c>
      <c r="L266" s="255"/>
      <c r="M266" s="259"/>
      <c r="N266" s="260"/>
      <c r="O266" s="260"/>
      <c r="P266" s="260"/>
      <c r="Q266" s="260"/>
      <c r="R266" s="260"/>
      <c r="S266" s="260"/>
      <c r="T266" s="261"/>
      <c r="AT266" s="257" t="s">
        <v>284</v>
      </c>
      <c r="AU266" s="257" t="s">
        <v>132</v>
      </c>
      <c r="AV266" s="256" t="s">
        <v>80</v>
      </c>
      <c r="AW266" s="256" t="s">
        <v>35</v>
      </c>
      <c r="AX266" s="256" t="s">
        <v>72</v>
      </c>
      <c r="AY266" s="257" t="s">
        <v>124</v>
      </c>
    </row>
    <row r="267" spans="2:51" s="248" customFormat="1">
      <c r="B267" s="247"/>
      <c r="D267" s="240" t="s">
        <v>284</v>
      </c>
      <c r="E267" s="249" t="s">
        <v>5</v>
      </c>
      <c r="F267" s="250" t="s">
        <v>503</v>
      </c>
      <c r="H267" s="251">
        <v>5.7679999999999998</v>
      </c>
      <c r="L267" s="247"/>
      <c r="M267" s="252"/>
      <c r="N267" s="253"/>
      <c r="O267" s="253"/>
      <c r="P267" s="253"/>
      <c r="Q267" s="253"/>
      <c r="R267" s="253"/>
      <c r="S267" s="253"/>
      <c r="T267" s="254"/>
      <c r="AT267" s="249" t="s">
        <v>284</v>
      </c>
      <c r="AU267" s="249" t="s">
        <v>132</v>
      </c>
      <c r="AV267" s="248" t="s">
        <v>132</v>
      </c>
      <c r="AW267" s="248" t="s">
        <v>35</v>
      </c>
      <c r="AX267" s="248" t="s">
        <v>72</v>
      </c>
      <c r="AY267" s="249" t="s">
        <v>124</v>
      </c>
    </row>
    <row r="268" spans="2:51" s="263" customFormat="1">
      <c r="B268" s="262"/>
      <c r="D268" s="240" t="s">
        <v>284</v>
      </c>
      <c r="E268" s="264" t="s">
        <v>251</v>
      </c>
      <c r="F268" s="265" t="s">
        <v>305</v>
      </c>
      <c r="H268" s="266">
        <v>148.10400000000001</v>
      </c>
      <c r="L268" s="262"/>
      <c r="M268" s="267"/>
      <c r="N268" s="268"/>
      <c r="O268" s="268"/>
      <c r="P268" s="268"/>
      <c r="Q268" s="268"/>
      <c r="R268" s="268"/>
      <c r="S268" s="268"/>
      <c r="T268" s="269"/>
      <c r="AT268" s="264" t="s">
        <v>284</v>
      </c>
      <c r="AU268" s="264" t="s">
        <v>132</v>
      </c>
      <c r="AV268" s="263" t="s">
        <v>140</v>
      </c>
      <c r="AW268" s="263" t="s">
        <v>35</v>
      </c>
      <c r="AX268" s="263" t="s">
        <v>72</v>
      </c>
      <c r="AY268" s="264" t="s">
        <v>124</v>
      </c>
    </row>
    <row r="269" spans="2:51" s="256" customFormat="1">
      <c r="B269" s="255"/>
      <c r="D269" s="240" t="s">
        <v>284</v>
      </c>
      <c r="E269" s="257" t="s">
        <v>5</v>
      </c>
      <c r="F269" s="258" t="s">
        <v>479</v>
      </c>
      <c r="H269" s="257" t="s">
        <v>5</v>
      </c>
      <c r="L269" s="255"/>
      <c r="M269" s="259"/>
      <c r="N269" s="260"/>
      <c r="O269" s="260"/>
      <c r="P269" s="260"/>
      <c r="Q269" s="260"/>
      <c r="R269" s="260"/>
      <c r="S269" s="260"/>
      <c r="T269" s="261"/>
      <c r="AT269" s="257" t="s">
        <v>284</v>
      </c>
      <c r="AU269" s="257" t="s">
        <v>132</v>
      </c>
      <c r="AV269" s="256" t="s">
        <v>80</v>
      </c>
      <c r="AW269" s="256" t="s">
        <v>35</v>
      </c>
      <c r="AX269" s="256" t="s">
        <v>72</v>
      </c>
      <c r="AY269" s="257" t="s">
        <v>124</v>
      </c>
    </row>
    <row r="270" spans="2:51" s="248" customFormat="1">
      <c r="B270" s="247"/>
      <c r="D270" s="240" t="s">
        <v>284</v>
      </c>
      <c r="E270" s="249" t="s">
        <v>5</v>
      </c>
      <c r="F270" s="250" t="s">
        <v>504</v>
      </c>
      <c r="H270" s="251">
        <v>11.840999999999999</v>
      </c>
      <c r="L270" s="247"/>
      <c r="M270" s="252"/>
      <c r="N270" s="253"/>
      <c r="O270" s="253"/>
      <c r="P270" s="253"/>
      <c r="Q270" s="253"/>
      <c r="R270" s="253"/>
      <c r="S270" s="253"/>
      <c r="T270" s="254"/>
      <c r="AT270" s="249" t="s">
        <v>284</v>
      </c>
      <c r="AU270" s="249" t="s">
        <v>132</v>
      </c>
      <c r="AV270" s="248" t="s">
        <v>132</v>
      </c>
      <c r="AW270" s="248" t="s">
        <v>35</v>
      </c>
      <c r="AX270" s="248" t="s">
        <v>72</v>
      </c>
      <c r="AY270" s="249" t="s">
        <v>124</v>
      </c>
    </row>
    <row r="271" spans="2:51" s="256" customFormat="1">
      <c r="B271" s="255"/>
      <c r="D271" s="240" t="s">
        <v>284</v>
      </c>
      <c r="E271" s="257" t="s">
        <v>5</v>
      </c>
      <c r="F271" s="258" t="s">
        <v>483</v>
      </c>
      <c r="H271" s="257" t="s">
        <v>5</v>
      </c>
      <c r="L271" s="255"/>
      <c r="M271" s="259"/>
      <c r="N271" s="260"/>
      <c r="O271" s="260"/>
      <c r="P271" s="260"/>
      <c r="Q271" s="260"/>
      <c r="R271" s="260"/>
      <c r="S271" s="260"/>
      <c r="T271" s="261"/>
      <c r="AT271" s="257" t="s">
        <v>284</v>
      </c>
      <c r="AU271" s="257" t="s">
        <v>132</v>
      </c>
      <c r="AV271" s="256" t="s">
        <v>80</v>
      </c>
      <c r="AW271" s="256" t="s">
        <v>35</v>
      </c>
      <c r="AX271" s="256" t="s">
        <v>72</v>
      </c>
      <c r="AY271" s="257" t="s">
        <v>124</v>
      </c>
    </row>
    <row r="272" spans="2:51" s="248" customFormat="1">
      <c r="B272" s="247"/>
      <c r="D272" s="240" t="s">
        <v>284</v>
      </c>
      <c r="E272" s="249" t="s">
        <v>5</v>
      </c>
      <c r="F272" s="250" t="s">
        <v>505</v>
      </c>
      <c r="H272" s="251">
        <v>9.9689999999999994</v>
      </c>
      <c r="L272" s="247"/>
      <c r="M272" s="252"/>
      <c r="N272" s="253"/>
      <c r="O272" s="253"/>
      <c r="P272" s="253"/>
      <c r="Q272" s="253"/>
      <c r="R272" s="253"/>
      <c r="S272" s="253"/>
      <c r="T272" s="254"/>
      <c r="AT272" s="249" t="s">
        <v>284</v>
      </c>
      <c r="AU272" s="249" t="s">
        <v>132</v>
      </c>
      <c r="AV272" s="248" t="s">
        <v>132</v>
      </c>
      <c r="AW272" s="248" t="s">
        <v>35</v>
      </c>
      <c r="AX272" s="248" t="s">
        <v>72</v>
      </c>
      <c r="AY272" s="249" t="s">
        <v>124</v>
      </c>
    </row>
    <row r="273" spans="2:65" s="256" customFormat="1">
      <c r="B273" s="255"/>
      <c r="D273" s="240" t="s">
        <v>284</v>
      </c>
      <c r="E273" s="257" t="s">
        <v>5</v>
      </c>
      <c r="F273" s="258" t="s">
        <v>487</v>
      </c>
      <c r="H273" s="257" t="s">
        <v>5</v>
      </c>
      <c r="L273" s="255"/>
      <c r="M273" s="259"/>
      <c r="N273" s="260"/>
      <c r="O273" s="260"/>
      <c r="P273" s="260"/>
      <c r="Q273" s="260"/>
      <c r="R273" s="260"/>
      <c r="S273" s="260"/>
      <c r="T273" s="261"/>
      <c r="AT273" s="257" t="s">
        <v>284</v>
      </c>
      <c r="AU273" s="257" t="s">
        <v>132</v>
      </c>
      <c r="AV273" s="256" t="s">
        <v>80</v>
      </c>
      <c r="AW273" s="256" t="s">
        <v>35</v>
      </c>
      <c r="AX273" s="256" t="s">
        <v>72</v>
      </c>
      <c r="AY273" s="257" t="s">
        <v>124</v>
      </c>
    </row>
    <row r="274" spans="2:65" s="248" customFormat="1">
      <c r="B274" s="247"/>
      <c r="D274" s="240" t="s">
        <v>284</v>
      </c>
      <c r="E274" s="249" t="s">
        <v>5</v>
      </c>
      <c r="F274" s="250" t="s">
        <v>506</v>
      </c>
      <c r="H274" s="251">
        <v>17.760999999999999</v>
      </c>
      <c r="L274" s="247"/>
      <c r="M274" s="252"/>
      <c r="N274" s="253"/>
      <c r="O274" s="253"/>
      <c r="P274" s="253"/>
      <c r="Q274" s="253"/>
      <c r="R274" s="253"/>
      <c r="S274" s="253"/>
      <c r="T274" s="254"/>
      <c r="AT274" s="249" t="s">
        <v>284</v>
      </c>
      <c r="AU274" s="249" t="s">
        <v>132</v>
      </c>
      <c r="AV274" s="248" t="s">
        <v>132</v>
      </c>
      <c r="AW274" s="248" t="s">
        <v>35</v>
      </c>
      <c r="AX274" s="248" t="s">
        <v>72</v>
      </c>
      <c r="AY274" s="249" t="s">
        <v>124</v>
      </c>
    </row>
    <row r="275" spans="2:65" s="263" customFormat="1">
      <c r="B275" s="262"/>
      <c r="D275" s="240" t="s">
        <v>284</v>
      </c>
      <c r="E275" s="264" t="s">
        <v>254</v>
      </c>
      <c r="F275" s="265" t="s">
        <v>305</v>
      </c>
      <c r="H275" s="266">
        <v>39.570999999999998</v>
      </c>
      <c r="L275" s="262"/>
      <c r="M275" s="267"/>
      <c r="N275" s="268"/>
      <c r="O275" s="268"/>
      <c r="P275" s="268"/>
      <c r="Q275" s="268"/>
      <c r="R275" s="268"/>
      <c r="S275" s="268"/>
      <c r="T275" s="269"/>
      <c r="AT275" s="264" t="s">
        <v>284</v>
      </c>
      <c r="AU275" s="264" t="s">
        <v>132</v>
      </c>
      <c r="AV275" s="263" t="s">
        <v>140</v>
      </c>
      <c r="AW275" s="263" t="s">
        <v>35</v>
      </c>
      <c r="AX275" s="263" t="s">
        <v>72</v>
      </c>
      <c r="AY275" s="264" t="s">
        <v>124</v>
      </c>
    </row>
    <row r="276" spans="2:65" s="271" customFormat="1">
      <c r="B276" s="270"/>
      <c r="D276" s="240" t="s">
        <v>284</v>
      </c>
      <c r="E276" s="272" t="s">
        <v>5</v>
      </c>
      <c r="F276" s="273" t="s">
        <v>306</v>
      </c>
      <c r="H276" s="274">
        <v>187.67500000000001</v>
      </c>
      <c r="L276" s="270"/>
      <c r="M276" s="275"/>
      <c r="N276" s="276"/>
      <c r="O276" s="276"/>
      <c r="P276" s="276"/>
      <c r="Q276" s="276"/>
      <c r="R276" s="276"/>
      <c r="S276" s="276"/>
      <c r="T276" s="277"/>
      <c r="AT276" s="272" t="s">
        <v>284</v>
      </c>
      <c r="AU276" s="272" t="s">
        <v>132</v>
      </c>
      <c r="AV276" s="271" t="s">
        <v>145</v>
      </c>
      <c r="AW276" s="271" t="s">
        <v>35</v>
      </c>
      <c r="AX276" s="271" t="s">
        <v>80</v>
      </c>
      <c r="AY276" s="272" t="s">
        <v>124</v>
      </c>
    </row>
    <row r="277" spans="2:65" s="112" customFormat="1" ht="25.5" customHeight="1">
      <c r="B277" s="107"/>
      <c r="C277" s="229" t="s">
        <v>507</v>
      </c>
      <c r="D277" s="229" t="s">
        <v>127</v>
      </c>
      <c r="E277" s="230" t="s">
        <v>508</v>
      </c>
      <c r="F277" s="231" t="s">
        <v>509</v>
      </c>
      <c r="G277" s="232" t="s">
        <v>213</v>
      </c>
      <c r="H277" s="233">
        <v>319.23200000000003</v>
      </c>
      <c r="I277" s="8"/>
      <c r="J277" s="234">
        <f>ROUND(I277*H277,2)</f>
        <v>0</v>
      </c>
      <c r="K277" s="231" t="s">
        <v>148</v>
      </c>
      <c r="L277" s="107"/>
      <c r="M277" s="235" t="s">
        <v>5</v>
      </c>
      <c r="N277" s="236" t="s">
        <v>44</v>
      </c>
      <c r="O277" s="108"/>
      <c r="P277" s="237">
        <f>O277*H277</f>
        <v>0</v>
      </c>
      <c r="Q277" s="237">
        <v>1.2E-4</v>
      </c>
      <c r="R277" s="237">
        <f>Q277*H277</f>
        <v>3.8307840000000003E-2</v>
      </c>
      <c r="S277" s="237">
        <v>0</v>
      </c>
      <c r="T277" s="238">
        <f>S277*H277</f>
        <v>0</v>
      </c>
      <c r="AR277" s="92" t="s">
        <v>145</v>
      </c>
      <c r="AT277" s="92" t="s">
        <v>127</v>
      </c>
      <c r="AU277" s="92" t="s">
        <v>132</v>
      </c>
      <c r="AY277" s="92" t="s">
        <v>124</v>
      </c>
      <c r="BE277" s="239">
        <f>IF(N277="základní",J277,0)</f>
        <v>0</v>
      </c>
      <c r="BF277" s="239">
        <f>IF(N277="snížená",J277,0)</f>
        <v>0</v>
      </c>
      <c r="BG277" s="239">
        <f>IF(N277="zákl. přenesená",J277,0)</f>
        <v>0</v>
      </c>
      <c r="BH277" s="239">
        <f>IF(N277="sníž. přenesená",J277,0)</f>
        <v>0</v>
      </c>
      <c r="BI277" s="239">
        <f>IF(N277="nulová",J277,0)</f>
        <v>0</v>
      </c>
      <c r="BJ277" s="92" t="s">
        <v>132</v>
      </c>
      <c r="BK277" s="239">
        <f>ROUND(I277*H277,2)</f>
        <v>0</v>
      </c>
      <c r="BL277" s="92" t="s">
        <v>145</v>
      </c>
      <c r="BM277" s="92" t="s">
        <v>510</v>
      </c>
    </row>
    <row r="278" spans="2:65" s="256" customFormat="1">
      <c r="B278" s="255"/>
      <c r="D278" s="240" t="s">
        <v>284</v>
      </c>
      <c r="E278" s="257" t="s">
        <v>5</v>
      </c>
      <c r="F278" s="258" t="s">
        <v>462</v>
      </c>
      <c r="H278" s="257" t="s">
        <v>5</v>
      </c>
      <c r="L278" s="255"/>
      <c r="M278" s="259"/>
      <c r="N278" s="260"/>
      <c r="O278" s="260"/>
      <c r="P278" s="260"/>
      <c r="Q278" s="260"/>
      <c r="R278" s="260"/>
      <c r="S278" s="260"/>
      <c r="T278" s="261"/>
      <c r="AT278" s="257" t="s">
        <v>284</v>
      </c>
      <c r="AU278" s="257" t="s">
        <v>132</v>
      </c>
      <c r="AV278" s="256" t="s">
        <v>80</v>
      </c>
      <c r="AW278" s="256" t="s">
        <v>35</v>
      </c>
      <c r="AX278" s="256" t="s">
        <v>72</v>
      </c>
      <c r="AY278" s="257" t="s">
        <v>124</v>
      </c>
    </row>
    <row r="279" spans="2:65" s="248" customFormat="1">
      <c r="B279" s="247"/>
      <c r="D279" s="240" t="s">
        <v>284</v>
      </c>
      <c r="E279" s="249" t="s">
        <v>5</v>
      </c>
      <c r="F279" s="250" t="s">
        <v>511</v>
      </c>
      <c r="H279" s="251">
        <v>120.34099999999999</v>
      </c>
      <c r="L279" s="247"/>
      <c r="M279" s="252"/>
      <c r="N279" s="253"/>
      <c r="O279" s="253"/>
      <c r="P279" s="253"/>
      <c r="Q279" s="253"/>
      <c r="R279" s="253"/>
      <c r="S279" s="253"/>
      <c r="T279" s="254"/>
      <c r="AT279" s="249" t="s">
        <v>284</v>
      </c>
      <c r="AU279" s="249" t="s">
        <v>132</v>
      </c>
      <c r="AV279" s="248" t="s">
        <v>132</v>
      </c>
      <c r="AW279" s="248" t="s">
        <v>35</v>
      </c>
      <c r="AX279" s="248" t="s">
        <v>72</v>
      </c>
      <c r="AY279" s="249" t="s">
        <v>124</v>
      </c>
    </row>
    <row r="280" spans="2:65" s="248" customFormat="1">
      <c r="B280" s="247"/>
      <c r="D280" s="240" t="s">
        <v>284</v>
      </c>
      <c r="E280" s="249" t="s">
        <v>5</v>
      </c>
      <c r="F280" s="250" t="s">
        <v>512</v>
      </c>
      <c r="H280" s="251">
        <v>2.5840000000000001</v>
      </c>
      <c r="L280" s="247"/>
      <c r="M280" s="252"/>
      <c r="N280" s="253"/>
      <c r="O280" s="253"/>
      <c r="P280" s="253"/>
      <c r="Q280" s="253"/>
      <c r="R280" s="253"/>
      <c r="S280" s="253"/>
      <c r="T280" s="254"/>
      <c r="AT280" s="249" t="s">
        <v>284</v>
      </c>
      <c r="AU280" s="249" t="s">
        <v>132</v>
      </c>
      <c r="AV280" s="248" t="s">
        <v>132</v>
      </c>
      <c r="AW280" s="248" t="s">
        <v>35</v>
      </c>
      <c r="AX280" s="248" t="s">
        <v>72</v>
      </c>
      <c r="AY280" s="249" t="s">
        <v>124</v>
      </c>
    </row>
    <row r="281" spans="2:65" s="256" customFormat="1">
      <c r="B281" s="255"/>
      <c r="D281" s="240" t="s">
        <v>284</v>
      </c>
      <c r="E281" s="257" t="s">
        <v>5</v>
      </c>
      <c r="F281" s="258" t="s">
        <v>471</v>
      </c>
      <c r="H281" s="257" t="s">
        <v>5</v>
      </c>
      <c r="L281" s="255"/>
      <c r="M281" s="259"/>
      <c r="N281" s="260"/>
      <c r="O281" s="260"/>
      <c r="P281" s="260"/>
      <c r="Q281" s="260"/>
      <c r="R281" s="260"/>
      <c r="S281" s="260"/>
      <c r="T281" s="261"/>
      <c r="AT281" s="257" t="s">
        <v>284</v>
      </c>
      <c r="AU281" s="257" t="s">
        <v>132</v>
      </c>
      <c r="AV281" s="256" t="s">
        <v>80</v>
      </c>
      <c r="AW281" s="256" t="s">
        <v>35</v>
      </c>
      <c r="AX281" s="256" t="s">
        <v>72</v>
      </c>
      <c r="AY281" s="257" t="s">
        <v>124</v>
      </c>
    </row>
    <row r="282" spans="2:65" s="248" customFormat="1" ht="27">
      <c r="B282" s="247"/>
      <c r="D282" s="240" t="s">
        <v>284</v>
      </c>
      <c r="E282" s="249" t="s">
        <v>5</v>
      </c>
      <c r="F282" s="250" t="s">
        <v>513</v>
      </c>
      <c r="H282" s="251">
        <v>125.988</v>
      </c>
      <c r="L282" s="247"/>
      <c r="M282" s="252"/>
      <c r="N282" s="253"/>
      <c r="O282" s="253"/>
      <c r="P282" s="253"/>
      <c r="Q282" s="253"/>
      <c r="R282" s="253"/>
      <c r="S282" s="253"/>
      <c r="T282" s="254"/>
      <c r="AT282" s="249" t="s">
        <v>284</v>
      </c>
      <c r="AU282" s="249" t="s">
        <v>132</v>
      </c>
      <c r="AV282" s="248" t="s">
        <v>132</v>
      </c>
      <c r="AW282" s="248" t="s">
        <v>35</v>
      </c>
      <c r="AX282" s="248" t="s">
        <v>72</v>
      </c>
      <c r="AY282" s="249" t="s">
        <v>124</v>
      </c>
    </row>
    <row r="283" spans="2:65" s="248" customFormat="1">
      <c r="B283" s="247"/>
      <c r="D283" s="240" t="s">
        <v>284</v>
      </c>
      <c r="E283" s="249" t="s">
        <v>5</v>
      </c>
      <c r="F283" s="250" t="s">
        <v>514</v>
      </c>
      <c r="H283" s="251">
        <v>4.0709999999999997</v>
      </c>
      <c r="L283" s="247"/>
      <c r="M283" s="252"/>
      <c r="N283" s="253"/>
      <c r="O283" s="253"/>
      <c r="P283" s="253"/>
      <c r="Q283" s="253"/>
      <c r="R283" s="253"/>
      <c r="S283" s="253"/>
      <c r="T283" s="254"/>
      <c r="AT283" s="249" t="s">
        <v>284</v>
      </c>
      <c r="AU283" s="249" t="s">
        <v>132</v>
      </c>
      <c r="AV283" s="248" t="s">
        <v>132</v>
      </c>
      <c r="AW283" s="248" t="s">
        <v>35</v>
      </c>
      <c r="AX283" s="248" t="s">
        <v>72</v>
      </c>
      <c r="AY283" s="249" t="s">
        <v>124</v>
      </c>
    </row>
    <row r="284" spans="2:65" s="256" customFormat="1">
      <c r="B284" s="255"/>
      <c r="D284" s="240" t="s">
        <v>284</v>
      </c>
      <c r="E284" s="257" t="s">
        <v>5</v>
      </c>
      <c r="F284" s="258" t="s">
        <v>479</v>
      </c>
      <c r="H284" s="257" t="s">
        <v>5</v>
      </c>
      <c r="L284" s="255"/>
      <c r="M284" s="259"/>
      <c r="N284" s="260"/>
      <c r="O284" s="260"/>
      <c r="P284" s="260"/>
      <c r="Q284" s="260"/>
      <c r="R284" s="260"/>
      <c r="S284" s="260"/>
      <c r="T284" s="261"/>
      <c r="AT284" s="257" t="s">
        <v>284</v>
      </c>
      <c r="AU284" s="257" t="s">
        <v>132</v>
      </c>
      <c r="AV284" s="256" t="s">
        <v>80</v>
      </c>
      <c r="AW284" s="256" t="s">
        <v>35</v>
      </c>
      <c r="AX284" s="256" t="s">
        <v>72</v>
      </c>
      <c r="AY284" s="257" t="s">
        <v>124</v>
      </c>
    </row>
    <row r="285" spans="2:65" s="248" customFormat="1">
      <c r="B285" s="247"/>
      <c r="D285" s="240" t="s">
        <v>284</v>
      </c>
      <c r="E285" s="249" t="s">
        <v>5</v>
      </c>
      <c r="F285" s="250" t="s">
        <v>515</v>
      </c>
      <c r="H285" s="251">
        <v>34.75</v>
      </c>
      <c r="L285" s="247"/>
      <c r="M285" s="252"/>
      <c r="N285" s="253"/>
      <c r="O285" s="253"/>
      <c r="P285" s="253"/>
      <c r="Q285" s="253"/>
      <c r="R285" s="253"/>
      <c r="S285" s="253"/>
      <c r="T285" s="254"/>
      <c r="AT285" s="249" t="s">
        <v>284</v>
      </c>
      <c r="AU285" s="249" t="s">
        <v>132</v>
      </c>
      <c r="AV285" s="248" t="s">
        <v>132</v>
      </c>
      <c r="AW285" s="248" t="s">
        <v>35</v>
      </c>
      <c r="AX285" s="248" t="s">
        <v>72</v>
      </c>
      <c r="AY285" s="249" t="s">
        <v>124</v>
      </c>
    </row>
    <row r="286" spans="2:65" s="256" customFormat="1">
      <c r="B286" s="255"/>
      <c r="D286" s="240" t="s">
        <v>284</v>
      </c>
      <c r="E286" s="257" t="s">
        <v>5</v>
      </c>
      <c r="F286" s="258" t="s">
        <v>483</v>
      </c>
      <c r="H286" s="257" t="s">
        <v>5</v>
      </c>
      <c r="L286" s="255"/>
      <c r="M286" s="259"/>
      <c r="N286" s="260"/>
      <c r="O286" s="260"/>
      <c r="P286" s="260"/>
      <c r="Q286" s="260"/>
      <c r="R286" s="260"/>
      <c r="S286" s="260"/>
      <c r="T286" s="261"/>
      <c r="AT286" s="257" t="s">
        <v>284</v>
      </c>
      <c r="AU286" s="257" t="s">
        <v>132</v>
      </c>
      <c r="AV286" s="256" t="s">
        <v>80</v>
      </c>
      <c r="AW286" s="256" t="s">
        <v>35</v>
      </c>
      <c r="AX286" s="256" t="s">
        <v>72</v>
      </c>
      <c r="AY286" s="257" t="s">
        <v>124</v>
      </c>
    </row>
    <row r="287" spans="2:65" s="248" customFormat="1">
      <c r="B287" s="247"/>
      <c r="D287" s="240" t="s">
        <v>284</v>
      </c>
      <c r="E287" s="249" t="s">
        <v>5</v>
      </c>
      <c r="F287" s="250" t="s">
        <v>516</v>
      </c>
      <c r="H287" s="251">
        <v>7.6</v>
      </c>
      <c r="L287" s="247"/>
      <c r="M287" s="252"/>
      <c r="N287" s="253"/>
      <c r="O287" s="253"/>
      <c r="P287" s="253"/>
      <c r="Q287" s="253"/>
      <c r="R287" s="253"/>
      <c r="S287" s="253"/>
      <c r="T287" s="254"/>
      <c r="AT287" s="249" t="s">
        <v>284</v>
      </c>
      <c r="AU287" s="249" t="s">
        <v>132</v>
      </c>
      <c r="AV287" s="248" t="s">
        <v>132</v>
      </c>
      <c r="AW287" s="248" t="s">
        <v>35</v>
      </c>
      <c r="AX287" s="248" t="s">
        <v>72</v>
      </c>
      <c r="AY287" s="249" t="s">
        <v>124</v>
      </c>
    </row>
    <row r="288" spans="2:65" s="256" customFormat="1">
      <c r="B288" s="255"/>
      <c r="D288" s="240" t="s">
        <v>284</v>
      </c>
      <c r="E288" s="257" t="s">
        <v>5</v>
      </c>
      <c r="F288" s="258" t="s">
        <v>487</v>
      </c>
      <c r="H288" s="257" t="s">
        <v>5</v>
      </c>
      <c r="L288" s="255"/>
      <c r="M288" s="259"/>
      <c r="N288" s="260"/>
      <c r="O288" s="260"/>
      <c r="P288" s="260"/>
      <c r="Q288" s="260"/>
      <c r="R288" s="260"/>
      <c r="S288" s="260"/>
      <c r="T288" s="261"/>
      <c r="AT288" s="257" t="s">
        <v>284</v>
      </c>
      <c r="AU288" s="257" t="s">
        <v>132</v>
      </c>
      <c r="AV288" s="256" t="s">
        <v>80</v>
      </c>
      <c r="AW288" s="256" t="s">
        <v>35</v>
      </c>
      <c r="AX288" s="256" t="s">
        <v>72</v>
      </c>
      <c r="AY288" s="257" t="s">
        <v>124</v>
      </c>
    </row>
    <row r="289" spans="2:65" s="248" customFormat="1">
      <c r="B289" s="247"/>
      <c r="D289" s="240" t="s">
        <v>284</v>
      </c>
      <c r="E289" s="249" t="s">
        <v>5</v>
      </c>
      <c r="F289" s="250" t="s">
        <v>517</v>
      </c>
      <c r="H289" s="251">
        <v>23.898</v>
      </c>
      <c r="L289" s="247"/>
      <c r="M289" s="252"/>
      <c r="N289" s="253"/>
      <c r="O289" s="253"/>
      <c r="P289" s="253"/>
      <c r="Q289" s="253"/>
      <c r="R289" s="253"/>
      <c r="S289" s="253"/>
      <c r="T289" s="254"/>
      <c r="AT289" s="249" t="s">
        <v>284</v>
      </c>
      <c r="AU289" s="249" t="s">
        <v>132</v>
      </c>
      <c r="AV289" s="248" t="s">
        <v>132</v>
      </c>
      <c r="AW289" s="248" t="s">
        <v>35</v>
      </c>
      <c r="AX289" s="248" t="s">
        <v>72</v>
      </c>
      <c r="AY289" s="249" t="s">
        <v>124</v>
      </c>
    </row>
    <row r="290" spans="2:65" s="271" customFormat="1">
      <c r="B290" s="270"/>
      <c r="D290" s="240" t="s">
        <v>284</v>
      </c>
      <c r="E290" s="272" t="s">
        <v>5</v>
      </c>
      <c r="F290" s="273" t="s">
        <v>306</v>
      </c>
      <c r="H290" s="274">
        <v>319.23200000000003</v>
      </c>
      <c r="L290" s="270"/>
      <c r="M290" s="275"/>
      <c r="N290" s="276"/>
      <c r="O290" s="276"/>
      <c r="P290" s="276"/>
      <c r="Q290" s="276"/>
      <c r="R290" s="276"/>
      <c r="S290" s="276"/>
      <c r="T290" s="277"/>
      <c r="AT290" s="272" t="s">
        <v>284</v>
      </c>
      <c r="AU290" s="272" t="s">
        <v>132</v>
      </c>
      <c r="AV290" s="271" t="s">
        <v>145</v>
      </c>
      <c r="AW290" s="271" t="s">
        <v>35</v>
      </c>
      <c r="AX290" s="271" t="s">
        <v>80</v>
      </c>
      <c r="AY290" s="272" t="s">
        <v>124</v>
      </c>
    </row>
    <row r="291" spans="2:65" s="112" customFormat="1" ht="16.5" customHeight="1">
      <c r="B291" s="107"/>
      <c r="C291" s="229" t="s">
        <v>518</v>
      </c>
      <c r="D291" s="229" t="s">
        <v>127</v>
      </c>
      <c r="E291" s="230" t="s">
        <v>519</v>
      </c>
      <c r="F291" s="231" t="s">
        <v>520</v>
      </c>
      <c r="G291" s="232" t="s">
        <v>213</v>
      </c>
      <c r="H291" s="233">
        <v>2039.682</v>
      </c>
      <c r="I291" s="8"/>
      <c r="J291" s="234">
        <f>ROUND(I291*H291,2)</f>
        <v>0</v>
      </c>
      <c r="K291" s="231" t="s">
        <v>148</v>
      </c>
      <c r="L291" s="107"/>
      <c r="M291" s="235" t="s">
        <v>5</v>
      </c>
      <c r="N291" s="236" t="s">
        <v>44</v>
      </c>
      <c r="O291" s="108"/>
      <c r="P291" s="237">
        <f>O291*H291</f>
        <v>0</v>
      </c>
      <c r="Q291" s="237">
        <v>0</v>
      </c>
      <c r="R291" s="237">
        <f>Q291*H291</f>
        <v>0</v>
      </c>
      <c r="S291" s="237">
        <v>0</v>
      </c>
      <c r="T291" s="238">
        <f>S291*H291</f>
        <v>0</v>
      </c>
      <c r="AR291" s="92" t="s">
        <v>145</v>
      </c>
      <c r="AT291" s="92" t="s">
        <v>127</v>
      </c>
      <c r="AU291" s="92" t="s">
        <v>132</v>
      </c>
      <c r="AY291" s="92" t="s">
        <v>124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92" t="s">
        <v>132</v>
      </c>
      <c r="BK291" s="239">
        <f>ROUND(I291*H291,2)</f>
        <v>0</v>
      </c>
      <c r="BL291" s="92" t="s">
        <v>145</v>
      </c>
      <c r="BM291" s="92" t="s">
        <v>521</v>
      </c>
    </row>
    <row r="292" spans="2:65" s="248" customFormat="1">
      <c r="B292" s="247"/>
      <c r="D292" s="240" t="s">
        <v>284</v>
      </c>
      <c r="E292" s="249" t="s">
        <v>5</v>
      </c>
      <c r="F292" s="250" t="s">
        <v>522</v>
      </c>
      <c r="H292" s="251">
        <v>2039.682</v>
      </c>
      <c r="L292" s="247"/>
      <c r="M292" s="252"/>
      <c r="N292" s="253"/>
      <c r="O292" s="253"/>
      <c r="P292" s="253"/>
      <c r="Q292" s="253"/>
      <c r="R292" s="253"/>
      <c r="S292" s="253"/>
      <c r="T292" s="254"/>
      <c r="AT292" s="249" t="s">
        <v>284</v>
      </c>
      <c r="AU292" s="249" t="s">
        <v>132</v>
      </c>
      <c r="AV292" s="248" t="s">
        <v>132</v>
      </c>
      <c r="AW292" s="248" t="s">
        <v>35</v>
      </c>
      <c r="AX292" s="248" t="s">
        <v>80</v>
      </c>
      <c r="AY292" s="249" t="s">
        <v>124</v>
      </c>
    </row>
    <row r="293" spans="2:65" s="112" customFormat="1" ht="25.5" customHeight="1">
      <c r="B293" s="107"/>
      <c r="C293" s="229" t="s">
        <v>523</v>
      </c>
      <c r="D293" s="229" t="s">
        <v>127</v>
      </c>
      <c r="E293" s="230" t="s">
        <v>524</v>
      </c>
      <c r="F293" s="231" t="s">
        <v>525</v>
      </c>
      <c r="G293" s="232" t="s">
        <v>213</v>
      </c>
      <c r="H293" s="233">
        <v>187.67500000000001</v>
      </c>
      <c r="I293" s="8"/>
      <c r="J293" s="234">
        <f>ROUND(I293*H293,2)</f>
        <v>0</v>
      </c>
      <c r="K293" s="231" t="s">
        <v>148</v>
      </c>
      <c r="L293" s="107"/>
      <c r="M293" s="235" t="s">
        <v>5</v>
      </c>
      <c r="N293" s="236" t="s">
        <v>44</v>
      </c>
      <c r="O293" s="108"/>
      <c r="P293" s="237">
        <f>O293*H293</f>
        <v>0</v>
      </c>
      <c r="Q293" s="237">
        <v>6.0699999999999999E-3</v>
      </c>
      <c r="R293" s="237">
        <f>Q293*H293</f>
        <v>1.13918725</v>
      </c>
      <c r="S293" s="237">
        <v>6.0000000000000001E-3</v>
      </c>
      <c r="T293" s="238">
        <f>S293*H293</f>
        <v>1.12605</v>
      </c>
      <c r="AR293" s="92" t="s">
        <v>145</v>
      </c>
      <c r="AT293" s="92" t="s">
        <v>127</v>
      </c>
      <c r="AU293" s="92" t="s">
        <v>132</v>
      </c>
      <c r="AY293" s="92" t="s">
        <v>124</v>
      </c>
      <c r="BE293" s="239">
        <f>IF(N293="základní",J293,0)</f>
        <v>0</v>
      </c>
      <c r="BF293" s="239">
        <f>IF(N293="snížená",J293,0)</f>
        <v>0</v>
      </c>
      <c r="BG293" s="239">
        <f>IF(N293="zákl. přenesená",J293,0)</f>
        <v>0</v>
      </c>
      <c r="BH293" s="239">
        <f>IF(N293="sníž. přenesená",J293,0)</f>
        <v>0</v>
      </c>
      <c r="BI293" s="239">
        <f>IF(N293="nulová",J293,0)</f>
        <v>0</v>
      </c>
      <c r="BJ293" s="92" t="s">
        <v>132</v>
      </c>
      <c r="BK293" s="239">
        <f>ROUND(I293*H293,2)</f>
        <v>0</v>
      </c>
      <c r="BL293" s="92" t="s">
        <v>145</v>
      </c>
      <c r="BM293" s="92" t="s">
        <v>526</v>
      </c>
    </row>
    <row r="294" spans="2:65" s="248" customFormat="1">
      <c r="B294" s="247"/>
      <c r="D294" s="240" t="s">
        <v>284</v>
      </c>
      <c r="E294" s="249" t="s">
        <v>5</v>
      </c>
      <c r="F294" s="250" t="s">
        <v>527</v>
      </c>
      <c r="H294" s="251">
        <v>187.67500000000001</v>
      </c>
      <c r="L294" s="247"/>
      <c r="M294" s="252"/>
      <c r="N294" s="253"/>
      <c r="O294" s="253"/>
      <c r="P294" s="253"/>
      <c r="Q294" s="253"/>
      <c r="R294" s="253"/>
      <c r="S294" s="253"/>
      <c r="T294" s="254"/>
      <c r="AT294" s="249" t="s">
        <v>284</v>
      </c>
      <c r="AU294" s="249" t="s">
        <v>132</v>
      </c>
      <c r="AV294" s="248" t="s">
        <v>132</v>
      </c>
      <c r="AW294" s="248" t="s">
        <v>35</v>
      </c>
      <c r="AX294" s="248" t="s">
        <v>80</v>
      </c>
      <c r="AY294" s="249" t="s">
        <v>124</v>
      </c>
    </row>
    <row r="295" spans="2:65" s="112" customFormat="1" ht="25.5" customHeight="1">
      <c r="B295" s="107"/>
      <c r="C295" s="229" t="s">
        <v>528</v>
      </c>
      <c r="D295" s="229" t="s">
        <v>127</v>
      </c>
      <c r="E295" s="230" t="s">
        <v>529</v>
      </c>
      <c r="F295" s="231" t="s">
        <v>530</v>
      </c>
      <c r="G295" s="232" t="s">
        <v>213</v>
      </c>
      <c r="H295" s="233">
        <v>42.125</v>
      </c>
      <c r="I295" s="8"/>
      <c r="J295" s="234">
        <f>ROUND(I295*H295,2)</f>
        <v>0</v>
      </c>
      <c r="K295" s="231" t="s">
        <v>148</v>
      </c>
      <c r="L295" s="107"/>
      <c r="M295" s="235" t="s">
        <v>5</v>
      </c>
      <c r="N295" s="236" t="s">
        <v>44</v>
      </c>
      <c r="O295" s="108"/>
      <c r="P295" s="237">
        <f>O295*H295</f>
        <v>0</v>
      </c>
      <c r="Q295" s="237">
        <v>0.24217</v>
      </c>
      <c r="R295" s="237">
        <f>Q295*H295</f>
        <v>10.20141125</v>
      </c>
      <c r="S295" s="237">
        <v>0</v>
      </c>
      <c r="T295" s="238">
        <f>S295*H295</f>
        <v>0</v>
      </c>
      <c r="AR295" s="92" t="s">
        <v>145</v>
      </c>
      <c r="AT295" s="92" t="s">
        <v>127</v>
      </c>
      <c r="AU295" s="92" t="s">
        <v>132</v>
      </c>
      <c r="AY295" s="92" t="s">
        <v>124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92" t="s">
        <v>132</v>
      </c>
      <c r="BK295" s="239">
        <f>ROUND(I295*H295,2)</f>
        <v>0</v>
      </c>
      <c r="BL295" s="92" t="s">
        <v>145</v>
      </c>
      <c r="BM295" s="92" t="s">
        <v>531</v>
      </c>
    </row>
    <row r="296" spans="2:65" s="248" customFormat="1" ht="27">
      <c r="B296" s="247"/>
      <c r="D296" s="240" t="s">
        <v>284</v>
      </c>
      <c r="E296" s="249" t="s">
        <v>5</v>
      </c>
      <c r="F296" s="250" t="s">
        <v>285</v>
      </c>
      <c r="H296" s="251">
        <v>42.125</v>
      </c>
      <c r="L296" s="247"/>
      <c r="M296" s="252"/>
      <c r="N296" s="253"/>
      <c r="O296" s="253"/>
      <c r="P296" s="253"/>
      <c r="Q296" s="253"/>
      <c r="R296" s="253"/>
      <c r="S296" s="253"/>
      <c r="T296" s="254"/>
      <c r="AT296" s="249" t="s">
        <v>284</v>
      </c>
      <c r="AU296" s="249" t="s">
        <v>132</v>
      </c>
      <c r="AV296" s="248" t="s">
        <v>132</v>
      </c>
      <c r="AW296" s="248" t="s">
        <v>35</v>
      </c>
      <c r="AX296" s="248" t="s">
        <v>80</v>
      </c>
      <c r="AY296" s="249" t="s">
        <v>124</v>
      </c>
    </row>
    <row r="297" spans="2:65" s="217" customFormat="1" ht="29.85" customHeight="1">
      <c r="B297" s="216"/>
      <c r="D297" s="218" t="s">
        <v>71</v>
      </c>
      <c r="E297" s="227" t="s">
        <v>171</v>
      </c>
      <c r="F297" s="227" t="s">
        <v>532</v>
      </c>
      <c r="J297" s="228">
        <f>BK297</f>
        <v>0</v>
      </c>
      <c r="L297" s="216"/>
      <c r="M297" s="221"/>
      <c r="N297" s="222"/>
      <c r="O297" s="222"/>
      <c r="P297" s="223">
        <f>P298</f>
        <v>0</v>
      </c>
      <c r="Q297" s="222"/>
      <c r="R297" s="223">
        <f>R298</f>
        <v>0.1011</v>
      </c>
      <c r="S297" s="222"/>
      <c r="T297" s="224">
        <f>T298</f>
        <v>0</v>
      </c>
      <c r="AR297" s="218" t="s">
        <v>80</v>
      </c>
      <c r="AT297" s="225" t="s">
        <v>71</v>
      </c>
      <c r="AU297" s="225" t="s">
        <v>80</v>
      </c>
      <c r="AY297" s="218" t="s">
        <v>124</v>
      </c>
      <c r="BK297" s="226">
        <f>BK298</f>
        <v>0</v>
      </c>
    </row>
    <row r="298" spans="2:65" s="112" customFormat="1" ht="25.5" customHeight="1">
      <c r="B298" s="107"/>
      <c r="C298" s="229" t="s">
        <v>533</v>
      </c>
      <c r="D298" s="229" t="s">
        <v>127</v>
      </c>
      <c r="E298" s="230" t="s">
        <v>534</v>
      </c>
      <c r="F298" s="231" t="s">
        <v>535</v>
      </c>
      <c r="G298" s="232" t="s">
        <v>358</v>
      </c>
      <c r="H298" s="233">
        <v>10</v>
      </c>
      <c r="I298" s="8"/>
      <c r="J298" s="234">
        <f>ROUND(I298*H298,2)</f>
        <v>0</v>
      </c>
      <c r="K298" s="231" t="s">
        <v>5</v>
      </c>
      <c r="L298" s="107"/>
      <c r="M298" s="235" t="s">
        <v>5</v>
      </c>
      <c r="N298" s="236" t="s">
        <v>44</v>
      </c>
      <c r="O298" s="108"/>
      <c r="P298" s="237">
        <f>O298*H298</f>
        <v>0</v>
      </c>
      <c r="Q298" s="237">
        <v>1.0109999999999999E-2</v>
      </c>
      <c r="R298" s="237">
        <f>Q298*H298</f>
        <v>0.1011</v>
      </c>
      <c r="S298" s="237">
        <v>0</v>
      </c>
      <c r="T298" s="238">
        <f>S298*H298</f>
        <v>0</v>
      </c>
      <c r="AR298" s="92" t="s">
        <v>145</v>
      </c>
      <c r="AT298" s="92" t="s">
        <v>127</v>
      </c>
      <c r="AU298" s="92" t="s">
        <v>132</v>
      </c>
      <c r="AY298" s="92" t="s">
        <v>124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92" t="s">
        <v>132</v>
      </c>
      <c r="BK298" s="239">
        <f>ROUND(I298*H298,2)</f>
        <v>0</v>
      </c>
      <c r="BL298" s="92" t="s">
        <v>145</v>
      </c>
      <c r="BM298" s="92" t="s">
        <v>536</v>
      </c>
    </row>
    <row r="299" spans="2:65" s="217" customFormat="1" ht="29.85" customHeight="1">
      <c r="B299" s="216"/>
      <c r="D299" s="218" t="s">
        <v>71</v>
      </c>
      <c r="E299" s="227" t="s">
        <v>178</v>
      </c>
      <c r="F299" s="227" t="s">
        <v>537</v>
      </c>
      <c r="J299" s="228">
        <f>BK299</f>
        <v>0</v>
      </c>
      <c r="L299" s="216"/>
      <c r="M299" s="221"/>
      <c r="N299" s="222"/>
      <c r="O299" s="222"/>
      <c r="P299" s="223">
        <f>SUM(P300:P327)</f>
        <v>0</v>
      </c>
      <c r="Q299" s="222"/>
      <c r="R299" s="223">
        <f>SUM(R300:R327)</f>
        <v>0.19860259999999999</v>
      </c>
      <c r="S299" s="222"/>
      <c r="T299" s="224">
        <f>SUM(T300:T327)</f>
        <v>25.478876</v>
      </c>
      <c r="AR299" s="218" t="s">
        <v>80</v>
      </c>
      <c r="AT299" s="225" t="s">
        <v>71</v>
      </c>
      <c r="AU299" s="225" t="s">
        <v>80</v>
      </c>
      <c r="AY299" s="218" t="s">
        <v>124</v>
      </c>
      <c r="BK299" s="226">
        <f>SUM(BK300:BK327)</f>
        <v>0</v>
      </c>
    </row>
    <row r="300" spans="2:65" s="112" customFormat="1" ht="25.5" customHeight="1">
      <c r="B300" s="107"/>
      <c r="C300" s="229" t="s">
        <v>538</v>
      </c>
      <c r="D300" s="229" t="s">
        <v>127</v>
      </c>
      <c r="E300" s="230" t="s">
        <v>539</v>
      </c>
      <c r="F300" s="231" t="s">
        <v>540</v>
      </c>
      <c r="G300" s="232" t="s">
        <v>213</v>
      </c>
      <c r="H300" s="233">
        <v>193.58</v>
      </c>
      <c r="I300" s="8"/>
      <c r="J300" s="234">
        <f>ROUND(I300*H300,2)</f>
        <v>0</v>
      </c>
      <c r="K300" s="231" t="s">
        <v>148</v>
      </c>
      <c r="L300" s="107"/>
      <c r="M300" s="235" t="s">
        <v>5</v>
      </c>
      <c r="N300" s="236" t="s">
        <v>44</v>
      </c>
      <c r="O300" s="108"/>
      <c r="P300" s="237">
        <f>O300*H300</f>
        <v>0</v>
      </c>
      <c r="Q300" s="237">
        <v>4.6999999999999999E-4</v>
      </c>
      <c r="R300" s="237">
        <f>Q300*H300</f>
        <v>9.0982599999999997E-2</v>
      </c>
      <c r="S300" s="237">
        <v>0</v>
      </c>
      <c r="T300" s="238">
        <f>S300*H300</f>
        <v>0</v>
      </c>
      <c r="AR300" s="92" t="s">
        <v>145</v>
      </c>
      <c r="AT300" s="92" t="s">
        <v>127</v>
      </c>
      <c r="AU300" s="92" t="s">
        <v>132</v>
      </c>
      <c r="AY300" s="92" t="s">
        <v>124</v>
      </c>
      <c r="BE300" s="239">
        <f>IF(N300="základní",J300,0)</f>
        <v>0</v>
      </c>
      <c r="BF300" s="239">
        <f>IF(N300="snížená",J300,0)</f>
        <v>0</v>
      </c>
      <c r="BG300" s="239">
        <f>IF(N300="zákl. přenesená",J300,0)</f>
        <v>0</v>
      </c>
      <c r="BH300" s="239">
        <f>IF(N300="sníž. přenesená",J300,0)</f>
        <v>0</v>
      </c>
      <c r="BI300" s="239">
        <f>IF(N300="nulová",J300,0)</f>
        <v>0</v>
      </c>
      <c r="BJ300" s="92" t="s">
        <v>132</v>
      </c>
      <c r="BK300" s="239">
        <f>ROUND(I300*H300,2)</f>
        <v>0</v>
      </c>
      <c r="BL300" s="92" t="s">
        <v>145</v>
      </c>
      <c r="BM300" s="92" t="s">
        <v>541</v>
      </c>
    </row>
    <row r="301" spans="2:65" s="248" customFormat="1" ht="27">
      <c r="B301" s="247"/>
      <c r="D301" s="240" t="s">
        <v>284</v>
      </c>
      <c r="E301" s="249" t="s">
        <v>5</v>
      </c>
      <c r="F301" s="250" t="s">
        <v>542</v>
      </c>
      <c r="H301" s="251">
        <v>193.58</v>
      </c>
      <c r="L301" s="247"/>
      <c r="M301" s="252"/>
      <c r="N301" s="253"/>
      <c r="O301" s="253"/>
      <c r="P301" s="253"/>
      <c r="Q301" s="253"/>
      <c r="R301" s="253"/>
      <c r="S301" s="253"/>
      <c r="T301" s="254"/>
      <c r="AT301" s="249" t="s">
        <v>284</v>
      </c>
      <c r="AU301" s="249" t="s">
        <v>132</v>
      </c>
      <c r="AV301" s="248" t="s">
        <v>132</v>
      </c>
      <c r="AW301" s="248" t="s">
        <v>35</v>
      </c>
      <c r="AX301" s="248" t="s">
        <v>80</v>
      </c>
      <c r="AY301" s="249" t="s">
        <v>124</v>
      </c>
    </row>
    <row r="302" spans="2:65" s="112" customFormat="1" ht="38.25" customHeight="1">
      <c r="B302" s="107"/>
      <c r="C302" s="229" t="s">
        <v>543</v>
      </c>
      <c r="D302" s="229" t="s">
        <v>127</v>
      </c>
      <c r="E302" s="230" t="s">
        <v>544</v>
      </c>
      <c r="F302" s="231" t="s">
        <v>545</v>
      </c>
      <c r="G302" s="232" t="s">
        <v>213</v>
      </c>
      <c r="H302" s="233">
        <v>2506.105</v>
      </c>
      <c r="I302" s="8"/>
      <c r="J302" s="234">
        <f>ROUND(I302*H302,2)</f>
        <v>0</v>
      </c>
      <c r="K302" s="231" t="s">
        <v>148</v>
      </c>
      <c r="L302" s="107"/>
      <c r="M302" s="235" t="s">
        <v>5</v>
      </c>
      <c r="N302" s="236" t="s">
        <v>44</v>
      </c>
      <c r="O302" s="108"/>
      <c r="P302" s="237">
        <f>O302*H302</f>
        <v>0</v>
      </c>
      <c r="Q302" s="237">
        <v>0</v>
      </c>
      <c r="R302" s="237">
        <f>Q302*H302</f>
        <v>0</v>
      </c>
      <c r="S302" s="237">
        <v>0</v>
      </c>
      <c r="T302" s="238">
        <f>S302*H302</f>
        <v>0</v>
      </c>
      <c r="AR302" s="92" t="s">
        <v>145</v>
      </c>
      <c r="AT302" s="92" t="s">
        <v>127</v>
      </c>
      <c r="AU302" s="92" t="s">
        <v>132</v>
      </c>
      <c r="AY302" s="92" t="s">
        <v>124</v>
      </c>
      <c r="BE302" s="239">
        <f>IF(N302="základní",J302,0)</f>
        <v>0</v>
      </c>
      <c r="BF302" s="239">
        <f>IF(N302="snížená",J302,0)</f>
        <v>0</v>
      </c>
      <c r="BG302" s="239">
        <f>IF(N302="zákl. přenesená",J302,0)</f>
        <v>0</v>
      </c>
      <c r="BH302" s="239">
        <f>IF(N302="sníž. přenesená",J302,0)</f>
        <v>0</v>
      </c>
      <c r="BI302" s="239">
        <f>IF(N302="nulová",J302,0)</f>
        <v>0</v>
      </c>
      <c r="BJ302" s="92" t="s">
        <v>132</v>
      </c>
      <c r="BK302" s="239">
        <f>ROUND(I302*H302,2)</f>
        <v>0</v>
      </c>
      <c r="BL302" s="92" t="s">
        <v>145</v>
      </c>
      <c r="BM302" s="92" t="s">
        <v>546</v>
      </c>
    </row>
    <row r="303" spans="2:65" s="248" customFormat="1" ht="27">
      <c r="B303" s="247"/>
      <c r="D303" s="240" t="s">
        <v>284</v>
      </c>
      <c r="E303" s="249" t="s">
        <v>5</v>
      </c>
      <c r="F303" s="250" t="s">
        <v>547</v>
      </c>
      <c r="H303" s="251">
        <v>915.20699999999999</v>
      </c>
      <c r="L303" s="247"/>
      <c r="M303" s="252"/>
      <c r="N303" s="253"/>
      <c r="O303" s="253"/>
      <c r="P303" s="253"/>
      <c r="Q303" s="253"/>
      <c r="R303" s="253"/>
      <c r="S303" s="253"/>
      <c r="T303" s="254"/>
      <c r="AT303" s="249" t="s">
        <v>284</v>
      </c>
      <c r="AU303" s="249" t="s">
        <v>132</v>
      </c>
      <c r="AV303" s="248" t="s">
        <v>132</v>
      </c>
      <c r="AW303" s="248" t="s">
        <v>35</v>
      </c>
      <c r="AX303" s="248" t="s">
        <v>72</v>
      </c>
      <c r="AY303" s="249" t="s">
        <v>124</v>
      </c>
    </row>
    <row r="304" spans="2:65" s="248" customFormat="1">
      <c r="B304" s="247"/>
      <c r="D304" s="240" t="s">
        <v>284</v>
      </c>
      <c r="E304" s="249" t="s">
        <v>5</v>
      </c>
      <c r="F304" s="250" t="s">
        <v>548</v>
      </c>
      <c r="H304" s="251">
        <v>10.28</v>
      </c>
      <c r="L304" s="247"/>
      <c r="M304" s="252"/>
      <c r="N304" s="253"/>
      <c r="O304" s="253"/>
      <c r="P304" s="253"/>
      <c r="Q304" s="253"/>
      <c r="R304" s="253"/>
      <c r="S304" s="253"/>
      <c r="T304" s="254"/>
      <c r="AT304" s="249" t="s">
        <v>284</v>
      </c>
      <c r="AU304" s="249" t="s">
        <v>132</v>
      </c>
      <c r="AV304" s="248" t="s">
        <v>132</v>
      </c>
      <c r="AW304" s="248" t="s">
        <v>35</v>
      </c>
      <c r="AX304" s="248" t="s">
        <v>72</v>
      </c>
      <c r="AY304" s="249" t="s">
        <v>124</v>
      </c>
    </row>
    <row r="305" spans="2:65" s="248" customFormat="1">
      <c r="B305" s="247"/>
      <c r="D305" s="240" t="s">
        <v>284</v>
      </c>
      <c r="E305" s="249" t="s">
        <v>5</v>
      </c>
      <c r="F305" s="250" t="s">
        <v>549</v>
      </c>
      <c r="H305" s="251">
        <v>67.180000000000007</v>
      </c>
      <c r="L305" s="247"/>
      <c r="M305" s="252"/>
      <c r="N305" s="253"/>
      <c r="O305" s="253"/>
      <c r="P305" s="253"/>
      <c r="Q305" s="253"/>
      <c r="R305" s="253"/>
      <c r="S305" s="253"/>
      <c r="T305" s="254"/>
      <c r="AT305" s="249" t="s">
        <v>284</v>
      </c>
      <c r="AU305" s="249" t="s">
        <v>132</v>
      </c>
      <c r="AV305" s="248" t="s">
        <v>132</v>
      </c>
      <c r="AW305" s="248" t="s">
        <v>35</v>
      </c>
      <c r="AX305" s="248" t="s">
        <v>72</v>
      </c>
      <c r="AY305" s="249" t="s">
        <v>124</v>
      </c>
    </row>
    <row r="306" spans="2:65" s="248" customFormat="1" ht="27">
      <c r="B306" s="247"/>
      <c r="D306" s="240" t="s">
        <v>284</v>
      </c>
      <c r="E306" s="249" t="s">
        <v>5</v>
      </c>
      <c r="F306" s="250" t="s">
        <v>550</v>
      </c>
      <c r="H306" s="251">
        <v>930.54300000000001</v>
      </c>
      <c r="L306" s="247"/>
      <c r="M306" s="252"/>
      <c r="N306" s="253"/>
      <c r="O306" s="253"/>
      <c r="P306" s="253"/>
      <c r="Q306" s="253"/>
      <c r="R306" s="253"/>
      <c r="S306" s="253"/>
      <c r="T306" s="254"/>
      <c r="AT306" s="249" t="s">
        <v>284</v>
      </c>
      <c r="AU306" s="249" t="s">
        <v>132</v>
      </c>
      <c r="AV306" s="248" t="s">
        <v>132</v>
      </c>
      <c r="AW306" s="248" t="s">
        <v>35</v>
      </c>
      <c r="AX306" s="248" t="s">
        <v>72</v>
      </c>
      <c r="AY306" s="249" t="s">
        <v>124</v>
      </c>
    </row>
    <row r="307" spans="2:65" s="248" customFormat="1">
      <c r="B307" s="247"/>
      <c r="D307" s="240" t="s">
        <v>284</v>
      </c>
      <c r="E307" s="249" t="s">
        <v>5</v>
      </c>
      <c r="F307" s="250" t="s">
        <v>551</v>
      </c>
      <c r="H307" s="251">
        <v>65.144999999999996</v>
      </c>
      <c r="L307" s="247"/>
      <c r="M307" s="252"/>
      <c r="N307" s="253"/>
      <c r="O307" s="253"/>
      <c r="P307" s="253"/>
      <c r="Q307" s="253"/>
      <c r="R307" s="253"/>
      <c r="S307" s="253"/>
      <c r="T307" s="254"/>
      <c r="AT307" s="249" t="s">
        <v>284</v>
      </c>
      <c r="AU307" s="249" t="s">
        <v>132</v>
      </c>
      <c r="AV307" s="248" t="s">
        <v>132</v>
      </c>
      <c r="AW307" s="248" t="s">
        <v>35</v>
      </c>
      <c r="AX307" s="248" t="s">
        <v>72</v>
      </c>
      <c r="AY307" s="249" t="s">
        <v>124</v>
      </c>
    </row>
    <row r="308" spans="2:65" s="248" customFormat="1">
      <c r="B308" s="247"/>
      <c r="D308" s="240" t="s">
        <v>284</v>
      </c>
      <c r="E308" s="249" t="s">
        <v>5</v>
      </c>
      <c r="F308" s="250" t="s">
        <v>552</v>
      </c>
      <c r="H308" s="251">
        <v>218.07300000000001</v>
      </c>
      <c r="L308" s="247"/>
      <c r="M308" s="252"/>
      <c r="N308" s="253"/>
      <c r="O308" s="253"/>
      <c r="P308" s="253"/>
      <c r="Q308" s="253"/>
      <c r="R308" s="253"/>
      <c r="S308" s="253"/>
      <c r="T308" s="254"/>
      <c r="AT308" s="249" t="s">
        <v>284</v>
      </c>
      <c r="AU308" s="249" t="s">
        <v>132</v>
      </c>
      <c r="AV308" s="248" t="s">
        <v>132</v>
      </c>
      <c r="AW308" s="248" t="s">
        <v>35</v>
      </c>
      <c r="AX308" s="248" t="s">
        <v>72</v>
      </c>
      <c r="AY308" s="249" t="s">
        <v>124</v>
      </c>
    </row>
    <row r="309" spans="2:65" s="248" customFormat="1">
      <c r="B309" s="247"/>
      <c r="D309" s="240" t="s">
        <v>284</v>
      </c>
      <c r="E309" s="249" t="s">
        <v>5</v>
      </c>
      <c r="F309" s="250" t="s">
        <v>553</v>
      </c>
      <c r="H309" s="251">
        <v>97.903000000000006</v>
      </c>
      <c r="L309" s="247"/>
      <c r="M309" s="252"/>
      <c r="N309" s="253"/>
      <c r="O309" s="253"/>
      <c r="P309" s="253"/>
      <c r="Q309" s="253"/>
      <c r="R309" s="253"/>
      <c r="S309" s="253"/>
      <c r="T309" s="254"/>
      <c r="AT309" s="249" t="s">
        <v>284</v>
      </c>
      <c r="AU309" s="249" t="s">
        <v>132</v>
      </c>
      <c r="AV309" s="248" t="s">
        <v>132</v>
      </c>
      <c r="AW309" s="248" t="s">
        <v>35</v>
      </c>
      <c r="AX309" s="248" t="s">
        <v>72</v>
      </c>
      <c r="AY309" s="249" t="s">
        <v>124</v>
      </c>
    </row>
    <row r="310" spans="2:65" s="248" customFormat="1">
      <c r="B310" s="247"/>
      <c r="D310" s="240" t="s">
        <v>284</v>
      </c>
      <c r="E310" s="249" t="s">
        <v>5</v>
      </c>
      <c r="F310" s="250" t="s">
        <v>554</v>
      </c>
      <c r="H310" s="251">
        <v>201.774</v>
      </c>
      <c r="L310" s="247"/>
      <c r="M310" s="252"/>
      <c r="N310" s="253"/>
      <c r="O310" s="253"/>
      <c r="P310" s="253"/>
      <c r="Q310" s="253"/>
      <c r="R310" s="253"/>
      <c r="S310" s="253"/>
      <c r="T310" s="254"/>
      <c r="AT310" s="249" t="s">
        <v>284</v>
      </c>
      <c r="AU310" s="249" t="s">
        <v>132</v>
      </c>
      <c r="AV310" s="248" t="s">
        <v>132</v>
      </c>
      <c r="AW310" s="248" t="s">
        <v>35</v>
      </c>
      <c r="AX310" s="248" t="s">
        <v>72</v>
      </c>
      <c r="AY310" s="249" t="s">
        <v>124</v>
      </c>
    </row>
    <row r="311" spans="2:65" s="271" customFormat="1">
      <c r="B311" s="270"/>
      <c r="D311" s="240" t="s">
        <v>284</v>
      </c>
      <c r="E311" s="272" t="s">
        <v>257</v>
      </c>
      <c r="F311" s="273" t="s">
        <v>306</v>
      </c>
      <c r="H311" s="274">
        <v>2506.105</v>
      </c>
      <c r="L311" s="270"/>
      <c r="M311" s="275"/>
      <c r="N311" s="276"/>
      <c r="O311" s="276"/>
      <c r="P311" s="276"/>
      <c r="Q311" s="276"/>
      <c r="R311" s="276"/>
      <c r="S311" s="276"/>
      <c r="T311" s="277"/>
      <c r="AT311" s="272" t="s">
        <v>284</v>
      </c>
      <c r="AU311" s="272" t="s">
        <v>132</v>
      </c>
      <c r="AV311" s="271" t="s">
        <v>145</v>
      </c>
      <c r="AW311" s="271" t="s">
        <v>35</v>
      </c>
      <c r="AX311" s="271" t="s">
        <v>80</v>
      </c>
      <c r="AY311" s="272" t="s">
        <v>124</v>
      </c>
    </row>
    <row r="312" spans="2:65" s="112" customFormat="1" ht="38.25" customHeight="1">
      <c r="B312" s="107"/>
      <c r="C312" s="229" t="s">
        <v>555</v>
      </c>
      <c r="D312" s="229" t="s">
        <v>127</v>
      </c>
      <c r="E312" s="230" t="s">
        <v>556</v>
      </c>
      <c r="F312" s="231" t="s">
        <v>557</v>
      </c>
      <c r="G312" s="232" t="s">
        <v>213</v>
      </c>
      <c r="H312" s="233">
        <v>75183.149999999994</v>
      </c>
      <c r="I312" s="8"/>
      <c r="J312" s="234">
        <f>ROUND(I312*H312,2)</f>
        <v>0</v>
      </c>
      <c r="K312" s="231" t="s">
        <v>148</v>
      </c>
      <c r="L312" s="107"/>
      <c r="M312" s="235" t="s">
        <v>5</v>
      </c>
      <c r="N312" s="236" t="s">
        <v>44</v>
      </c>
      <c r="O312" s="108"/>
      <c r="P312" s="237">
        <f>O312*H312</f>
        <v>0</v>
      </c>
      <c r="Q312" s="237">
        <v>0</v>
      </c>
      <c r="R312" s="237">
        <f>Q312*H312</f>
        <v>0</v>
      </c>
      <c r="S312" s="237">
        <v>0</v>
      </c>
      <c r="T312" s="238">
        <f>S312*H312</f>
        <v>0</v>
      </c>
      <c r="AR312" s="92" t="s">
        <v>145</v>
      </c>
      <c r="AT312" s="92" t="s">
        <v>127</v>
      </c>
      <c r="AU312" s="92" t="s">
        <v>132</v>
      </c>
      <c r="AY312" s="92" t="s">
        <v>124</v>
      </c>
      <c r="BE312" s="239">
        <f>IF(N312="základní",J312,0)</f>
        <v>0</v>
      </c>
      <c r="BF312" s="239">
        <f>IF(N312="snížená",J312,0)</f>
        <v>0</v>
      </c>
      <c r="BG312" s="239">
        <f>IF(N312="zákl. přenesená",J312,0)</f>
        <v>0</v>
      </c>
      <c r="BH312" s="239">
        <f>IF(N312="sníž. přenesená",J312,0)</f>
        <v>0</v>
      </c>
      <c r="BI312" s="239">
        <f>IF(N312="nulová",J312,0)</f>
        <v>0</v>
      </c>
      <c r="BJ312" s="92" t="s">
        <v>132</v>
      </c>
      <c r="BK312" s="239">
        <f>ROUND(I312*H312,2)</f>
        <v>0</v>
      </c>
      <c r="BL312" s="92" t="s">
        <v>145</v>
      </c>
      <c r="BM312" s="92" t="s">
        <v>558</v>
      </c>
    </row>
    <row r="313" spans="2:65" s="248" customFormat="1">
      <c r="B313" s="247"/>
      <c r="D313" s="240" t="s">
        <v>284</v>
      </c>
      <c r="E313" s="249" t="s">
        <v>5</v>
      </c>
      <c r="F313" s="250" t="s">
        <v>559</v>
      </c>
      <c r="H313" s="251">
        <v>75183.149999999994</v>
      </c>
      <c r="L313" s="247"/>
      <c r="M313" s="252"/>
      <c r="N313" s="253"/>
      <c r="O313" s="253"/>
      <c r="P313" s="253"/>
      <c r="Q313" s="253"/>
      <c r="R313" s="253"/>
      <c r="S313" s="253"/>
      <c r="T313" s="254"/>
      <c r="AT313" s="249" t="s">
        <v>284</v>
      </c>
      <c r="AU313" s="249" t="s">
        <v>132</v>
      </c>
      <c r="AV313" s="248" t="s">
        <v>132</v>
      </c>
      <c r="AW313" s="248" t="s">
        <v>35</v>
      </c>
      <c r="AX313" s="248" t="s">
        <v>80</v>
      </c>
      <c r="AY313" s="249" t="s">
        <v>124</v>
      </c>
    </row>
    <row r="314" spans="2:65" s="112" customFormat="1" ht="38.25" customHeight="1">
      <c r="B314" s="107"/>
      <c r="C314" s="229" t="s">
        <v>560</v>
      </c>
      <c r="D314" s="229" t="s">
        <v>127</v>
      </c>
      <c r="E314" s="230" t="s">
        <v>561</v>
      </c>
      <c r="F314" s="231" t="s">
        <v>562</v>
      </c>
      <c r="G314" s="232" t="s">
        <v>213</v>
      </c>
      <c r="H314" s="233">
        <v>2506.105</v>
      </c>
      <c r="I314" s="8"/>
      <c r="J314" s="234">
        <f>ROUND(I314*H314,2)</f>
        <v>0</v>
      </c>
      <c r="K314" s="231" t="s">
        <v>148</v>
      </c>
      <c r="L314" s="107"/>
      <c r="M314" s="235" t="s">
        <v>5</v>
      </c>
      <c r="N314" s="236" t="s">
        <v>44</v>
      </c>
      <c r="O314" s="108"/>
      <c r="P314" s="237">
        <f>O314*H314</f>
        <v>0</v>
      </c>
      <c r="Q314" s="237">
        <v>0</v>
      </c>
      <c r="R314" s="237">
        <f>Q314*H314</f>
        <v>0</v>
      </c>
      <c r="S314" s="237">
        <v>0</v>
      </c>
      <c r="T314" s="238">
        <f>S314*H314</f>
        <v>0</v>
      </c>
      <c r="AR314" s="92" t="s">
        <v>145</v>
      </c>
      <c r="AT314" s="92" t="s">
        <v>127</v>
      </c>
      <c r="AU314" s="92" t="s">
        <v>132</v>
      </c>
      <c r="AY314" s="92" t="s">
        <v>124</v>
      </c>
      <c r="BE314" s="239">
        <f>IF(N314="základní",J314,0)</f>
        <v>0</v>
      </c>
      <c r="BF314" s="239">
        <f>IF(N314="snížená",J314,0)</f>
        <v>0</v>
      </c>
      <c r="BG314" s="239">
        <f>IF(N314="zákl. přenesená",J314,0)</f>
        <v>0</v>
      </c>
      <c r="BH314" s="239">
        <f>IF(N314="sníž. přenesená",J314,0)</f>
        <v>0</v>
      </c>
      <c r="BI314" s="239">
        <f>IF(N314="nulová",J314,0)</f>
        <v>0</v>
      </c>
      <c r="BJ314" s="92" t="s">
        <v>132</v>
      </c>
      <c r="BK314" s="239">
        <f>ROUND(I314*H314,2)</f>
        <v>0</v>
      </c>
      <c r="BL314" s="92" t="s">
        <v>145</v>
      </c>
      <c r="BM314" s="92" t="s">
        <v>563</v>
      </c>
    </row>
    <row r="315" spans="2:65" s="248" customFormat="1">
      <c r="B315" s="247"/>
      <c r="D315" s="240" t="s">
        <v>284</v>
      </c>
      <c r="E315" s="249" t="s">
        <v>5</v>
      </c>
      <c r="F315" s="250" t="s">
        <v>257</v>
      </c>
      <c r="H315" s="251">
        <v>2506.105</v>
      </c>
      <c r="L315" s="247"/>
      <c r="M315" s="252"/>
      <c r="N315" s="253"/>
      <c r="O315" s="253"/>
      <c r="P315" s="253"/>
      <c r="Q315" s="253"/>
      <c r="R315" s="253"/>
      <c r="S315" s="253"/>
      <c r="T315" s="254"/>
      <c r="AT315" s="249" t="s">
        <v>284</v>
      </c>
      <c r="AU315" s="249" t="s">
        <v>132</v>
      </c>
      <c r="AV315" s="248" t="s">
        <v>132</v>
      </c>
      <c r="AW315" s="248" t="s">
        <v>35</v>
      </c>
      <c r="AX315" s="248" t="s">
        <v>80</v>
      </c>
      <c r="AY315" s="249" t="s">
        <v>124</v>
      </c>
    </row>
    <row r="316" spans="2:65" s="112" customFormat="1" ht="25.5" customHeight="1">
      <c r="B316" s="107"/>
      <c r="C316" s="229" t="s">
        <v>564</v>
      </c>
      <c r="D316" s="229" t="s">
        <v>127</v>
      </c>
      <c r="E316" s="230" t="s">
        <v>565</v>
      </c>
      <c r="F316" s="231" t="s">
        <v>566</v>
      </c>
      <c r="G316" s="232" t="s">
        <v>213</v>
      </c>
      <c r="H316" s="233">
        <v>2506.105</v>
      </c>
      <c r="I316" s="8"/>
      <c r="J316" s="234">
        <f>ROUND(I316*H316,2)</f>
        <v>0</v>
      </c>
      <c r="K316" s="231" t="s">
        <v>148</v>
      </c>
      <c r="L316" s="107"/>
      <c r="M316" s="235" t="s">
        <v>5</v>
      </c>
      <c r="N316" s="236" t="s">
        <v>44</v>
      </c>
      <c r="O316" s="108"/>
      <c r="P316" s="237">
        <f>O316*H316</f>
        <v>0</v>
      </c>
      <c r="Q316" s="237">
        <v>0</v>
      </c>
      <c r="R316" s="237">
        <f>Q316*H316</f>
        <v>0</v>
      </c>
      <c r="S316" s="237">
        <v>0</v>
      </c>
      <c r="T316" s="238">
        <f>S316*H316</f>
        <v>0</v>
      </c>
      <c r="AR316" s="92" t="s">
        <v>145</v>
      </c>
      <c r="AT316" s="92" t="s">
        <v>127</v>
      </c>
      <c r="AU316" s="92" t="s">
        <v>132</v>
      </c>
      <c r="AY316" s="92" t="s">
        <v>124</v>
      </c>
      <c r="BE316" s="239">
        <f>IF(N316="základní",J316,0)</f>
        <v>0</v>
      </c>
      <c r="BF316" s="239">
        <f>IF(N316="snížená",J316,0)</f>
        <v>0</v>
      </c>
      <c r="BG316" s="239">
        <f>IF(N316="zákl. přenesená",J316,0)</f>
        <v>0</v>
      </c>
      <c r="BH316" s="239">
        <f>IF(N316="sníž. přenesená",J316,0)</f>
        <v>0</v>
      </c>
      <c r="BI316" s="239">
        <f>IF(N316="nulová",J316,0)</f>
        <v>0</v>
      </c>
      <c r="BJ316" s="92" t="s">
        <v>132</v>
      </c>
      <c r="BK316" s="239">
        <f>ROUND(I316*H316,2)</f>
        <v>0</v>
      </c>
      <c r="BL316" s="92" t="s">
        <v>145</v>
      </c>
      <c r="BM316" s="92" t="s">
        <v>567</v>
      </c>
    </row>
    <row r="317" spans="2:65" s="248" customFormat="1">
      <c r="B317" s="247"/>
      <c r="D317" s="240" t="s">
        <v>284</v>
      </c>
      <c r="E317" s="249" t="s">
        <v>5</v>
      </c>
      <c r="F317" s="250" t="s">
        <v>257</v>
      </c>
      <c r="H317" s="251">
        <v>2506.105</v>
      </c>
      <c r="L317" s="247"/>
      <c r="M317" s="252"/>
      <c r="N317" s="253"/>
      <c r="O317" s="253"/>
      <c r="P317" s="253"/>
      <c r="Q317" s="253"/>
      <c r="R317" s="253"/>
      <c r="S317" s="253"/>
      <c r="T317" s="254"/>
      <c r="AT317" s="249" t="s">
        <v>284</v>
      </c>
      <c r="AU317" s="249" t="s">
        <v>132</v>
      </c>
      <c r="AV317" s="248" t="s">
        <v>132</v>
      </c>
      <c r="AW317" s="248" t="s">
        <v>35</v>
      </c>
      <c r="AX317" s="248" t="s">
        <v>80</v>
      </c>
      <c r="AY317" s="249" t="s">
        <v>124</v>
      </c>
    </row>
    <row r="318" spans="2:65" s="112" customFormat="1" ht="25.5" customHeight="1">
      <c r="B318" s="107"/>
      <c r="C318" s="229" t="s">
        <v>568</v>
      </c>
      <c r="D318" s="229" t="s">
        <v>127</v>
      </c>
      <c r="E318" s="230" t="s">
        <v>569</v>
      </c>
      <c r="F318" s="231" t="s">
        <v>570</v>
      </c>
      <c r="G318" s="232" t="s">
        <v>213</v>
      </c>
      <c r="H318" s="233">
        <v>75183.149999999994</v>
      </c>
      <c r="I318" s="8"/>
      <c r="J318" s="234">
        <f>ROUND(I318*H318,2)</f>
        <v>0</v>
      </c>
      <c r="K318" s="231" t="s">
        <v>148</v>
      </c>
      <c r="L318" s="107"/>
      <c r="M318" s="235" t="s">
        <v>5</v>
      </c>
      <c r="N318" s="236" t="s">
        <v>44</v>
      </c>
      <c r="O318" s="108"/>
      <c r="P318" s="237">
        <f>O318*H318</f>
        <v>0</v>
      </c>
      <c r="Q318" s="237">
        <v>0</v>
      </c>
      <c r="R318" s="237">
        <f>Q318*H318</f>
        <v>0</v>
      </c>
      <c r="S318" s="237">
        <v>0</v>
      </c>
      <c r="T318" s="238">
        <f>S318*H318</f>
        <v>0</v>
      </c>
      <c r="AR318" s="92" t="s">
        <v>145</v>
      </c>
      <c r="AT318" s="92" t="s">
        <v>127</v>
      </c>
      <c r="AU318" s="92" t="s">
        <v>132</v>
      </c>
      <c r="AY318" s="92" t="s">
        <v>124</v>
      </c>
      <c r="BE318" s="239">
        <f>IF(N318="základní",J318,0)</f>
        <v>0</v>
      </c>
      <c r="BF318" s="239">
        <f>IF(N318="snížená",J318,0)</f>
        <v>0</v>
      </c>
      <c r="BG318" s="239">
        <f>IF(N318="zákl. přenesená",J318,0)</f>
        <v>0</v>
      </c>
      <c r="BH318" s="239">
        <f>IF(N318="sníž. přenesená",J318,0)</f>
        <v>0</v>
      </c>
      <c r="BI318" s="239">
        <f>IF(N318="nulová",J318,0)</f>
        <v>0</v>
      </c>
      <c r="BJ318" s="92" t="s">
        <v>132</v>
      </c>
      <c r="BK318" s="239">
        <f>ROUND(I318*H318,2)</f>
        <v>0</v>
      </c>
      <c r="BL318" s="92" t="s">
        <v>145</v>
      </c>
      <c r="BM318" s="92" t="s">
        <v>571</v>
      </c>
    </row>
    <row r="319" spans="2:65" s="248" customFormat="1">
      <c r="B319" s="247"/>
      <c r="D319" s="240" t="s">
        <v>284</v>
      </c>
      <c r="E319" s="249" t="s">
        <v>5</v>
      </c>
      <c r="F319" s="250" t="s">
        <v>559</v>
      </c>
      <c r="H319" s="251">
        <v>75183.149999999994</v>
      </c>
      <c r="L319" s="247"/>
      <c r="M319" s="252"/>
      <c r="N319" s="253"/>
      <c r="O319" s="253"/>
      <c r="P319" s="253"/>
      <c r="Q319" s="253"/>
      <c r="R319" s="253"/>
      <c r="S319" s="253"/>
      <c r="T319" s="254"/>
      <c r="AT319" s="249" t="s">
        <v>284</v>
      </c>
      <c r="AU319" s="249" t="s">
        <v>132</v>
      </c>
      <c r="AV319" s="248" t="s">
        <v>132</v>
      </c>
      <c r="AW319" s="248" t="s">
        <v>35</v>
      </c>
      <c r="AX319" s="248" t="s">
        <v>80</v>
      </c>
      <c r="AY319" s="249" t="s">
        <v>124</v>
      </c>
    </row>
    <row r="320" spans="2:65" s="112" customFormat="1" ht="25.5" customHeight="1">
      <c r="B320" s="107"/>
      <c r="C320" s="229" t="s">
        <v>572</v>
      </c>
      <c r="D320" s="229" t="s">
        <v>127</v>
      </c>
      <c r="E320" s="230" t="s">
        <v>573</v>
      </c>
      <c r="F320" s="231" t="s">
        <v>574</v>
      </c>
      <c r="G320" s="232" t="s">
        <v>213</v>
      </c>
      <c r="H320" s="233">
        <v>2506.105</v>
      </c>
      <c r="I320" s="8"/>
      <c r="J320" s="234">
        <f>ROUND(I320*H320,2)</f>
        <v>0</v>
      </c>
      <c r="K320" s="231" t="s">
        <v>148</v>
      </c>
      <c r="L320" s="107"/>
      <c r="M320" s="235" t="s">
        <v>5</v>
      </c>
      <c r="N320" s="236" t="s">
        <v>44</v>
      </c>
      <c r="O320" s="108"/>
      <c r="P320" s="237">
        <f>O320*H320</f>
        <v>0</v>
      </c>
      <c r="Q320" s="237">
        <v>0</v>
      </c>
      <c r="R320" s="237">
        <f>Q320*H320</f>
        <v>0</v>
      </c>
      <c r="S320" s="237">
        <v>0</v>
      </c>
      <c r="T320" s="238">
        <f>S320*H320</f>
        <v>0</v>
      </c>
      <c r="AR320" s="92" t="s">
        <v>145</v>
      </c>
      <c r="AT320" s="92" t="s">
        <v>127</v>
      </c>
      <c r="AU320" s="92" t="s">
        <v>132</v>
      </c>
      <c r="AY320" s="92" t="s">
        <v>124</v>
      </c>
      <c r="BE320" s="239">
        <f>IF(N320="základní",J320,0)</f>
        <v>0</v>
      </c>
      <c r="BF320" s="239">
        <f>IF(N320="snížená",J320,0)</f>
        <v>0</v>
      </c>
      <c r="BG320" s="239">
        <f>IF(N320="zákl. přenesená",J320,0)</f>
        <v>0</v>
      </c>
      <c r="BH320" s="239">
        <f>IF(N320="sníž. přenesená",J320,0)</f>
        <v>0</v>
      </c>
      <c r="BI320" s="239">
        <f>IF(N320="nulová",J320,0)</f>
        <v>0</v>
      </c>
      <c r="BJ320" s="92" t="s">
        <v>132</v>
      </c>
      <c r="BK320" s="239">
        <f>ROUND(I320*H320,2)</f>
        <v>0</v>
      </c>
      <c r="BL320" s="92" t="s">
        <v>145</v>
      </c>
      <c r="BM320" s="92" t="s">
        <v>575</v>
      </c>
    </row>
    <row r="321" spans="2:65" s="248" customFormat="1">
      <c r="B321" s="247"/>
      <c r="D321" s="240" t="s">
        <v>284</v>
      </c>
      <c r="E321" s="249" t="s">
        <v>5</v>
      </c>
      <c r="F321" s="250" t="s">
        <v>257</v>
      </c>
      <c r="H321" s="251">
        <v>2506.105</v>
      </c>
      <c r="L321" s="247"/>
      <c r="M321" s="252"/>
      <c r="N321" s="253"/>
      <c r="O321" s="253"/>
      <c r="P321" s="253"/>
      <c r="Q321" s="253"/>
      <c r="R321" s="253"/>
      <c r="S321" s="253"/>
      <c r="T321" s="254"/>
      <c r="AT321" s="249" t="s">
        <v>284</v>
      </c>
      <c r="AU321" s="249" t="s">
        <v>132</v>
      </c>
      <c r="AV321" s="248" t="s">
        <v>132</v>
      </c>
      <c r="AW321" s="248" t="s">
        <v>35</v>
      </c>
      <c r="AX321" s="248" t="s">
        <v>80</v>
      </c>
      <c r="AY321" s="249" t="s">
        <v>124</v>
      </c>
    </row>
    <row r="322" spans="2:65" s="112" customFormat="1" ht="25.5" customHeight="1">
      <c r="B322" s="107"/>
      <c r="C322" s="229" t="s">
        <v>576</v>
      </c>
      <c r="D322" s="229" t="s">
        <v>127</v>
      </c>
      <c r="E322" s="230" t="s">
        <v>577</v>
      </c>
      <c r="F322" s="231" t="s">
        <v>578</v>
      </c>
      <c r="G322" s="232" t="s">
        <v>221</v>
      </c>
      <c r="H322" s="233">
        <v>0.54</v>
      </c>
      <c r="I322" s="8"/>
      <c r="J322" s="234">
        <f>ROUND(I322*H322,2)</f>
        <v>0</v>
      </c>
      <c r="K322" s="231" t="s">
        <v>148</v>
      </c>
      <c r="L322" s="107"/>
      <c r="M322" s="235" t="s">
        <v>5</v>
      </c>
      <c r="N322" s="236" t="s">
        <v>44</v>
      </c>
      <c r="O322" s="108"/>
      <c r="P322" s="237">
        <f>O322*H322</f>
        <v>0</v>
      </c>
      <c r="Q322" s="237">
        <v>0</v>
      </c>
      <c r="R322" s="237">
        <f>Q322*H322</f>
        <v>0</v>
      </c>
      <c r="S322" s="237">
        <v>2.2000000000000002</v>
      </c>
      <c r="T322" s="238">
        <f>S322*H322</f>
        <v>1.1880000000000002</v>
      </c>
      <c r="AR322" s="92" t="s">
        <v>145</v>
      </c>
      <c r="AT322" s="92" t="s">
        <v>127</v>
      </c>
      <c r="AU322" s="92" t="s">
        <v>132</v>
      </c>
      <c r="AY322" s="92" t="s">
        <v>124</v>
      </c>
      <c r="BE322" s="239">
        <f>IF(N322="základní",J322,0)</f>
        <v>0</v>
      </c>
      <c r="BF322" s="239">
        <f>IF(N322="snížená",J322,0)</f>
        <v>0</v>
      </c>
      <c r="BG322" s="239">
        <f>IF(N322="zákl. přenesená",J322,0)</f>
        <v>0</v>
      </c>
      <c r="BH322" s="239">
        <f>IF(N322="sníž. přenesená",J322,0)</f>
        <v>0</v>
      </c>
      <c r="BI322" s="239">
        <f>IF(N322="nulová",J322,0)</f>
        <v>0</v>
      </c>
      <c r="BJ322" s="92" t="s">
        <v>132</v>
      </c>
      <c r="BK322" s="239">
        <f>ROUND(I322*H322,2)</f>
        <v>0</v>
      </c>
      <c r="BL322" s="92" t="s">
        <v>145</v>
      </c>
      <c r="BM322" s="92" t="s">
        <v>579</v>
      </c>
    </row>
    <row r="323" spans="2:65" s="248" customFormat="1">
      <c r="B323" s="247"/>
      <c r="D323" s="240" t="s">
        <v>284</v>
      </c>
      <c r="E323" s="249" t="s">
        <v>5</v>
      </c>
      <c r="F323" s="250" t="s">
        <v>580</v>
      </c>
      <c r="H323" s="251">
        <v>0.54</v>
      </c>
      <c r="L323" s="247"/>
      <c r="M323" s="252"/>
      <c r="N323" s="253"/>
      <c r="O323" s="253"/>
      <c r="P323" s="253"/>
      <c r="Q323" s="253"/>
      <c r="R323" s="253"/>
      <c r="S323" s="253"/>
      <c r="T323" s="254"/>
      <c r="AT323" s="249" t="s">
        <v>284</v>
      </c>
      <c r="AU323" s="249" t="s">
        <v>132</v>
      </c>
      <c r="AV323" s="248" t="s">
        <v>132</v>
      </c>
      <c r="AW323" s="248" t="s">
        <v>35</v>
      </c>
      <c r="AX323" s="248" t="s">
        <v>80</v>
      </c>
      <c r="AY323" s="249" t="s">
        <v>124</v>
      </c>
    </row>
    <row r="324" spans="2:65" s="112" customFormat="1" ht="38.25" customHeight="1">
      <c r="B324" s="107"/>
      <c r="C324" s="229" t="s">
        <v>581</v>
      </c>
      <c r="D324" s="229" t="s">
        <v>127</v>
      </c>
      <c r="E324" s="230" t="s">
        <v>582</v>
      </c>
      <c r="F324" s="231" t="s">
        <v>583</v>
      </c>
      <c r="G324" s="232" t="s">
        <v>358</v>
      </c>
      <c r="H324" s="233">
        <v>2</v>
      </c>
      <c r="I324" s="8"/>
      <c r="J324" s="234">
        <f>ROUND(I324*H324,2)</f>
        <v>0</v>
      </c>
      <c r="K324" s="231" t="s">
        <v>148</v>
      </c>
      <c r="L324" s="107"/>
      <c r="M324" s="235" t="s">
        <v>5</v>
      </c>
      <c r="N324" s="236" t="s">
        <v>44</v>
      </c>
      <c r="O324" s="108"/>
      <c r="P324" s="237">
        <f>O324*H324</f>
        <v>0</v>
      </c>
      <c r="Q324" s="237">
        <v>0</v>
      </c>
      <c r="R324" s="237">
        <f>Q324*H324</f>
        <v>0</v>
      </c>
      <c r="S324" s="237">
        <v>0.34399999999999997</v>
      </c>
      <c r="T324" s="238">
        <f>S324*H324</f>
        <v>0.68799999999999994</v>
      </c>
      <c r="AR324" s="92" t="s">
        <v>145</v>
      </c>
      <c r="AT324" s="92" t="s">
        <v>127</v>
      </c>
      <c r="AU324" s="92" t="s">
        <v>132</v>
      </c>
      <c r="AY324" s="92" t="s">
        <v>124</v>
      </c>
      <c r="BE324" s="239">
        <f>IF(N324="základní",J324,0)</f>
        <v>0</v>
      </c>
      <c r="BF324" s="239">
        <f>IF(N324="snížená",J324,0)</f>
        <v>0</v>
      </c>
      <c r="BG324" s="239">
        <f>IF(N324="zákl. přenesená",J324,0)</f>
        <v>0</v>
      </c>
      <c r="BH324" s="239">
        <f>IF(N324="sníž. přenesená",J324,0)</f>
        <v>0</v>
      </c>
      <c r="BI324" s="239">
        <f>IF(N324="nulová",J324,0)</f>
        <v>0</v>
      </c>
      <c r="BJ324" s="92" t="s">
        <v>132</v>
      </c>
      <c r="BK324" s="239">
        <f>ROUND(I324*H324,2)</f>
        <v>0</v>
      </c>
      <c r="BL324" s="92" t="s">
        <v>145</v>
      </c>
      <c r="BM324" s="92" t="s">
        <v>584</v>
      </c>
    </row>
    <row r="325" spans="2:65" s="112" customFormat="1" ht="16.5" customHeight="1">
      <c r="B325" s="107"/>
      <c r="C325" s="229" t="s">
        <v>585</v>
      </c>
      <c r="D325" s="229" t="s">
        <v>127</v>
      </c>
      <c r="E325" s="230" t="s">
        <v>586</v>
      </c>
      <c r="F325" s="231" t="s">
        <v>587</v>
      </c>
      <c r="G325" s="232" t="s">
        <v>217</v>
      </c>
      <c r="H325" s="233">
        <v>2</v>
      </c>
      <c r="I325" s="8"/>
      <c r="J325" s="234">
        <f>ROUND(I325*H325,2)</f>
        <v>0</v>
      </c>
      <c r="K325" s="231" t="s">
        <v>5</v>
      </c>
      <c r="L325" s="107"/>
      <c r="M325" s="235" t="s">
        <v>5</v>
      </c>
      <c r="N325" s="236" t="s">
        <v>44</v>
      </c>
      <c r="O325" s="108"/>
      <c r="P325" s="237">
        <f>O325*H325</f>
        <v>0</v>
      </c>
      <c r="Q325" s="237">
        <v>5.3809999999999997E-2</v>
      </c>
      <c r="R325" s="237">
        <f>Q325*H325</f>
        <v>0.10761999999999999</v>
      </c>
      <c r="S325" s="237">
        <v>0</v>
      </c>
      <c r="T325" s="238">
        <f>S325*H325</f>
        <v>0</v>
      </c>
      <c r="AR325" s="92" t="s">
        <v>145</v>
      </c>
      <c r="AT325" s="92" t="s">
        <v>127</v>
      </c>
      <c r="AU325" s="92" t="s">
        <v>132</v>
      </c>
      <c r="AY325" s="92" t="s">
        <v>124</v>
      </c>
      <c r="BE325" s="239">
        <f>IF(N325="základní",J325,0)</f>
        <v>0</v>
      </c>
      <c r="BF325" s="239">
        <f>IF(N325="snížená",J325,0)</f>
        <v>0</v>
      </c>
      <c r="BG325" s="239">
        <f>IF(N325="zákl. přenesená",J325,0)</f>
        <v>0</v>
      </c>
      <c r="BH325" s="239">
        <f>IF(N325="sníž. přenesená",J325,0)</f>
        <v>0</v>
      </c>
      <c r="BI325" s="239">
        <f>IF(N325="nulová",J325,0)</f>
        <v>0</v>
      </c>
      <c r="BJ325" s="92" t="s">
        <v>132</v>
      </c>
      <c r="BK325" s="239">
        <f>ROUND(I325*H325,2)</f>
        <v>0</v>
      </c>
      <c r="BL325" s="92" t="s">
        <v>145</v>
      </c>
      <c r="BM325" s="92" t="s">
        <v>588</v>
      </c>
    </row>
    <row r="326" spans="2:65" s="112" customFormat="1" ht="25.5" customHeight="1">
      <c r="B326" s="107"/>
      <c r="C326" s="229" t="s">
        <v>589</v>
      </c>
      <c r="D326" s="229" t="s">
        <v>127</v>
      </c>
      <c r="E326" s="230" t="s">
        <v>590</v>
      </c>
      <c r="F326" s="231" t="s">
        <v>591</v>
      </c>
      <c r="G326" s="232" t="s">
        <v>213</v>
      </c>
      <c r="H326" s="233">
        <v>513.10599999999999</v>
      </c>
      <c r="I326" s="8"/>
      <c r="J326" s="234">
        <f>ROUND(I326*H326,2)</f>
        <v>0</v>
      </c>
      <c r="K326" s="231" t="s">
        <v>148</v>
      </c>
      <c r="L326" s="107"/>
      <c r="M326" s="235" t="s">
        <v>5</v>
      </c>
      <c r="N326" s="236" t="s">
        <v>44</v>
      </c>
      <c r="O326" s="108"/>
      <c r="P326" s="237">
        <f>O326*H326</f>
        <v>0</v>
      </c>
      <c r="Q326" s="237">
        <v>0</v>
      </c>
      <c r="R326" s="237">
        <f>Q326*H326</f>
        <v>0</v>
      </c>
      <c r="S326" s="237">
        <v>4.5999999999999999E-2</v>
      </c>
      <c r="T326" s="238">
        <f>S326*H326</f>
        <v>23.602875999999998</v>
      </c>
      <c r="AR326" s="92" t="s">
        <v>145</v>
      </c>
      <c r="AT326" s="92" t="s">
        <v>127</v>
      </c>
      <c r="AU326" s="92" t="s">
        <v>132</v>
      </c>
      <c r="AY326" s="92" t="s">
        <v>124</v>
      </c>
      <c r="BE326" s="239">
        <f>IF(N326="základní",J326,0)</f>
        <v>0</v>
      </c>
      <c r="BF326" s="239">
        <f>IF(N326="snížená",J326,0)</f>
        <v>0</v>
      </c>
      <c r="BG326" s="239">
        <f>IF(N326="zákl. přenesená",J326,0)</f>
        <v>0</v>
      </c>
      <c r="BH326" s="239">
        <f>IF(N326="sníž. přenesená",J326,0)</f>
        <v>0</v>
      </c>
      <c r="BI326" s="239">
        <f>IF(N326="nulová",J326,0)</f>
        <v>0</v>
      </c>
      <c r="BJ326" s="92" t="s">
        <v>132</v>
      </c>
      <c r="BK326" s="239">
        <f>ROUND(I326*H326,2)</f>
        <v>0</v>
      </c>
      <c r="BL326" s="92" t="s">
        <v>145</v>
      </c>
      <c r="BM326" s="92" t="s">
        <v>592</v>
      </c>
    </row>
    <row r="327" spans="2:65" s="248" customFormat="1">
      <c r="B327" s="247"/>
      <c r="D327" s="240" t="s">
        <v>284</v>
      </c>
      <c r="E327" s="249" t="s">
        <v>5</v>
      </c>
      <c r="F327" s="250" t="s">
        <v>593</v>
      </c>
      <c r="H327" s="251">
        <v>513.10599999999999</v>
      </c>
      <c r="L327" s="247"/>
      <c r="M327" s="252"/>
      <c r="N327" s="253"/>
      <c r="O327" s="253"/>
      <c r="P327" s="253"/>
      <c r="Q327" s="253"/>
      <c r="R327" s="253"/>
      <c r="S327" s="253"/>
      <c r="T327" s="254"/>
      <c r="AT327" s="249" t="s">
        <v>284</v>
      </c>
      <c r="AU327" s="249" t="s">
        <v>132</v>
      </c>
      <c r="AV327" s="248" t="s">
        <v>132</v>
      </c>
      <c r="AW327" s="248" t="s">
        <v>35</v>
      </c>
      <c r="AX327" s="248" t="s">
        <v>80</v>
      </c>
      <c r="AY327" s="249" t="s">
        <v>124</v>
      </c>
    </row>
    <row r="328" spans="2:65" s="217" customFormat="1" ht="29.85" customHeight="1">
      <c r="B328" s="216"/>
      <c r="D328" s="218" t="s">
        <v>71</v>
      </c>
      <c r="E328" s="227" t="s">
        <v>594</v>
      </c>
      <c r="F328" s="227" t="s">
        <v>595</v>
      </c>
      <c r="J328" s="228">
        <f>BK328</f>
        <v>0</v>
      </c>
      <c r="L328" s="216"/>
      <c r="M328" s="221"/>
      <c r="N328" s="222"/>
      <c r="O328" s="222"/>
      <c r="P328" s="223">
        <f>SUM(P329:P333)</f>
        <v>0</v>
      </c>
      <c r="Q328" s="222"/>
      <c r="R328" s="223">
        <f>SUM(R329:R333)</f>
        <v>0</v>
      </c>
      <c r="S328" s="222"/>
      <c r="T328" s="224">
        <f>SUM(T329:T333)</f>
        <v>0</v>
      </c>
      <c r="AR328" s="218" t="s">
        <v>80</v>
      </c>
      <c r="AT328" s="225" t="s">
        <v>71</v>
      </c>
      <c r="AU328" s="225" t="s">
        <v>80</v>
      </c>
      <c r="AY328" s="218" t="s">
        <v>124</v>
      </c>
      <c r="BK328" s="226">
        <f>SUM(BK329:BK333)</f>
        <v>0</v>
      </c>
    </row>
    <row r="329" spans="2:65" s="112" customFormat="1" ht="25.5" customHeight="1">
      <c r="B329" s="107"/>
      <c r="C329" s="229" t="s">
        <v>596</v>
      </c>
      <c r="D329" s="229" t="s">
        <v>127</v>
      </c>
      <c r="E329" s="230" t="s">
        <v>597</v>
      </c>
      <c r="F329" s="231" t="s">
        <v>598</v>
      </c>
      <c r="G329" s="232" t="s">
        <v>323</v>
      </c>
      <c r="H329" s="233">
        <v>39.994</v>
      </c>
      <c r="I329" s="8"/>
      <c r="J329" s="234">
        <f>ROUND(I329*H329,2)</f>
        <v>0</v>
      </c>
      <c r="K329" s="231" t="s">
        <v>148</v>
      </c>
      <c r="L329" s="107"/>
      <c r="M329" s="235" t="s">
        <v>5</v>
      </c>
      <c r="N329" s="236" t="s">
        <v>44</v>
      </c>
      <c r="O329" s="108"/>
      <c r="P329" s="237">
        <f>O329*H329</f>
        <v>0</v>
      </c>
      <c r="Q329" s="237">
        <v>0</v>
      </c>
      <c r="R329" s="237">
        <f>Q329*H329</f>
        <v>0</v>
      </c>
      <c r="S329" s="237">
        <v>0</v>
      </c>
      <c r="T329" s="238">
        <f>S329*H329</f>
        <v>0</v>
      </c>
      <c r="AR329" s="92" t="s">
        <v>145</v>
      </c>
      <c r="AT329" s="92" t="s">
        <v>127</v>
      </c>
      <c r="AU329" s="92" t="s">
        <v>132</v>
      </c>
      <c r="AY329" s="92" t="s">
        <v>124</v>
      </c>
      <c r="BE329" s="239">
        <f>IF(N329="základní",J329,0)</f>
        <v>0</v>
      </c>
      <c r="BF329" s="239">
        <f>IF(N329="snížená",J329,0)</f>
        <v>0</v>
      </c>
      <c r="BG329" s="239">
        <f>IF(N329="zákl. přenesená",J329,0)</f>
        <v>0</v>
      </c>
      <c r="BH329" s="239">
        <f>IF(N329="sníž. přenesená",J329,0)</f>
        <v>0</v>
      </c>
      <c r="BI329" s="239">
        <f>IF(N329="nulová",J329,0)</f>
        <v>0</v>
      </c>
      <c r="BJ329" s="92" t="s">
        <v>132</v>
      </c>
      <c r="BK329" s="239">
        <f>ROUND(I329*H329,2)</f>
        <v>0</v>
      </c>
      <c r="BL329" s="92" t="s">
        <v>145</v>
      </c>
      <c r="BM329" s="92" t="s">
        <v>599</v>
      </c>
    </row>
    <row r="330" spans="2:65" s="112" customFormat="1" ht="25.5" customHeight="1">
      <c r="B330" s="107"/>
      <c r="C330" s="229" t="s">
        <v>600</v>
      </c>
      <c r="D330" s="229" t="s">
        <v>127</v>
      </c>
      <c r="E330" s="230" t="s">
        <v>601</v>
      </c>
      <c r="F330" s="231" t="s">
        <v>602</v>
      </c>
      <c r="G330" s="232" t="s">
        <v>323</v>
      </c>
      <c r="H330" s="233">
        <v>39.994</v>
      </c>
      <c r="I330" s="8"/>
      <c r="J330" s="234">
        <f>ROUND(I330*H330,2)</f>
        <v>0</v>
      </c>
      <c r="K330" s="231" t="s">
        <v>148</v>
      </c>
      <c r="L330" s="107"/>
      <c r="M330" s="235" t="s">
        <v>5</v>
      </c>
      <c r="N330" s="236" t="s">
        <v>44</v>
      </c>
      <c r="O330" s="108"/>
      <c r="P330" s="237">
        <f>O330*H330</f>
        <v>0</v>
      </c>
      <c r="Q330" s="237">
        <v>0</v>
      </c>
      <c r="R330" s="237">
        <f>Q330*H330</f>
        <v>0</v>
      </c>
      <c r="S330" s="237">
        <v>0</v>
      </c>
      <c r="T330" s="238">
        <f>S330*H330</f>
        <v>0</v>
      </c>
      <c r="AR330" s="92" t="s">
        <v>145</v>
      </c>
      <c r="AT330" s="92" t="s">
        <v>127</v>
      </c>
      <c r="AU330" s="92" t="s">
        <v>132</v>
      </c>
      <c r="AY330" s="92" t="s">
        <v>124</v>
      </c>
      <c r="BE330" s="239">
        <f>IF(N330="základní",J330,0)</f>
        <v>0</v>
      </c>
      <c r="BF330" s="239">
        <f>IF(N330="snížená",J330,0)</f>
        <v>0</v>
      </c>
      <c r="BG330" s="239">
        <f>IF(N330="zákl. přenesená",J330,0)</f>
        <v>0</v>
      </c>
      <c r="BH330" s="239">
        <f>IF(N330="sníž. přenesená",J330,0)</f>
        <v>0</v>
      </c>
      <c r="BI330" s="239">
        <f>IF(N330="nulová",J330,0)</f>
        <v>0</v>
      </c>
      <c r="BJ330" s="92" t="s">
        <v>132</v>
      </c>
      <c r="BK330" s="239">
        <f>ROUND(I330*H330,2)</f>
        <v>0</v>
      </c>
      <c r="BL330" s="92" t="s">
        <v>145</v>
      </c>
      <c r="BM330" s="92" t="s">
        <v>603</v>
      </c>
    </row>
    <row r="331" spans="2:65" s="112" customFormat="1" ht="25.5" customHeight="1">
      <c r="B331" s="107"/>
      <c r="C331" s="229" t="s">
        <v>604</v>
      </c>
      <c r="D331" s="229" t="s">
        <v>127</v>
      </c>
      <c r="E331" s="230" t="s">
        <v>605</v>
      </c>
      <c r="F331" s="231" t="s">
        <v>606</v>
      </c>
      <c r="G331" s="232" t="s">
        <v>323</v>
      </c>
      <c r="H331" s="233">
        <v>759.88599999999997</v>
      </c>
      <c r="I331" s="8"/>
      <c r="J331" s="234">
        <f>ROUND(I331*H331,2)</f>
        <v>0</v>
      </c>
      <c r="K331" s="231" t="s">
        <v>148</v>
      </c>
      <c r="L331" s="107"/>
      <c r="M331" s="235" t="s">
        <v>5</v>
      </c>
      <c r="N331" s="236" t="s">
        <v>44</v>
      </c>
      <c r="O331" s="108"/>
      <c r="P331" s="237">
        <f>O331*H331</f>
        <v>0</v>
      </c>
      <c r="Q331" s="237">
        <v>0</v>
      </c>
      <c r="R331" s="237">
        <f>Q331*H331</f>
        <v>0</v>
      </c>
      <c r="S331" s="237">
        <v>0</v>
      </c>
      <c r="T331" s="238">
        <f>S331*H331</f>
        <v>0</v>
      </c>
      <c r="AR331" s="92" t="s">
        <v>145</v>
      </c>
      <c r="AT331" s="92" t="s">
        <v>127</v>
      </c>
      <c r="AU331" s="92" t="s">
        <v>132</v>
      </c>
      <c r="AY331" s="92" t="s">
        <v>124</v>
      </c>
      <c r="BE331" s="239">
        <f>IF(N331="základní",J331,0)</f>
        <v>0</v>
      </c>
      <c r="BF331" s="239">
        <f>IF(N331="snížená",J331,0)</f>
        <v>0</v>
      </c>
      <c r="BG331" s="239">
        <f>IF(N331="zákl. přenesená",J331,0)</f>
        <v>0</v>
      </c>
      <c r="BH331" s="239">
        <f>IF(N331="sníž. přenesená",J331,0)</f>
        <v>0</v>
      </c>
      <c r="BI331" s="239">
        <f>IF(N331="nulová",J331,0)</f>
        <v>0</v>
      </c>
      <c r="BJ331" s="92" t="s">
        <v>132</v>
      </c>
      <c r="BK331" s="239">
        <f>ROUND(I331*H331,2)</f>
        <v>0</v>
      </c>
      <c r="BL331" s="92" t="s">
        <v>145</v>
      </c>
      <c r="BM331" s="92" t="s">
        <v>607</v>
      </c>
    </row>
    <row r="332" spans="2:65" s="248" customFormat="1">
      <c r="B332" s="247"/>
      <c r="D332" s="240" t="s">
        <v>284</v>
      </c>
      <c r="F332" s="250" t="s">
        <v>608</v>
      </c>
      <c r="H332" s="251">
        <v>759.88599999999997</v>
      </c>
      <c r="L332" s="247"/>
      <c r="M332" s="252"/>
      <c r="N332" s="253"/>
      <c r="O332" s="253"/>
      <c r="P332" s="253"/>
      <c r="Q332" s="253"/>
      <c r="R332" s="253"/>
      <c r="S332" s="253"/>
      <c r="T332" s="254"/>
      <c r="AT332" s="249" t="s">
        <v>284</v>
      </c>
      <c r="AU332" s="249" t="s">
        <v>132</v>
      </c>
      <c r="AV332" s="248" t="s">
        <v>132</v>
      </c>
      <c r="AW332" s="248" t="s">
        <v>6</v>
      </c>
      <c r="AX332" s="248" t="s">
        <v>80</v>
      </c>
      <c r="AY332" s="249" t="s">
        <v>124</v>
      </c>
    </row>
    <row r="333" spans="2:65" s="112" customFormat="1" ht="16.5" customHeight="1">
      <c r="B333" s="107"/>
      <c r="C333" s="229" t="s">
        <v>609</v>
      </c>
      <c r="D333" s="229" t="s">
        <v>127</v>
      </c>
      <c r="E333" s="230" t="s">
        <v>610</v>
      </c>
      <c r="F333" s="231" t="s">
        <v>611</v>
      </c>
      <c r="G333" s="232" t="s">
        <v>323</v>
      </c>
      <c r="H333" s="233">
        <v>39.994</v>
      </c>
      <c r="I333" s="8"/>
      <c r="J333" s="234">
        <f>ROUND(I333*H333,2)</f>
        <v>0</v>
      </c>
      <c r="K333" s="231" t="s">
        <v>148</v>
      </c>
      <c r="L333" s="107"/>
      <c r="M333" s="235" t="s">
        <v>5</v>
      </c>
      <c r="N333" s="236" t="s">
        <v>44</v>
      </c>
      <c r="O333" s="108"/>
      <c r="P333" s="237">
        <f>O333*H333</f>
        <v>0</v>
      </c>
      <c r="Q333" s="237">
        <v>0</v>
      </c>
      <c r="R333" s="237">
        <f>Q333*H333</f>
        <v>0</v>
      </c>
      <c r="S333" s="237">
        <v>0</v>
      </c>
      <c r="T333" s="238">
        <f>S333*H333</f>
        <v>0</v>
      </c>
      <c r="AR333" s="92" t="s">
        <v>145</v>
      </c>
      <c r="AT333" s="92" t="s">
        <v>127</v>
      </c>
      <c r="AU333" s="92" t="s">
        <v>132</v>
      </c>
      <c r="AY333" s="92" t="s">
        <v>124</v>
      </c>
      <c r="BE333" s="239">
        <f>IF(N333="základní",J333,0)</f>
        <v>0</v>
      </c>
      <c r="BF333" s="239">
        <f>IF(N333="snížená",J333,0)</f>
        <v>0</v>
      </c>
      <c r="BG333" s="239">
        <f>IF(N333="zákl. přenesená",J333,0)</f>
        <v>0</v>
      </c>
      <c r="BH333" s="239">
        <f>IF(N333="sníž. přenesená",J333,0)</f>
        <v>0</v>
      </c>
      <c r="BI333" s="239">
        <f>IF(N333="nulová",J333,0)</f>
        <v>0</v>
      </c>
      <c r="BJ333" s="92" t="s">
        <v>132</v>
      </c>
      <c r="BK333" s="239">
        <f>ROUND(I333*H333,2)</f>
        <v>0</v>
      </c>
      <c r="BL333" s="92" t="s">
        <v>145</v>
      </c>
      <c r="BM333" s="92" t="s">
        <v>612</v>
      </c>
    </row>
    <row r="334" spans="2:65" s="217" customFormat="1" ht="29.85" customHeight="1">
      <c r="B334" s="216"/>
      <c r="D334" s="218" t="s">
        <v>71</v>
      </c>
      <c r="E334" s="227" t="s">
        <v>613</v>
      </c>
      <c r="F334" s="227" t="s">
        <v>614</v>
      </c>
      <c r="J334" s="228">
        <f>BK334</f>
        <v>0</v>
      </c>
      <c r="L334" s="216"/>
      <c r="M334" s="221"/>
      <c r="N334" s="222"/>
      <c r="O334" s="222"/>
      <c r="P334" s="223">
        <f>P335</f>
        <v>0</v>
      </c>
      <c r="Q334" s="222"/>
      <c r="R334" s="223">
        <f>R335</f>
        <v>0</v>
      </c>
      <c r="S334" s="222"/>
      <c r="T334" s="224">
        <f>T335</f>
        <v>0</v>
      </c>
      <c r="AR334" s="218" t="s">
        <v>80</v>
      </c>
      <c r="AT334" s="225" t="s">
        <v>71</v>
      </c>
      <c r="AU334" s="225" t="s">
        <v>80</v>
      </c>
      <c r="AY334" s="218" t="s">
        <v>124</v>
      </c>
      <c r="BK334" s="226">
        <f>BK335</f>
        <v>0</v>
      </c>
    </row>
    <row r="335" spans="2:65" s="112" customFormat="1" ht="38.25" customHeight="1">
      <c r="B335" s="107"/>
      <c r="C335" s="229" t="s">
        <v>615</v>
      </c>
      <c r="D335" s="229" t="s">
        <v>127</v>
      </c>
      <c r="E335" s="230" t="s">
        <v>616</v>
      </c>
      <c r="F335" s="231" t="s">
        <v>617</v>
      </c>
      <c r="G335" s="232" t="s">
        <v>323</v>
      </c>
      <c r="H335" s="233">
        <v>88.855999999999995</v>
      </c>
      <c r="I335" s="8"/>
      <c r="J335" s="234">
        <f>ROUND(I335*H335,2)</f>
        <v>0</v>
      </c>
      <c r="K335" s="231" t="s">
        <v>148</v>
      </c>
      <c r="L335" s="107"/>
      <c r="M335" s="235" t="s">
        <v>5</v>
      </c>
      <c r="N335" s="236" t="s">
        <v>44</v>
      </c>
      <c r="O335" s="108"/>
      <c r="P335" s="237">
        <f>O335*H335</f>
        <v>0</v>
      </c>
      <c r="Q335" s="237">
        <v>0</v>
      </c>
      <c r="R335" s="237">
        <f>Q335*H335</f>
        <v>0</v>
      </c>
      <c r="S335" s="237">
        <v>0</v>
      </c>
      <c r="T335" s="238">
        <f>S335*H335</f>
        <v>0</v>
      </c>
      <c r="AR335" s="92" t="s">
        <v>145</v>
      </c>
      <c r="AT335" s="92" t="s">
        <v>127</v>
      </c>
      <c r="AU335" s="92" t="s">
        <v>132</v>
      </c>
      <c r="AY335" s="92" t="s">
        <v>124</v>
      </c>
      <c r="BE335" s="239">
        <f>IF(N335="základní",J335,0)</f>
        <v>0</v>
      </c>
      <c r="BF335" s="239">
        <f>IF(N335="snížená",J335,0)</f>
        <v>0</v>
      </c>
      <c r="BG335" s="239">
        <f>IF(N335="zákl. přenesená",J335,0)</f>
        <v>0</v>
      </c>
      <c r="BH335" s="239">
        <f>IF(N335="sníž. přenesená",J335,0)</f>
        <v>0</v>
      </c>
      <c r="BI335" s="239">
        <f>IF(N335="nulová",J335,0)</f>
        <v>0</v>
      </c>
      <c r="BJ335" s="92" t="s">
        <v>132</v>
      </c>
      <c r="BK335" s="239">
        <f>ROUND(I335*H335,2)</f>
        <v>0</v>
      </c>
      <c r="BL335" s="92" t="s">
        <v>145</v>
      </c>
      <c r="BM335" s="92" t="s">
        <v>618</v>
      </c>
    </row>
    <row r="336" spans="2:65" s="217" customFormat="1" ht="37.35" customHeight="1">
      <c r="B336" s="216"/>
      <c r="D336" s="218" t="s">
        <v>71</v>
      </c>
      <c r="E336" s="219" t="s">
        <v>619</v>
      </c>
      <c r="F336" s="219" t="s">
        <v>620</v>
      </c>
      <c r="J336" s="220">
        <f>BK336</f>
        <v>0</v>
      </c>
      <c r="L336" s="216"/>
      <c r="M336" s="221"/>
      <c r="N336" s="222"/>
      <c r="O336" s="222"/>
      <c r="P336" s="223">
        <f>P337+P349+P365+P389+P399+P413+P421</f>
        <v>0</v>
      </c>
      <c r="Q336" s="222"/>
      <c r="R336" s="223">
        <f>R337+R349+R365+R389+R399+R413+R421</f>
        <v>18.058436720000003</v>
      </c>
      <c r="S336" s="222"/>
      <c r="T336" s="224">
        <f>T337+T349+T365+T389+T399+T413+T421</f>
        <v>0.80646249999999997</v>
      </c>
      <c r="AR336" s="218" t="s">
        <v>132</v>
      </c>
      <c r="AT336" s="225" t="s">
        <v>71</v>
      </c>
      <c r="AU336" s="225" t="s">
        <v>72</v>
      </c>
      <c r="AY336" s="218" t="s">
        <v>124</v>
      </c>
      <c r="BK336" s="226">
        <f>BK337+BK349+BK365+BK389+BK399+BK413+BK421</f>
        <v>0</v>
      </c>
    </row>
    <row r="337" spans="2:65" s="217" customFormat="1" ht="19.899999999999999" customHeight="1">
      <c r="B337" s="216"/>
      <c r="D337" s="218" t="s">
        <v>71</v>
      </c>
      <c r="E337" s="227" t="s">
        <v>621</v>
      </c>
      <c r="F337" s="227" t="s">
        <v>622</v>
      </c>
      <c r="J337" s="228">
        <f>BK337</f>
        <v>0</v>
      </c>
      <c r="L337" s="216"/>
      <c r="M337" s="221"/>
      <c r="N337" s="222"/>
      <c r="O337" s="222"/>
      <c r="P337" s="223">
        <f>SUM(P338:P348)</f>
        <v>0</v>
      </c>
      <c r="Q337" s="222"/>
      <c r="R337" s="223">
        <f>SUM(R338:R348)</f>
        <v>6.2416511999999997</v>
      </c>
      <c r="S337" s="222"/>
      <c r="T337" s="224">
        <f>SUM(T338:T348)</f>
        <v>0</v>
      </c>
      <c r="AR337" s="218" t="s">
        <v>132</v>
      </c>
      <c r="AT337" s="225" t="s">
        <v>71</v>
      </c>
      <c r="AU337" s="225" t="s">
        <v>80</v>
      </c>
      <c r="AY337" s="218" t="s">
        <v>124</v>
      </c>
      <c r="BK337" s="226">
        <f>SUM(BK338:BK348)</f>
        <v>0</v>
      </c>
    </row>
    <row r="338" spans="2:65" s="112" customFormat="1" ht="25.5" customHeight="1">
      <c r="B338" s="107"/>
      <c r="C338" s="229" t="s">
        <v>623</v>
      </c>
      <c r="D338" s="229" t="s">
        <v>127</v>
      </c>
      <c r="E338" s="230" t="s">
        <v>624</v>
      </c>
      <c r="F338" s="231" t="s">
        <v>625</v>
      </c>
      <c r="G338" s="232" t="s">
        <v>213</v>
      </c>
      <c r="H338" s="233">
        <v>206.98599999999999</v>
      </c>
      <c r="I338" s="8"/>
      <c r="J338" s="234">
        <f>ROUND(I338*H338,2)</f>
        <v>0</v>
      </c>
      <c r="K338" s="231" t="s">
        <v>148</v>
      </c>
      <c r="L338" s="107"/>
      <c r="M338" s="235" t="s">
        <v>5</v>
      </c>
      <c r="N338" s="236" t="s">
        <v>44</v>
      </c>
      <c r="O338" s="108"/>
      <c r="P338" s="237">
        <f>O338*H338</f>
        <v>0</v>
      </c>
      <c r="Q338" s="237">
        <v>8.4999999999999995E-4</v>
      </c>
      <c r="R338" s="237">
        <f>Q338*H338</f>
        <v>0.17593809999999999</v>
      </c>
      <c r="S338" s="237">
        <v>0</v>
      </c>
      <c r="T338" s="238">
        <f>S338*H338</f>
        <v>0</v>
      </c>
      <c r="AR338" s="92" t="s">
        <v>355</v>
      </c>
      <c r="AT338" s="92" t="s">
        <v>127</v>
      </c>
      <c r="AU338" s="92" t="s">
        <v>132</v>
      </c>
      <c r="AY338" s="92" t="s">
        <v>124</v>
      </c>
      <c r="BE338" s="239">
        <f>IF(N338="základní",J338,0)</f>
        <v>0</v>
      </c>
      <c r="BF338" s="239">
        <f>IF(N338="snížená",J338,0)</f>
        <v>0</v>
      </c>
      <c r="BG338" s="239">
        <f>IF(N338="zákl. přenesená",J338,0)</f>
        <v>0</v>
      </c>
      <c r="BH338" s="239">
        <f>IF(N338="sníž. přenesená",J338,0)</f>
        <v>0</v>
      </c>
      <c r="BI338" s="239">
        <f>IF(N338="nulová",J338,0)</f>
        <v>0</v>
      </c>
      <c r="BJ338" s="92" t="s">
        <v>132</v>
      </c>
      <c r="BK338" s="239">
        <f>ROUND(I338*H338,2)</f>
        <v>0</v>
      </c>
      <c r="BL338" s="92" t="s">
        <v>355</v>
      </c>
      <c r="BM338" s="92" t="s">
        <v>626</v>
      </c>
    </row>
    <row r="339" spans="2:65" s="248" customFormat="1">
      <c r="B339" s="247"/>
      <c r="D339" s="240" t="s">
        <v>284</v>
      </c>
      <c r="E339" s="249" t="s">
        <v>5</v>
      </c>
      <c r="F339" s="250" t="s">
        <v>453</v>
      </c>
      <c r="H339" s="251">
        <v>206.98599999999999</v>
      </c>
      <c r="L339" s="247"/>
      <c r="M339" s="252"/>
      <c r="N339" s="253"/>
      <c r="O339" s="253"/>
      <c r="P339" s="253"/>
      <c r="Q339" s="253"/>
      <c r="R339" s="253"/>
      <c r="S339" s="253"/>
      <c r="T339" s="254"/>
      <c r="AT339" s="249" t="s">
        <v>284</v>
      </c>
      <c r="AU339" s="249" t="s">
        <v>132</v>
      </c>
      <c r="AV339" s="248" t="s">
        <v>132</v>
      </c>
      <c r="AW339" s="248" t="s">
        <v>35</v>
      </c>
      <c r="AX339" s="248" t="s">
        <v>80</v>
      </c>
      <c r="AY339" s="249" t="s">
        <v>124</v>
      </c>
    </row>
    <row r="340" spans="2:65" s="112" customFormat="1" ht="16.5" customHeight="1">
      <c r="B340" s="107"/>
      <c r="C340" s="229" t="s">
        <v>627</v>
      </c>
      <c r="D340" s="229" t="s">
        <v>127</v>
      </c>
      <c r="E340" s="230" t="s">
        <v>628</v>
      </c>
      <c r="F340" s="231" t="s">
        <v>629</v>
      </c>
      <c r="G340" s="232" t="s">
        <v>213</v>
      </c>
      <c r="H340" s="233">
        <v>206.98599999999999</v>
      </c>
      <c r="I340" s="8"/>
      <c r="J340" s="234">
        <f>ROUND(I340*H340,2)</f>
        <v>0</v>
      </c>
      <c r="K340" s="231" t="s">
        <v>5</v>
      </c>
      <c r="L340" s="107"/>
      <c r="M340" s="235" t="s">
        <v>5</v>
      </c>
      <c r="N340" s="236" t="s">
        <v>44</v>
      </c>
      <c r="O340" s="108"/>
      <c r="P340" s="237">
        <f>O340*H340</f>
        <v>0</v>
      </c>
      <c r="Q340" s="237">
        <v>8.4999999999999995E-4</v>
      </c>
      <c r="R340" s="237">
        <f>Q340*H340</f>
        <v>0.17593809999999999</v>
      </c>
      <c r="S340" s="237">
        <v>0</v>
      </c>
      <c r="T340" s="238">
        <f>S340*H340</f>
        <v>0</v>
      </c>
      <c r="AR340" s="92" t="s">
        <v>355</v>
      </c>
      <c r="AT340" s="92" t="s">
        <v>127</v>
      </c>
      <c r="AU340" s="92" t="s">
        <v>132</v>
      </c>
      <c r="AY340" s="92" t="s">
        <v>124</v>
      </c>
      <c r="BE340" s="239">
        <f>IF(N340="základní",J340,0)</f>
        <v>0</v>
      </c>
      <c r="BF340" s="239">
        <f>IF(N340="snížená",J340,0)</f>
        <v>0</v>
      </c>
      <c r="BG340" s="239">
        <f>IF(N340="zákl. přenesená",J340,0)</f>
        <v>0</v>
      </c>
      <c r="BH340" s="239">
        <f>IF(N340="sníž. přenesená",J340,0)</f>
        <v>0</v>
      </c>
      <c r="BI340" s="239">
        <f>IF(N340="nulová",J340,0)</f>
        <v>0</v>
      </c>
      <c r="BJ340" s="92" t="s">
        <v>132</v>
      </c>
      <c r="BK340" s="239">
        <f>ROUND(I340*H340,2)</f>
        <v>0</v>
      </c>
      <c r="BL340" s="92" t="s">
        <v>355</v>
      </c>
      <c r="BM340" s="92" t="s">
        <v>630</v>
      </c>
    </row>
    <row r="341" spans="2:65" s="248" customFormat="1">
      <c r="B341" s="247"/>
      <c r="D341" s="240" t="s">
        <v>284</v>
      </c>
      <c r="E341" s="249" t="s">
        <v>5</v>
      </c>
      <c r="F341" s="250" t="s">
        <v>453</v>
      </c>
      <c r="H341" s="251">
        <v>206.98599999999999</v>
      </c>
      <c r="L341" s="247"/>
      <c r="M341" s="252"/>
      <c r="N341" s="253"/>
      <c r="O341" s="253"/>
      <c r="P341" s="253"/>
      <c r="Q341" s="253"/>
      <c r="R341" s="253"/>
      <c r="S341" s="253"/>
      <c r="T341" s="254"/>
      <c r="AT341" s="249" t="s">
        <v>284</v>
      </c>
      <c r="AU341" s="249" t="s">
        <v>132</v>
      </c>
      <c r="AV341" s="248" t="s">
        <v>132</v>
      </c>
      <c r="AW341" s="248" t="s">
        <v>35</v>
      </c>
      <c r="AX341" s="248" t="s">
        <v>80</v>
      </c>
      <c r="AY341" s="249" t="s">
        <v>124</v>
      </c>
    </row>
    <row r="342" spans="2:65" s="112" customFormat="1" ht="25.5" customHeight="1">
      <c r="B342" s="107"/>
      <c r="C342" s="229" t="s">
        <v>631</v>
      </c>
      <c r="D342" s="229" t="s">
        <v>127</v>
      </c>
      <c r="E342" s="230" t="s">
        <v>632</v>
      </c>
      <c r="F342" s="231" t="s">
        <v>633</v>
      </c>
      <c r="G342" s="232" t="s">
        <v>213</v>
      </c>
      <c r="H342" s="233">
        <v>235.59100000000001</v>
      </c>
      <c r="I342" s="8"/>
      <c r="J342" s="234">
        <f>ROUND(I342*H342,2)</f>
        <v>0</v>
      </c>
      <c r="K342" s="231" t="s">
        <v>5</v>
      </c>
      <c r="L342" s="107"/>
      <c r="M342" s="235" t="s">
        <v>5</v>
      </c>
      <c r="N342" s="236" t="s">
        <v>44</v>
      </c>
      <c r="O342" s="108"/>
      <c r="P342" s="237">
        <f>O342*H342</f>
        <v>0</v>
      </c>
      <c r="Q342" s="237">
        <v>2.5000000000000001E-2</v>
      </c>
      <c r="R342" s="237">
        <f>Q342*H342</f>
        <v>5.8897750000000002</v>
      </c>
      <c r="S342" s="237">
        <v>0</v>
      </c>
      <c r="T342" s="238">
        <f>S342*H342</f>
        <v>0</v>
      </c>
      <c r="AR342" s="92" t="s">
        <v>355</v>
      </c>
      <c r="AT342" s="92" t="s">
        <v>127</v>
      </c>
      <c r="AU342" s="92" t="s">
        <v>132</v>
      </c>
      <c r="AY342" s="92" t="s">
        <v>124</v>
      </c>
      <c r="BE342" s="239">
        <f>IF(N342="základní",J342,0)</f>
        <v>0</v>
      </c>
      <c r="BF342" s="239">
        <f>IF(N342="snížená",J342,0)</f>
        <v>0</v>
      </c>
      <c r="BG342" s="239">
        <f>IF(N342="zákl. přenesená",J342,0)</f>
        <v>0</v>
      </c>
      <c r="BH342" s="239">
        <f>IF(N342="sníž. přenesená",J342,0)</f>
        <v>0</v>
      </c>
      <c r="BI342" s="239">
        <f>IF(N342="nulová",J342,0)</f>
        <v>0</v>
      </c>
      <c r="BJ342" s="92" t="s">
        <v>132</v>
      </c>
      <c r="BK342" s="239">
        <f>ROUND(I342*H342,2)</f>
        <v>0</v>
      </c>
      <c r="BL342" s="92" t="s">
        <v>355</v>
      </c>
      <c r="BM342" s="92" t="s">
        <v>634</v>
      </c>
    </row>
    <row r="343" spans="2:65" s="256" customFormat="1">
      <c r="B343" s="255"/>
      <c r="D343" s="240" t="s">
        <v>284</v>
      </c>
      <c r="E343" s="257" t="s">
        <v>5</v>
      </c>
      <c r="F343" s="258" t="s">
        <v>365</v>
      </c>
      <c r="H343" s="257" t="s">
        <v>5</v>
      </c>
      <c r="L343" s="255"/>
      <c r="M343" s="259"/>
      <c r="N343" s="260"/>
      <c r="O343" s="260"/>
      <c r="P343" s="260"/>
      <c r="Q343" s="260"/>
      <c r="R343" s="260"/>
      <c r="S343" s="260"/>
      <c r="T343" s="261"/>
      <c r="AT343" s="257" t="s">
        <v>284</v>
      </c>
      <c r="AU343" s="257" t="s">
        <v>132</v>
      </c>
      <c r="AV343" s="256" t="s">
        <v>80</v>
      </c>
      <c r="AW343" s="256" t="s">
        <v>35</v>
      </c>
      <c r="AX343" s="256" t="s">
        <v>72</v>
      </c>
      <c r="AY343" s="257" t="s">
        <v>124</v>
      </c>
    </row>
    <row r="344" spans="2:65" s="248" customFormat="1" ht="27">
      <c r="B344" s="247"/>
      <c r="D344" s="240" t="s">
        <v>284</v>
      </c>
      <c r="E344" s="249" t="s">
        <v>5</v>
      </c>
      <c r="F344" s="250" t="s">
        <v>635</v>
      </c>
      <c r="H344" s="251">
        <v>29.327999999999999</v>
      </c>
      <c r="L344" s="247"/>
      <c r="M344" s="252"/>
      <c r="N344" s="253"/>
      <c r="O344" s="253"/>
      <c r="P344" s="253"/>
      <c r="Q344" s="253"/>
      <c r="R344" s="253"/>
      <c r="S344" s="253"/>
      <c r="T344" s="254"/>
      <c r="AT344" s="249" t="s">
        <v>284</v>
      </c>
      <c r="AU344" s="249" t="s">
        <v>132</v>
      </c>
      <c r="AV344" s="248" t="s">
        <v>132</v>
      </c>
      <c r="AW344" s="248" t="s">
        <v>35</v>
      </c>
      <c r="AX344" s="248" t="s">
        <v>72</v>
      </c>
      <c r="AY344" s="249" t="s">
        <v>124</v>
      </c>
    </row>
    <row r="345" spans="2:65" s="248" customFormat="1" ht="27">
      <c r="B345" s="247"/>
      <c r="D345" s="240" t="s">
        <v>284</v>
      </c>
      <c r="E345" s="249" t="s">
        <v>5</v>
      </c>
      <c r="F345" s="250" t="s">
        <v>636</v>
      </c>
      <c r="H345" s="251">
        <v>196.17699999999999</v>
      </c>
      <c r="L345" s="247"/>
      <c r="M345" s="252"/>
      <c r="N345" s="253"/>
      <c r="O345" s="253"/>
      <c r="P345" s="253"/>
      <c r="Q345" s="253"/>
      <c r="R345" s="253"/>
      <c r="S345" s="253"/>
      <c r="T345" s="254"/>
      <c r="AT345" s="249" t="s">
        <v>284</v>
      </c>
      <c r="AU345" s="249" t="s">
        <v>132</v>
      </c>
      <c r="AV345" s="248" t="s">
        <v>132</v>
      </c>
      <c r="AW345" s="248" t="s">
        <v>35</v>
      </c>
      <c r="AX345" s="248" t="s">
        <v>72</v>
      </c>
      <c r="AY345" s="249" t="s">
        <v>124</v>
      </c>
    </row>
    <row r="346" spans="2:65" s="248" customFormat="1">
      <c r="B346" s="247"/>
      <c r="D346" s="240" t="s">
        <v>284</v>
      </c>
      <c r="E346" s="249" t="s">
        <v>5</v>
      </c>
      <c r="F346" s="250" t="s">
        <v>637</v>
      </c>
      <c r="H346" s="251">
        <v>10.086</v>
      </c>
      <c r="L346" s="247"/>
      <c r="M346" s="252"/>
      <c r="N346" s="253"/>
      <c r="O346" s="253"/>
      <c r="P346" s="253"/>
      <c r="Q346" s="253"/>
      <c r="R346" s="253"/>
      <c r="S346" s="253"/>
      <c r="T346" s="254"/>
      <c r="AT346" s="249" t="s">
        <v>284</v>
      </c>
      <c r="AU346" s="249" t="s">
        <v>132</v>
      </c>
      <c r="AV346" s="248" t="s">
        <v>132</v>
      </c>
      <c r="AW346" s="248" t="s">
        <v>35</v>
      </c>
      <c r="AX346" s="248" t="s">
        <v>72</v>
      </c>
      <c r="AY346" s="249" t="s">
        <v>124</v>
      </c>
    </row>
    <row r="347" spans="2:65" s="271" customFormat="1">
      <c r="B347" s="270"/>
      <c r="D347" s="240" t="s">
        <v>284</v>
      </c>
      <c r="E347" s="272" t="s">
        <v>5</v>
      </c>
      <c r="F347" s="273" t="s">
        <v>306</v>
      </c>
      <c r="H347" s="274">
        <v>235.59100000000001</v>
      </c>
      <c r="L347" s="270"/>
      <c r="M347" s="275"/>
      <c r="N347" s="276"/>
      <c r="O347" s="276"/>
      <c r="P347" s="276"/>
      <c r="Q347" s="276"/>
      <c r="R347" s="276"/>
      <c r="S347" s="276"/>
      <c r="T347" s="277"/>
      <c r="AT347" s="272" t="s">
        <v>284</v>
      </c>
      <c r="AU347" s="272" t="s">
        <v>132</v>
      </c>
      <c r="AV347" s="271" t="s">
        <v>145</v>
      </c>
      <c r="AW347" s="271" t="s">
        <v>35</v>
      </c>
      <c r="AX347" s="271" t="s">
        <v>80</v>
      </c>
      <c r="AY347" s="272" t="s">
        <v>124</v>
      </c>
    </row>
    <row r="348" spans="2:65" s="112" customFormat="1" ht="38.25" customHeight="1">
      <c r="B348" s="107"/>
      <c r="C348" s="229" t="s">
        <v>638</v>
      </c>
      <c r="D348" s="229" t="s">
        <v>127</v>
      </c>
      <c r="E348" s="230" t="s">
        <v>639</v>
      </c>
      <c r="F348" s="231" t="s">
        <v>640</v>
      </c>
      <c r="G348" s="232" t="s">
        <v>323</v>
      </c>
      <c r="H348" s="233">
        <v>6.242</v>
      </c>
      <c r="I348" s="8"/>
      <c r="J348" s="234">
        <f>ROUND(I348*H348,2)</f>
        <v>0</v>
      </c>
      <c r="K348" s="231" t="s">
        <v>148</v>
      </c>
      <c r="L348" s="107"/>
      <c r="M348" s="235" t="s">
        <v>5</v>
      </c>
      <c r="N348" s="236" t="s">
        <v>44</v>
      </c>
      <c r="O348" s="108"/>
      <c r="P348" s="237">
        <f>O348*H348</f>
        <v>0</v>
      </c>
      <c r="Q348" s="237">
        <v>0</v>
      </c>
      <c r="R348" s="237">
        <f>Q348*H348</f>
        <v>0</v>
      </c>
      <c r="S348" s="237">
        <v>0</v>
      </c>
      <c r="T348" s="238">
        <f>S348*H348</f>
        <v>0</v>
      </c>
      <c r="AR348" s="92" t="s">
        <v>355</v>
      </c>
      <c r="AT348" s="92" t="s">
        <v>127</v>
      </c>
      <c r="AU348" s="92" t="s">
        <v>132</v>
      </c>
      <c r="AY348" s="92" t="s">
        <v>124</v>
      </c>
      <c r="BE348" s="239">
        <f>IF(N348="základní",J348,0)</f>
        <v>0</v>
      </c>
      <c r="BF348" s="239">
        <f>IF(N348="snížená",J348,0)</f>
        <v>0</v>
      </c>
      <c r="BG348" s="239">
        <f>IF(N348="zákl. přenesená",J348,0)</f>
        <v>0</v>
      </c>
      <c r="BH348" s="239">
        <f>IF(N348="sníž. přenesená",J348,0)</f>
        <v>0</v>
      </c>
      <c r="BI348" s="239">
        <f>IF(N348="nulová",J348,0)</f>
        <v>0</v>
      </c>
      <c r="BJ348" s="92" t="s">
        <v>132</v>
      </c>
      <c r="BK348" s="239">
        <f>ROUND(I348*H348,2)</f>
        <v>0</v>
      </c>
      <c r="BL348" s="92" t="s">
        <v>355</v>
      </c>
      <c r="BM348" s="92" t="s">
        <v>641</v>
      </c>
    </row>
    <row r="349" spans="2:65" s="217" customFormat="1" ht="29.85" customHeight="1">
      <c r="B349" s="216"/>
      <c r="D349" s="218" t="s">
        <v>71</v>
      </c>
      <c r="E349" s="227" t="s">
        <v>642</v>
      </c>
      <c r="F349" s="227" t="s">
        <v>643</v>
      </c>
      <c r="J349" s="228">
        <f>BK349</f>
        <v>0</v>
      </c>
      <c r="L349" s="216"/>
      <c r="M349" s="221"/>
      <c r="N349" s="222"/>
      <c r="O349" s="222"/>
      <c r="P349" s="223">
        <f>SUM(P350:P364)</f>
        <v>0</v>
      </c>
      <c r="Q349" s="222"/>
      <c r="R349" s="223">
        <f>SUM(R350:R364)</f>
        <v>0.27767999999999998</v>
      </c>
      <c r="S349" s="222"/>
      <c r="T349" s="224">
        <f>SUM(T350:T364)</f>
        <v>3.81E-3</v>
      </c>
      <c r="AR349" s="218" t="s">
        <v>132</v>
      </c>
      <c r="AT349" s="225" t="s">
        <v>71</v>
      </c>
      <c r="AU349" s="225" t="s">
        <v>80</v>
      </c>
      <c r="AY349" s="218" t="s">
        <v>124</v>
      </c>
      <c r="BK349" s="226">
        <f>SUM(BK350:BK364)</f>
        <v>0</v>
      </c>
    </row>
    <row r="350" spans="2:65" s="112" customFormat="1" ht="25.5" customHeight="1">
      <c r="B350" s="107"/>
      <c r="C350" s="229" t="s">
        <v>644</v>
      </c>
      <c r="D350" s="229" t="s">
        <v>127</v>
      </c>
      <c r="E350" s="230" t="s">
        <v>645</v>
      </c>
      <c r="F350" s="231" t="s">
        <v>646</v>
      </c>
      <c r="G350" s="232" t="s">
        <v>358</v>
      </c>
      <c r="H350" s="233">
        <v>1</v>
      </c>
      <c r="I350" s="8"/>
      <c r="J350" s="234">
        <f t="shared" ref="J350:J364" si="0">ROUND(I350*H350,2)</f>
        <v>0</v>
      </c>
      <c r="K350" s="231" t="s">
        <v>5</v>
      </c>
      <c r="L350" s="107"/>
      <c r="M350" s="235" t="s">
        <v>5</v>
      </c>
      <c r="N350" s="236" t="s">
        <v>44</v>
      </c>
      <c r="O350" s="108"/>
      <c r="P350" s="237">
        <f t="shared" ref="P350:P364" si="1">O350*H350</f>
        <v>0</v>
      </c>
      <c r="Q350" s="237">
        <v>0</v>
      </c>
      <c r="R350" s="237">
        <f t="shared" ref="R350:R364" si="2">Q350*H350</f>
        <v>0</v>
      </c>
      <c r="S350" s="237">
        <v>0</v>
      </c>
      <c r="T350" s="238">
        <f t="shared" ref="T350:T364" si="3">S350*H350</f>
        <v>0</v>
      </c>
      <c r="AR350" s="92" t="s">
        <v>355</v>
      </c>
      <c r="AT350" s="92" t="s">
        <v>127</v>
      </c>
      <c r="AU350" s="92" t="s">
        <v>132</v>
      </c>
      <c r="AY350" s="92" t="s">
        <v>124</v>
      </c>
      <c r="BE350" s="239">
        <f t="shared" ref="BE350:BE364" si="4">IF(N350="základní",J350,0)</f>
        <v>0</v>
      </c>
      <c r="BF350" s="239">
        <f t="shared" ref="BF350:BF364" si="5">IF(N350="snížená",J350,0)</f>
        <v>0</v>
      </c>
      <c r="BG350" s="239">
        <f t="shared" ref="BG350:BG364" si="6">IF(N350="zákl. přenesená",J350,0)</f>
        <v>0</v>
      </c>
      <c r="BH350" s="239">
        <f t="shared" ref="BH350:BH364" si="7">IF(N350="sníž. přenesená",J350,0)</f>
        <v>0</v>
      </c>
      <c r="BI350" s="239">
        <f t="shared" ref="BI350:BI364" si="8">IF(N350="nulová",J350,0)</f>
        <v>0</v>
      </c>
      <c r="BJ350" s="92" t="s">
        <v>132</v>
      </c>
      <c r="BK350" s="239">
        <f t="shared" ref="BK350:BK364" si="9">ROUND(I350*H350,2)</f>
        <v>0</v>
      </c>
      <c r="BL350" s="92" t="s">
        <v>355</v>
      </c>
      <c r="BM350" s="92" t="s">
        <v>647</v>
      </c>
    </row>
    <row r="351" spans="2:65" s="112" customFormat="1" ht="16.5" customHeight="1">
      <c r="B351" s="107"/>
      <c r="C351" s="229" t="s">
        <v>648</v>
      </c>
      <c r="D351" s="229" t="s">
        <v>127</v>
      </c>
      <c r="E351" s="230" t="s">
        <v>649</v>
      </c>
      <c r="F351" s="231" t="s">
        <v>650</v>
      </c>
      <c r="G351" s="232" t="s">
        <v>358</v>
      </c>
      <c r="H351" s="233">
        <v>2</v>
      </c>
      <c r="I351" s="8"/>
      <c r="J351" s="234">
        <f t="shared" si="0"/>
        <v>0</v>
      </c>
      <c r="K351" s="231" t="s">
        <v>5</v>
      </c>
      <c r="L351" s="107"/>
      <c r="M351" s="235" t="s">
        <v>5</v>
      </c>
      <c r="N351" s="236" t="s">
        <v>44</v>
      </c>
      <c r="O351" s="108"/>
      <c r="P351" s="237">
        <f t="shared" si="1"/>
        <v>0</v>
      </c>
      <c r="Q351" s="237">
        <v>0</v>
      </c>
      <c r="R351" s="237">
        <f t="shared" si="2"/>
        <v>0</v>
      </c>
      <c r="S351" s="237">
        <v>0</v>
      </c>
      <c r="T351" s="238">
        <f t="shared" si="3"/>
        <v>0</v>
      </c>
      <c r="AR351" s="92" t="s">
        <v>355</v>
      </c>
      <c r="AT351" s="92" t="s">
        <v>127</v>
      </c>
      <c r="AU351" s="92" t="s">
        <v>132</v>
      </c>
      <c r="AY351" s="92" t="s">
        <v>124</v>
      </c>
      <c r="BE351" s="239">
        <f t="shared" si="4"/>
        <v>0</v>
      </c>
      <c r="BF351" s="239">
        <f t="shared" si="5"/>
        <v>0</v>
      </c>
      <c r="BG351" s="239">
        <f t="shared" si="6"/>
        <v>0</v>
      </c>
      <c r="BH351" s="239">
        <f t="shared" si="7"/>
        <v>0</v>
      </c>
      <c r="BI351" s="239">
        <f t="shared" si="8"/>
        <v>0</v>
      </c>
      <c r="BJ351" s="92" t="s">
        <v>132</v>
      </c>
      <c r="BK351" s="239">
        <f t="shared" si="9"/>
        <v>0</v>
      </c>
      <c r="BL351" s="92" t="s">
        <v>355</v>
      </c>
      <c r="BM351" s="92" t="s">
        <v>651</v>
      </c>
    </row>
    <row r="352" spans="2:65" s="112" customFormat="1" ht="16.5" customHeight="1">
      <c r="B352" s="107"/>
      <c r="C352" s="229" t="s">
        <v>652</v>
      </c>
      <c r="D352" s="229" t="s">
        <v>127</v>
      </c>
      <c r="E352" s="230" t="s">
        <v>653</v>
      </c>
      <c r="F352" s="231" t="s">
        <v>654</v>
      </c>
      <c r="G352" s="232" t="s">
        <v>358</v>
      </c>
      <c r="H352" s="233">
        <v>1</v>
      </c>
      <c r="I352" s="8"/>
      <c r="J352" s="234">
        <f t="shared" si="0"/>
        <v>0</v>
      </c>
      <c r="K352" s="231" t="s">
        <v>5</v>
      </c>
      <c r="L352" s="107"/>
      <c r="M352" s="235" t="s">
        <v>5</v>
      </c>
      <c r="N352" s="236" t="s">
        <v>44</v>
      </c>
      <c r="O352" s="108"/>
      <c r="P352" s="237">
        <f t="shared" si="1"/>
        <v>0</v>
      </c>
      <c r="Q352" s="237">
        <v>0</v>
      </c>
      <c r="R352" s="237">
        <f t="shared" si="2"/>
        <v>0</v>
      </c>
      <c r="S352" s="237">
        <v>0</v>
      </c>
      <c r="T352" s="238">
        <f t="shared" si="3"/>
        <v>0</v>
      </c>
      <c r="AR352" s="92" t="s">
        <v>355</v>
      </c>
      <c r="AT352" s="92" t="s">
        <v>127</v>
      </c>
      <c r="AU352" s="92" t="s">
        <v>132</v>
      </c>
      <c r="AY352" s="92" t="s">
        <v>124</v>
      </c>
      <c r="BE352" s="239">
        <f t="shared" si="4"/>
        <v>0</v>
      </c>
      <c r="BF352" s="239">
        <f t="shared" si="5"/>
        <v>0</v>
      </c>
      <c r="BG352" s="239">
        <f t="shared" si="6"/>
        <v>0</v>
      </c>
      <c r="BH352" s="239">
        <f t="shared" si="7"/>
        <v>0</v>
      </c>
      <c r="BI352" s="239">
        <f t="shared" si="8"/>
        <v>0</v>
      </c>
      <c r="BJ352" s="92" t="s">
        <v>132</v>
      </c>
      <c r="BK352" s="239">
        <f t="shared" si="9"/>
        <v>0</v>
      </c>
      <c r="BL352" s="92" t="s">
        <v>355</v>
      </c>
      <c r="BM352" s="92" t="s">
        <v>655</v>
      </c>
    </row>
    <row r="353" spans="2:65" s="112" customFormat="1" ht="25.5" customHeight="1">
      <c r="B353" s="107"/>
      <c r="C353" s="229" t="s">
        <v>656</v>
      </c>
      <c r="D353" s="229" t="s">
        <v>127</v>
      </c>
      <c r="E353" s="230" t="s">
        <v>657</v>
      </c>
      <c r="F353" s="231" t="s">
        <v>658</v>
      </c>
      <c r="G353" s="232" t="s">
        <v>358</v>
      </c>
      <c r="H353" s="233">
        <v>6</v>
      </c>
      <c r="I353" s="8"/>
      <c r="J353" s="234">
        <f t="shared" si="0"/>
        <v>0</v>
      </c>
      <c r="K353" s="231" t="s">
        <v>5</v>
      </c>
      <c r="L353" s="107"/>
      <c r="M353" s="235" t="s">
        <v>5</v>
      </c>
      <c r="N353" s="236" t="s">
        <v>44</v>
      </c>
      <c r="O353" s="108"/>
      <c r="P353" s="237">
        <f t="shared" si="1"/>
        <v>0</v>
      </c>
      <c r="Q353" s="237">
        <v>0</v>
      </c>
      <c r="R353" s="237">
        <f t="shared" si="2"/>
        <v>0</v>
      </c>
      <c r="S353" s="237">
        <v>0</v>
      </c>
      <c r="T353" s="238">
        <f t="shared" si="3"/>
        <v>0</v>
      </c>
      <c r="AR353" s="92" t="s">
        <v>355</v>
      </c>
      <c r="AT353" s="92" t="s">
        <v>127</v>
      </c>
      <c r="AU353" s="92" t="s">
        <v>132</v>
      </c>
      <c r="AY353" s="92" t="s">
        <v>124</v>
      </c>
      <c r="BE353" s="239">
        <f t="shared" si="4"/>
        <v>0</v>
      </c>
      <c r="BF353" s="239">
        <f t="shared" si="5"/>
        <v>0</v>
      </c>
      <c r="BG353" s="239">
        <f t="shared" si="6"/>
        <v>0</v>
      </c>
      <c r="BH353" s="239">
        <f t="shared" si="7"/>
        <v>0</v>
      </c>
      <c r="BI353" s="239">
        <f t="shared" si="8"/>
        <v>0</v>
      </c>
      <c r="BJ353" s="92" t="s">
        <v>132</v>
      </c>
      <c r="BK353" s="239">
        <f t="shared" si="9"/>
        <v>0</v>
      </c>
      <c r="BL353" s="92" t="s">
        <v>355</v>
      </c>
      <c r="BM353" s="92" t="s">
        <v>659</v>
      </c>
    </row>
    <row r="354" spans="2:65" s="112" customFormat="1" ht="16.5" customHeight="1">
      <c r="B354" s="107"/>
      <c r="C354" s="229" t="s">
        <v>660</v>
      </c>
      <c r="D354" s="229" t="s">
        <v>127</v>
      </c>
      <c r="E354" s="230" t="s">
        <v>661</v>
      </c>
      <c r="F354" s="231" t="s">
        <v>662</v>
      </c>
      <c r="G354" s="232" t="s">
        <v>358</v>
      </c>
      <c r="H354" s="233">
        <v>5</v>
      </c>
      <c r="I354" s="8"/>
      <c r="J354" s="234">
        <f t="shared" si="0"/>
        <v>0</v>
      </c>
      <c r="K354" s="231" t="s">
        <v>5</v>
      </c>
      <c r="L354" s="107"/>
      <c r="M354" s="235" t="s">
        <v>5</v>
      </c>
      <c r="N354" s="236" t="s">
        <v>44</v>
      </c>
      <c r="O354" s="108"/>
      <c r="P354" s="237">
        <f t="shared" si="1"/>
        <v>0</v>
      </c>
      <c r="Q354" s="237">
        <v>0</v>
      </c>
      <c r="R354" s="237">
        <f t="shared" si="2"/>
        <v>0</v>
      </c>
      <c r="S354" s="237">
        <v>0</v>
      </c>
      <c r="T354" s="238">
        <f t="shared" si="3"/>
        <v>0</v>
      </c>
      <c r="AR354" s="92" t="s">
        <v>355</v>
      </c>
      <c r="AT354" s="92" t="s">
        <v>127</v>
      </c>
      <c r="AU354" s="92" t="s">
        <v>132</v>
      </c>
      <c r="AY354" s="92" t="s">
        <v>124</v>
      </c>
      <c r="BE354" s="239">
        <f t="shared" si="4"/>
        <v>0</v>
      </c>
      <c r="BF354" s="239">
        <f t="shared" si="5"/>
        <v>0</v>
      </c>
      <c r="BG354" s="239">
        <f t="shared" si="6"/>
        <v>0</v>
      </c>
      <c r="BH354" s="239">
        <f t="shared" si="7"/>
        <v>0</v>
      </c>
      <c r="BI354" s="239">
        <f t="shared" si="8"/>
        <v>0</v>
      </c>
      <c r="BJ354" s="92" t="s">
        <v>132</v>
      </c>
      <c r="BK354" s="239">
        <f t="shared" si="9"/>
        <v>0</v>
      </c>
      <c r="BL354" s="92" t="s">
        <v>355</v>
      </c>
      <c r="BM354" s="92" t="s">
        <v>663</v>
      </c>
    </row>
    <row r="355" spans="2:65" s="112" customFormat="1" ht="16.5" customHeight="1">
      <c r="B355" s="107"/>
      <c r="C355" s="229" t="s">
        <v>664</v>
      </c>
      <c r="D355" s="229" t="s">
        <v>127</v>
      </c>
      <c r="E355" s="230" t="s">
        <v>665</v>
      </c>
      <c r="F355" s="231" t="s">
        <v>666</v>
      </c>
      <c r="G355" s="232" t="s">
        <v>358</v>
      </c>
      <c r="H355" s="233">
        <v>6</v>
      </c>
      <c r="I355" s="8"/>
      <c r="J355" s="234">
        <f t="shared" si="0"/>
        <v>0</v>
      </c>
      <c r="K355" s="231" t="s">
        <v>5</v>
      </c>
      <c r="L355" s="107"/>
      <c r="M355" s="235" t="s">
        <v>5</v>
      </c>
      <c r="N355" s="236" t="s">
        <v>44</v>
      </c>
      <c r="O355" s="108"/>
      <c r="P355" s="237">
        <f t="shared" si="1"/>
        <v>0</v>
      </c>
      <c r="Q355" s="237">
        <v>0</v>
      </c>
      <c r="R355" s="237">
        <f t="shared" si="2"/>
        <v>0</v>
      </c>
      <c r="S355" s="237">
        <v>0</v>
      </c>
      <c r="T355" s="238">
        <f t="shared" si="3"/>
        <v>0</v>
      </c>
      <c r="AR355" s="92" t="s">
        <v>355</v>
      </c>
      <c r="AT355" s="92" t="s">
        <v>127</v>
      </c>
      <c r="AU355" s="92" t="s">
        <v>132</v>
      </c>
      <c r="AY355" s="92" t="s">
        <v>124</v>
      </c>
      <c r="BE355" s="239">
        <f t="shared" si="4"/>
        <v>0</v>
      </c>
      <c r="BF355" s="239">
        <f t="shared" si="5"/>
        <v>0</v>
      </c>
      <c r="BG355" s="239">
        <f t="shared" si="6"/>
        <v>0</v>
      </c>
      <c r="BH355" s="239">
        <f t="shared" si="7"/>
        <v>0</v>
      </c>
      <c r="BI355" s="239">
        <f t="shared" si="8"/>
        <v>0</v>
      </c>
      <c r="BJ355" s="92" t="s">
        <v>132</v>
      </c>
      <c r="BK355" s="239">
        <f t="shared" si="9"/>
        <v>0</v>
      </c>
      <c r="BL355" s="92" t="s">
        <v>355</v>
      </c>
      <c r="BM355" s="92" t="s">
        <v>667</v>
      </c>
    </row>
    <row r="356" spans="2:65" s="112" customFormat="1" ht="16.5" customHeight="1">
      <c r="B356" s="107"/>
      <c r="C356" s="229" t="s">
        <v>668</v>
      </c>
      <c r="D356" s="229" t="s">
        <v>127</v>
      </c>
      <c r="E356" s="230" t="s">
        <v>669</v>
      </c>
      <c r="F356" s="231" t="s">
        <v>670</v>
      </c>
      <c r="G356" s="232" t="s">
        <v>130</v>
      </c>
      <c r="H356" s="233">
        <v>1</v>
      </c>
      <c r="I356" s="8"/>
      <c r="J356" s="234">
        <f t="shared" si="0"/>
        <v>0</v>
      </c>
      <c r="K356" s="231" t="s">
        <v>5</v>
      </c>
      <c r="L356" s="107"/>
      <c r="M356" s="235" t="s">
        <v>5</v>
      </c>
      <c r="N356" s="236" t="s">
        <v>44</v>
      </c>
      <c r="O356" s="108"/>
      <c r="P356" s="237">
        <f t="shared" si="1"/>
        <v>0</v>
      </c>
      <c r="Q356" s="237">
        <v>0</v>
      </c>
      <c r="R356" s="237">
        <f t="shared" si="2"/>
        <v>0</v>
      </c>
      <c r="S356" s="237">
        <v>0</v>
      </c>
      <c r="T356" s="238">
        <f t="shared" si="3"/>
        <v>0</v>
      </c>
      <c r="AR356" s="92" t="s">
        <v>355</v>
      </c>
      <c r="AT356" s="92" t="s">
        <v>127</v>
      </c>
      <c r="AU356" s="92" t="s">
        <v>132</v>
      </c>
      <c r="AY356" s="92" t="s">
        <v>124</v>
      </c>
      <c r="BE356" s="239">
        <f t="shared" si="4"/>
        <v>0</v>
      </c>
      <c r="BF356" s="239">
        <f t="shared" si="5"/>
        <v>0</v>
      </c>
      <c r="BG356" s="239">
        <f t="shared" si="6"/>
        <v>0</v>
      </c>
      <c r="BH356" s="239">
        <f t="shared" si="7"/>
        <v>0</v>
      </c>
      <c r="BI356" s="239">
        <f t="shared" si="8"/>
        <v>0</v>
      </c>
      <c r="BJ356" s="92" t="s">
        <v>132</v>
      </c>
      <c r="BK356" s="239">
        <f t="shared" si="9"/>
        <v>0</v>
      </c>
      <c r="BL356" s="92" t="s">
        <v>355</v>
      </c>
      <c r="BM356" s="92" t="s">
        <v>671</v>
      </c>
    </row>
    <row r="357" spans="2:65" s="112" customFormat="1" ht="16.5" customHeight="1">
      <c r="B357" s="107"/>
      <c r="C357" s="229" t="s">
        <v>672</v>
      </c>
      <c r="D357" s="229" t="s">
        <v>127</v>
      </c>
      <c r="E357" s="230" t="s">
        <v>673</v>
      </c>
      <c r="F357" s="231" t="s">
        <v>674</v>
      </c>
      <c r="G357" s="232" t="s">
        <v>130</v>
      </c>
      <c r="H357" s="233">
        <v>1</v>
      </c>
      <c r="I357" s="8"/>
      <c r="J357" s="234">
        <f t="shared" si="0"/>
        <v>0</v>
      </c>
      <c r="K357" s="231" t="s">
        <v>5</v>
      </c>
      <c r="L357" s="107"/>
      <c r="M357" s="235" t="s">
        <v>5</v>
      </c>
      <c r="N357" s="236" t="s">
        <v>44</v>
      </c>
      <c r="O357" s="108"/>
      <c r="P357" s="237">
        <f t="shared" si="1"/>
        <v>0</v>
      </c>
      <c r="Q357" s="237">
        <v>0</v>
      </c>
      <c r="R357" s="237">
        <f t="shared" si="2"/>
        <v>0</v>
      </c>
      <c r="S357" s="237">
        <v>3.81E-3</v>
      </c>
      <c r="T357" s="238">
        <f t="shared" si="3"/>
        <v>3.81E-3</v>
      </c>
      <c r="AR357" s="92" t="s">
        <v>355</v>
      </c>
      <c r="AT357" s="92" t="s">
        <v>127</v>
      </c>
      <c r="AU357" s="92" t="s">
        <v>132</v>
      </c>
      <c r="AY357" s="92" t="s">
        <v>124</v>
      </c>
      <c r="BE357" s="239">
        <f t="shared" si="4"/>
        <v>0</v>
      </c>
      <c r="BF357" s="239">
        <f t="shared" si="5"/>
        <v>0</v>
      </c>
      <c r="BG357" s="239">
        <f t="shared" si="6"/>
        <v>0</v>
      </c>
      <c r="BH357" s="239">
        <f t="shared" si="7"/>
        <v>0</v>
      </c>
      <c r="BI357" s="239">
        <f t="shared" si="8"/>
        <v>0</v>
      </c>
      <c r="BJ357" s="92" t="s">
        <v>132</v>
      </c>
      <c r="BK357" s="239">
        <f t="shared" si="9"/>
        <v>0</v>
      </c>
      <c r="BL357" s="92" t="s">
        <v>355</v>
      </c>
      <c r="BM357" s="92" t="s">
        <v>675</v>
      </c>
    </row>
    <row r="358" spans="2:65" s="112" customFormat="1" ht="16.5" customHeight="1">
      <c r="B358" s="107"/>
      <c r="C358" s="229" t="s">
        <v>676</v>
      </c>
      <c r="D358" s="229" t="s">
        <v>127</v>
      </c>
      <c r="E358" s="230" t="s">
        <v>677</v>
      </c>
      <c r="F358" s="231" t="s">
        <v>678</v>
      </c>
      <c r="G358" s="232" t="s">
        <v>217</v>
      </c>
      <c r="H358" s="233">
        <v>30</v>
      </c>
      <c r="I358" s="8"/>
      <c r="J358" s="234">
        <f t="shared" si="0"/>
        <v>0</v>
      </c>
      <c r="K358" s="231" t="s">
        <v>5</v>
      </c>
      <c r="L358" s="107"/>
      <c r="M358" s="235" t="s">
        <v>5</v>
      </c>
      <c r="N358" s="236" t="s">
        <v>44</v>
      </c>
      <c r="O358" s="108"/>
      <c r="P358" s="237">
        <f t="shared" si="1"/>
        <v>0</v>
      </c>
      <c r="Q358" s="237">
        <v>3.1199999999999999E-3</v>
      </c>
      <c r="R358" s="237">
        <f t="shared" si="2"/>
        <v>9.3600000000000003E-2</v>
      </c>
      <c r="S358" s="237">
        <v>0</v>
      </c>
      <c r="T358" s="238">
        <f t="shared" si="3"/>
        <v>0</v>
      </c>
      <c r="AR358" s="92" t="s">
        <v>355</v>
      </c>
      <c r="AT358" s="92" t="s">
        <v>127</v>
      </c>
      <c r="AU358" s="92" t="s">
        <v>132</v>
      </c>
      <c r="AY358" s="92" t="s">
        <v>124</v>
      </c>
      <c r="BE358" s="239">
        <f t="shared" si="4"/>
        <v>0</v>
      </c>
      <c r="BF358" s="239">
        <f t="shared" si="5"/>
        <v>0</v>
      </c>
      <c r="BG358" s="239">
        <f t="shared" si="6"/>
        <v>0</v>
      </c>
      <c r="BH358" s="239">
        <f t="shared" si="7"/>
        <v>0</v>
      </c>
      <c r="BI358" s="239">
        <f t="shared" si="8"/>
        <v>0</v>
      </c>
      <c r="BJ358" s="92" t="s">
        <v>132</v>
      </c>
      <c r="BK358" s="239">
        <f t="shared" si="9"/>
        <v>0</v>
      </c>
      <c r="BL358" s="92" t="s">
        <v>355</v>
      </c>
      <c r="BM358" s="92" t="s">
        <v>679</v>
      </c>
    </row>
    <row r="359" spans="2:65" s="112" customFormat="1" ht="16.5" customHeight="1">
      <c r="B359" s="107"/>
      <c r="C359" s="229" t="s">
        <v>680</v>
      </c>
      <c r="D359" s="229" t="s">
        <v>127</v>
      </c>
      <c r="E359" s="230" t="s">
        <v>681</v>
      </c>
      <c r="F359" s="231" t="s">
        <v>682</v>
      </c>
      <c r="G359" s="232" t="s">
        <v>217</v>
      </c>
      <c r="H359" s="233">
        <v>31</v>
      </c>
      <c r="I359" s="8"/>
      <c r="J359" s="234">
        <f t="shared" si="0"/>
        <v>0</v>
      </c>
      <c r="K359" s="231" t="s">
        <v>5</v>
      </c>
      <c r="L359" s="107"/>
      <c r="M359" s="235" t="s">
        <v>5</v>
      </c>
      <c r="N359" s="236" t="s">
        <v>44</v>
      </c>
      <c r="O359" s="108"/>
      <c r="P359" s="237">
        <f t="shared" si="1"/>
        <v>0</v>
      </c>
      <c r="Q359" s="237">
        <v>3.1199999999999999E-3</v>
      </c>
      <c r="R359" s="237">
        <f t="shared" si="2"/>
        <v>9.672E-2</v>
      </c>
      <c r="S359" s="237">
        <v>0</v>
      </c>
      <c r="T359" s="238">
        <f t="shared" si="3"/>
        <v>0</v>
      </c>
      <c r="AR359" s="92" t="s">
        <v>355</v>
      </c>
      <c r="AT359" s="92" t="s">
        <v>127</v>
      </c>
      <c r="AU359" s="92" t="s">
        <v>132</v>
      </c>
      <c r="AY359" s="92" t="s">
        <v>124</v>
      </c>
      <c r="BE359" s="239">
        <f t="shared" si="4"/>
        <v>0</v>
      </c>
      <c r="BF359" s="239">
        <f t="shared" si="5"/>
        <v>0</v>
      </c>
      <c r="BG359" s="239">
        <f t="shared" si="6"/>
        <v>0</v>
      </c>
      <c r="BH359" s="239">
        <f t="shared" si="7"/>
        <v>0</v>
      </c>
      <c r="BI359" s="239">
        <f t="shared" si="8"/>
        <v>0</v>
      </c>
      <c r="BJ359" s="92" t="s">
        <v>132</v>
      </c>
      <c r="BK359" s="239">
        <f t="shared" si="9"/>
        <v>0</v>
      </c>
      <c r="BL359" s="92" t="s">
        <v>355</v>
      </c>
      <c r="BM359" s="92" t="s">
        <v>683</v>
      </c>
    </row>
    <row r="360" spans="2:65" s="112" customFormat="1" ht="16.5" customHeight="1">
      <c r="B360" s="107"/>
      <c r="C360" s="229" t="s">
        <v>684</v>
      </c>
      <c r="D360" s="229" t="s">
        <v>127</v>
      </c>
      <c r="E360" s="230" t="s">
        <v>685</v>
      </c>
      <c r="F360" s="231" t="s">
        <v>686</v>
      </c>
      <c r="G360" s="232" t="s">
        <v>217</v>
      </c>
      <c r="H360" s="233">
        <v>23</v>
      </c>
      <c r="I360" s="8"/>
      <c r="J360" s="234">
        <f t="shared" si="0"/>
        <v>0</v>
      </c>
      <c r="K360" s="231" t="s">
        <v>5</v>
      </c>
      <c r="L360" s="107"/>
      <c r="M360" s="235" t="s">
        <v>5</v>
      </c>
      <c r="N360" s="236" t="s">
        <v>44</v>
      </c>
      <c r="O360" s="108"/>
      <c r="P360" s="237">
        <f t="shared" si="1"/>
        <v>0</v>
      </c>
      <c r="Q360" s="237">
        <v>3.1199999999999999E-3</v>
      </c>
      <c r="R360" s="237">
        <f t="shared" si="2"/>
        <v>7.1760000000000004E-2</v>
      </c>
      <c r="S360" s="237">
        <v>0</v>
      </c>
      <c r="T360" s="238">
        <f t="shared" si="3"/>
        <v>0</v>
      </c>
      <c r="AR360" s="92" t="s">
        <v>355</v>
      </c>
      <c r="AT360" s="92" t="s">
        <v>127</v>
      </c>
      <c r="AU360" s="92" t="s">
        <v>132</v>
      </c>
      <c r="AY360" s="92" t="s">
        <v>124</v>
      </c>
      <c r="BE360" s="239">
        <f t="shared" si="4"/>
        <v>0</v>
      </c>
      <c r="BF360" s="239">
        <f t="shared" si="5"/>
        <v>0</v>
      </c>
      <c r="BG360" s="239">
        <f t="shared" si="6"/>
        <v>0</v>
      </c>
      <c r="BH360" s="239">
        <f t="shared" si="7"/>
        <v>0</v>
      </c>
      <c r="BI360" s="239">
        <f t="shared" si="8"/>
        <v>0</v>
      </c>
      <c r="BJ360" s="92" t="s">
        <v>132</v>
      </c>
      <c r="BK360" s="239">
        <f t="shared" si="9"/>
        <v>0</v>
      </c>
      <c r="BL360" s="92" t="s">
        <v>355</v>
      </c>
      <c r="BM360" s="92" t="s">
        <v>687</v>
      </c>
    </row>
    <row r="361" spans="2:65" s="112" customFormat="1" ht="16.5" customHeight="1">
      <c r="B361" s="107"/>
      <c r="C361" s="229" t="s">
        <v>688</v>
      </c>
      <c r="D361" s="229" t="s">
        <v>127</v>
      </c>
      <c r="E361" s="230" t="s">
        <v>689</v>
      </c>
      <c r="F361" s="231" t="s">
        <v>690</v>
      </c>
      <c r="G361" s="232" t="s">
        <v>217</v>
      </c>
      <c r="H361" s="233">
        <v>5</v>
      </c>
      <c r="I361" s="8"/>
      <c r="J361" s="234">
        <f t="shared" si="0"/>
        <v>0</v>
      </c>
      <c r="K361" s="231" t="s">
        <v>5</v>
      </c>
      <c r="L361" s="107"/>
      <c r="M361" s="235" t="s">
        <v>5</v>
      </c>
      <c r="N361" s="236" t="s">
        <v>44</v>
      </c>
      <c r="O361" s="108"/>
      <c r="P361" s="237">
        <f t="shared" si="1"/>
        <v>0</v>
      </c>
      <c r="Q361" s="237">
        <v>3.1199999999999999E-3</v>
      </c>
      <c r="R361" s="237">
        <f t="shared" si="2"/>
        <v>1.5599999999999999E-2</v>
      </c>
      <c r="S361" s="237">
        <v>0</v>
      </c>
      <c r="T361" s="238">
        <f t="shared" si="3"/>
        <v>0</v>
      </c>
      <c r="AR361" s="92" t="s">
        <v>355</v>
      </c>
      <c r="AT361" s="92" t="s">
        <v>127</v>
      </c>
      <c r="AU361" s="92" t="s">
        <v>132</v>
      </c>
      <c r="AY361" s="92" t="s">
        <v>124</v>
      </c>
      <c r="BE361" s="239">
        <f t="shared" si="4"/>
        <v>0</v>
      </c>
      <c r="BF361" s="239">
        <f t="shared" si="5"/>
        <v>0</v>
      </c>
      <c r="BG361" s="239">
        <f t="shared" si="6"/>
        <v>0</v>
      </c>
      <c r="BH361" s="239">
        <f t="shared" si="7"/>
        <v>0</v>
      </c>
      <c r="BI361" s="239">
        <f t="shared" si="8"/>
        <v>0</v>
      </c>
      <c r="BJ361" s="92" t="s">
        <v>132</v>
      </c>
      <c r="BK361" s="239">
        <f t="shared" si="9"/>
        <v>0</v>
      </c>
      <c r="BL361" s="92" t="s">
        <v>355</v>
      </c>
      <c r="BM361" s="92" t="s">
        <v>691</v>
      </c>
    </row>
    <row r="362" spans="2:65" s="112" customFormat="1" ht="25.5" customHeight="1">
      <c r="B362" s="107"/>
      <c r="C362" s="229" t="s">
        <v>692</v>
      </c>
      <c r="D362" s="229" t="s">
        <v>127</v>
      </c>
      <c r="E362" s="230" t="s">
        <v>693</v>
      </c>
      <c r="F362" s="231" t="s">
        <v>694</v>
      </c>
      <c r="G362" s="232" t="s">
        <v>130</v>
      </c>
      <c r="H362" s="233">
        <v>1</v>
      </c>
      <c r="I362" s="8"/>
      <c r="J362" s="234">
        <f t="shared" si="0"/>
        <v>0</v>
      </c>
      <c r="K362" s="231" t="s">
        <v>5</v>
      </c>
      <c r="L362" s="107"/>
      <c r="M362" s="235" t="s">
        <v>5</v>
      </c>
      <c r="N362" s="236" t="s">
        <v>44</v>
      </c>
      <c r="O362" s="108"/>
      <c r="P362" s="237">
        <f t="shared" si="1"/>
        <v>0</v>
      </c>
      <c r="Q362" s="237">
        <v>0</v>
      </c>
      <c r="R362" s="237">
        <f t="shared" si="2"/>
        <v>0</v>
      </c>
      <c r="S362" s="237">
        <v>0</v>
      </c>
      <c r="T362" s="238">
        <f t="shared" si="3"/>
        <v>0</v>
      </c>
      <c r="AR362" s="92" t="s">
        <v>355</v>
      </c>
      <c r="AT362" s="92" t="s">
        <v>127</v>
      </c>
      <c r="AU362" s="92" t="s">
        <v>132</v>
      </c>
      <c r="AY362" s="92" t="s">
        <v>124</v>
      </c>
      <c r="BE362" s="239">
        <f t="shared" si="4"/>
        <v>0</v>
      </c>
      <c r="BF362" s="239">
        <f t="shared" si="5"/>
        <v>0</v>
      </c>
      <c r="BG362" s="239">
        <f t="shared" si="6"/>
        <v>0</v>
      </c>
      <c r="BH362" s="239">
        <f t="shared" si="7"/>
        <v>0</v>
      </c>
      <c r="BI362" s="239">
        <f t="shared" si="8"/>
        <v>0</v>
      </c>
      <c r="BJ362" s="92" t="s">
        <v>132</v>
      </c>
      <c r="BK362" s="239">
        <f t="shared" si="9"/>
        <v>0</v>
      </c>
      <c r="BL362" s="92" t="s">
        <v>355</v>
      </c>
      <c r="BM362" s="92" t="s">
        <v>695</v>
      </c>
    </row>
    <row r="363" spans="2:65" s="112" customFormat="1" ht="25.5" customHeight="1">
      <c r="B363" s="107"/>
      <c r="C363" s="229" t="s">
        <v>696</v>
      </c>
      <c r="D363" s="229" t="s">
        <v>127</v>
      </c>
      <c r="E363" s="230" t="s">
        <v>697</v>
      </c>
      <c r="F363" s="231" t="s">
        <v>698</v>
      </c>
      <c r="G363" s="232" t="s">
        <v>130</v>
      </c>
      <c r="H363" s="233">
        <v>1</v>
      </c>
      <c r="I363" s="8"/>
      <c r="J363" s="234">
        <f t="shared" si="0"/>
        <v>0</v>
      </c>
      <c r="K363" s="231" t="s">
        <v>5</v>
      </c>
      <c r="L363" s="107"/>
      <c r="M363" s="235" t="s">
        <v>5</v>
      </c>
      <c r="N363" s="236" t="s">
        <v>44</v>
      </c>
      <c r="O363" s="108"/>
      <c r="P363" s="237">
        <f t="shared" si="1"/>
        <v>0</v>
      </c>
      <c r="Q363" s="237">
        <v>0</v>
      </c>
      <c r="R363" s="237">
        <f t="shared" si="2"/>
        <v>0</v>
      </c>
      <c r="S363" s="237">
        <v>0</v>
      </c>
      <c r="T363" s="238">
        <f t="shared" si="3"/>
        <v>0</v>
      </c>
      <c r="AR363" s="92" t="s">
        <v>355</v>
      </c>
      <c r="AT363" s="92" t="s">
        <v>127</v>
      </c>
      <c r="AU363" s="92" t="s">
        <v>132</v>
      </c>
      <c r="AY363" s="92" t="s">
        <v>124</v>
      </c>
      <c r="BE363" s="239">
        <f t="shared" si="4"/>
        <v>0</v>
      </c>
      <c r="BF363" s="239">
        <f t="shared" si="5"/>
        <v>0</v>
      </c>
      <c r="BG363" s="239">
        <f t="shared" si="6"/>
        <v>0</v>
      </c>
      <c r="BH363" s="239">
        <f t="shared" si="7"/>
        <v>0</v>
      </c>
      <c r="BI363" s="239">
        <f t="shared" si="8"/>
        <v>0</v>
      </c>
      <c r="BJ363" s="92" t="s">
        <v>132</v>
      </c>
      <c r="BK363" s="239">
        <f t="shared" si="9"/>
        <v>0</v>
      </c>
      <c r="BL363" s="92" t="s">
        <v>355</v>
      </c>
      <c r="BM363" s="92" t="s">
        <v>699</v>
      </c>
    </row>
    <row r="364" spans="2:65" s="112" customFormat="1" ht="16.5" customHeight="1">
      <c r="B364" s="107"/>
      <c r="C364" s="229" t="s">
        <v>700</v>
      </c>
      <c r="D364" s="229" t="s">
        <v>127</v>
      </c>
      <c r="E364" s="230" t="s">
        <v>701</v>
      </c>
      <c r="F364" s="231" t="s">
        <v>702</v>
      </c>
      <c r="G364" s="232" t="s">
        <v>130</v>
      </c>
      <c r="H364" s="233">
        <v>1</v>
      </c>
      <c r="I364" s="8"/>
      <c r="J364" s="234">
        <f t="shared" si="0"/>
        <v>0</v>
      </c>
      <c r="K364" s="231" t="s">
        <v>5</v>
      </c>
      <c r="L364" s="107"/>
      <c r="M364" s="235" t="s">
        <v>5</v>
      </c>
      <c r="N364" s="236" t="s">
        <v>44</v>
      </c>
      <c r="O364" s="108"/>
      <c r="P364" s="237">
        <f t="shared" si="1"/>
        <v>0</v>
      </c>
      <c r="Q364" s="237">
        <v>0</v>
      </c>
      <c r="R364" s="237">
        <f t="shared" si="2"/>
        <v>0</v>
      </c>
      <c r="S364" s="237">
        <v>0</v>
      </c>
      <c r="T364" s="238">
        <f t="shared" si="3"/>
        <v>0</v>
      </c>
      <c r="AR364" s="92" t="s">
        <v>355</v>
      </c>
      <c r="AT364" s="92" t="s">
        <v>127</v>
      </c>
      <c r="AU364" s="92" t="s">
        <v>132</v>
      </c>
      <c r="AY364" s="92" t="s">
        <v>124</v>
      </c>
      <c r="BE364" s="239">
        <f t="shared" si="4"/>
        <v>0</v>
      </c>
      <c r="BF364" s="239">
        <f t="shared" si="5"/>
        <v>0</v>
      </c>
      <c r="BG364" s="239">
        <f t="shared" si="6"/>
        <v>0</v>
      </c>
      <c r="BH364" s="239">
        <f t="shared" si="7"/>
        <v>0</v>
      </c>
      <c r="BI364" s="239">
        <f t="shared" si="8"/>
        <v>0</v>
      </c>
      <c r="BJ364" s="92" t="s">
        <v>132</v>
      </c>
      <c r="BK364" s="239">
        <f t="shared" si="9"/>
        <v>0</v>
      </c>
      <c r="BL364" s="92" t="s">
        <v>355</v>
      </c>
      <c r="BM364" s="92" t="s">
        <v>703</v>
      </c>
    </row>
    <row r="365" spans="2:65" s="217" customFormat="1" ht="29.85" customHeight="1">
      <c r="B365" s="216"/>
      <c r="D365" s="218" t="s">
        <v>71</v>
      </c>
      <c r="E365" s="227" t="s">
        <v>704</v>
      </c>
      <c r="F365" s="227" t="s">
        <v>705</v>
      </c>
      <c r="J365" s="228">
        <f>BK365</f>
        <v>0</v>
      </c>
      <c r="L365" s="216"/>
      <c r="M365" s="221"/>
      <c r="N365" s="222"/>
      <c r="O365" s="222"/>
      <c r="P365" s="223">
        <f>SUM(P366:P388)</f>
        <v>0</v>
      </c>
      <c r="Q365" s="222"/>
      <c r="R365" s="223">
        <f>SUM(R366:R388)</f>
        <v>3.16648854</v>
      </c>
      <c r="S365" s="222"/>
      <c r="T365" s="224">
        <f>SUM(T366:T388)</f>
        <v>0</v>
      </c>
      <c r="AR365" s="218" t="s">
        <v>132</v>
      </c>
      <c r="AT365" s="225" t="s">
        <v>71</v>
      </c>
      <c r="AU365" s="225" t="s">
        <v>80</v>
      </c>
      <c r="AY365" s="218" t="s">
        <v>124</v>
      </c>
      <c r="BK365" s="226">
        <f>SUM(BK366:BK388)</f>
        <v>0</v>
      </c>
    </row>
    <row r="366" spans="2:65" s="112" customFormat="1" ht="25.5" customHeight="1">
      <c r="B366" s="107"/>
      <c r="C366" s="229" t="s">
        <v>706</v>
      </c>
      <c r="D366" s="229" t="s">
        <v>127</v>
      </c>
      <c r="E366" s="230" t="s">
        <v>707</v>
      </c>
      <c r="F366" s="231" t="s">
        <v>708</v>
      </c>
      <c r="G366" s="232" t="s">
        <v>213</v>
      </c>
      <c r="H366" s="233">
        <v>171.22399999999999</v>
      </c>
      <c r="I366" s="8"/>
      <c r="J366" s="234">
        <f>ROUND(I366*H366,2)</f>
        <v>0</v>
      </c>
      <c r="K366" s="231" t="s">
        <v>5</v>
      </c>
      <c r="L366" s="107"/>
      <c r="M366" s="235" t="s">
        <v>5</v>
      </c>
      <c r="N366" s="236" t="s">
        <v>44</v>
      </c>
      <c r="O366" s="108"/>
      <c r="P366" s="237">
        <f>O366*H366</f>
        <v>0</v>
      </c>
      <c r="Q366" s="237">
        <v>1.387E-2</v>
      </c>
      <c r="R366" s="237">
        <f>Q366*H366</f>
        <v>2.37487688</v>
      </c>
      <c r="S366" s="237">
        <v>0</v>
      </c>
      <c r="T366" s="238">
        <f>S366*H366</f>
        <v>0</v>
      </c>
      <c r="AR366" s="92" t="s">
        <v>145</v>
      </c>
      <c r="AT366" s="92" t="s">
        <v>127</v>
      </c>
      <c r="AU366" s="92" t="s">
        <v>132</v>
      </c>
      <c r="AY366" s="92" t="s">
        <v>124</v>
      </c>
      <c r="BE366" s="239">
        <f>IF(N366="základní",J366,0)</f>
        <v>0</v>
      </c>
      <c r="BF366" s="239">
        <f>IF(N366="snížená",J366,0)</f>
        <v>0</v>
      </c>
      <c r="BG366" s="239">
        <f>IF(N366="zákl. přenesená",J366,0)</f>
        <v>0</v>
      </c>
      <c r="BH366" s="239">
        <f>IF(N366="sníž. přenesená",J366,0)</f>
        <v>0</v>
      </c>
      <c r="BI366" s="239">
        <f>IF(N366="nulová",J366,0)</f>
        <v>0</v>
      </c>
      <c r="BJ366" s="92" t="s">
        <v>132</v>
      </c>
      <c r="BK366" s="239">
        <f>ROUND(I366*H366,2)</f>
        <v>0</v>
      </c>
      <c r="BL366" s="92" t="s">
        <v>145</v>
      </c>
      <c r="BM366" s="92" t="s">
        <v>709</v>
      </c>
    </row>
    <row r="367" spans="2:65" s="256" customFormat="1">
      <c r="B367" s="255"/>
      <c r="D367" s="240" t="s">
        <v>284</v>
      </c>
      <c r="E367" s="257" t="s">
        <v>5</v>
      </c>
      <c r="F367" s="258" t="s">
        <v>365</v>
      </c>
      <c r="H367" s="257" t="s">
        <v>5</v>
      </c>
      <c r="L367" s="255"/>
      <c r="M367" s="259"/>
      <c r="N367" s="260"/>
      <c r="O367" s="260"/>
      <c r="P367" s="260"/>
      <c r="Q367" s="260"/>
      <c r="R367" s="260"/>
      <c r="S367" s="260"/>
      <c r="T367" s="261"/>
      <c r="AT367" s="257" t="s">
        <v>284</v>
      </c>
      <c r="AU367" s="257" t="s">
        <v>132</v>
      </c>
      <c r="AV367" s="256" t="s">
        <v>80</v>
      </c>
      <c r="AW367" s="256" t="s">
        <v>35</v>
      </c>
      <c r="AX367" s="256" t="s">
        <v>72</v>
      </c>
      <c r="AY367" s="257" t="s">
        <v>124</v>
      </c>
    </row>
    <row r="368" spans="2:65" s="248" customFormat="1">
      <c r="B368" s="247"/>
      <c r="D368" s="240" t="s">
        <v>284</v>
      </c>
      <c r="E368" s="249" t="s">
        <v>5</v>
      </c>
      <c r="F368" s="250" t="s">
        <v>710</v>
      </c>
      <c r="H368" s="251">
        <v>28.369</v>
      </c>
      <c r="L368" s="247"/>
      <c r="M368" s="252"/>
      <c r="N368" s="253"/>
      <c r="O368" s="253"/>
      <c r="P368" s="253"/>
      <c r="Q368" s="253"/>
      <c r="R368" s="253"/>
      <c r="S368" s="253"/>
      <c r="T368" s="254"/>
      <c r="AT368" s="249" t="s">
        <v>284</v>
      </c>
      <c r="AU368" s="249" t="s">
        <v>132</v>
      </c>
      <c r="AV368" s="248" t="s">
        <v>132</v>
      </c>
      <c r="AW368" s="248" t="s">
        <v>35</v>
      </c>
      <c r="AX368" s="248" t="s">
        <v>72</v>
      </c>
      <c r="AY368" s="249" t="s">
        <v>124</v>
      </c>
    </row>
    <row r="369" spans="2:65" s="248" customFormat="1">
      <c r="B369" s="247"/>
      <c r="D369" s="240" t="s">
        <v>284</v>
      </c>
      <c r="E369" s="249" t="s">
        <v>5</v>
      </c>
      <c r="F369" s="250" t="s">
        <v>711</v>
      </c>
      <c r="H369" s="251">
        <v>106.69199999999999</v>
      </c>
      <c r="L369" s="247"/>
      <c r="M369" s="252"/>
      <c r="N369" s="253"/>
      <c r="O369" s="253"/>
      <c r="P369" s="253"/>
      <c r="Q369" s="253"/>
      <c r="R369" s="253"/>
      <c r="S369" s="253"/>
      <c r="T369" s="254"/>
      <c r="AT369" s="249" t="s">
        <v>284</v>
      </c>
      <c r="AU369" s="249" t="s">
        <v>132</v>
      </c>
      <c r="AV369" s="248" t="s">
        <v>132</v>
      </c>
      <c r="AW369" s="248" t="s">
        <v>35</v>
      </c>
      <c r="AX369" s="248" t="s">
        <v>72</v>
      </c>
      <c r="AY369" s="249" t="s">
        <v>124</v>
      </c>
    </row>
    <row r="370" spans="2:65" s="248" customFormat="1">
      <c r="B370" s="247"/>
      <c r="D370" s="240" t="s">
        <v>284</v>
      </c>
      <c r="E370" s="249" t="s">
        <v>5</v>
      </c>
      <c r="F370" s="250" t="s">
        <v>712</v>
      </c>
      <c r="H370" s="251">
        <v>12.555</v>
      </c>
      <c r="L370" s="247"/>
      <c r="M370" s="252"/>
      <c r="N370" s="253"/>
      <c r="O370" s="253"/>
      <c r="P370" s="253"/>
      <c r="Q370" s="253"/>
      <c r="R370" s="253"/>
      <c r="S370" s="253"/>
      <c r="T370" s="254"/>
      <c r="AT370" s="249" t="s">
        <v>284</v>
      </c>
      <c r="AU370" s="249" t="s">
        <v>132</v>
      </c>
      <c r="AV370" s="248" t="s">
        <v>132</v>
      </c>
      <c r="AW370" s="248" t="s">
        <v>35</v>
      </c>
      <c r="AX370" s="248" t="s">
        <v>72</v>
      </c>
      <c r="AY370" s="249" t="s">
        <v>124</v>
      </c>
    </row>
    <row r="371" spans="2:65" s="248" customFormat="1">
      <c r="B371" s="247"/>
      <c r="D371" s="240" t="s">
        <v>284</v>
      </c>
      <c r="E371" s="249" t="s">
        <v>5</v>
      </c>
      <c r="F371" s="250" t="s">
        <v>713</v>
      </c>
      <c r="H371" s="251">
        <v>19.433</v>
      </c>
      <c r="L371" s="247"/>
      <c r="M371" s="252"/>
      <c r="N371" s="253"/>
      <c r="O371" s="253"/>
      <c r="P371" s="253"/>
      <c r="Q371" s="253"/>
      <c r="R371" s="253"/>
      <c r="S371" s="253"/>
      <c r="T371" s="254"/>
      <c r="AT371" s="249" t="s">
        <v>284</v>
      </c>
      <c r="AU371" s="249" t="s">
        <v>132</v>
      </c>
      <c r="AV371" s="248" t="s">
        <v>132</v>
      </c>
      <c r="AW371" s="248" t="s">
        <v>35</v>
      </c>
      <c r="AX371" s="248" t="s">
        <v>72</v>
      </c>
      <c r="AY371" s="249" t="s">
        <v>124</v>
      </c>
    </row>
    <row r="372" spans="2:65" s="248" customFormat="1">
      <c r="B372" s="247"/>
      <c r="D372" s="240" t="s">
        <v>284</v>
      </c>
      <c r="E372" s="249" t="s">
        <v>5</v>
      </c>
      <c r="F372" s="250" t="s">
        <v>714</v>
      </c>
      <c r="H372" s="251">
        <v>-0.76800000000000002</v>
      </c>
      <c r="L372" s="247"/>
      <c r="M372" s="252"/>
      <c r="N372" s="253"/>
      <c r="O372" s="253"/>
      <c r="P372" s="253"/>
      <c r="Q372" s="253"/>
      <c r="R372" s="253"/>
      <c r="S372" s="253"/>
      <c r="T372" s="254"/>
      <c r="AT372" s="249" t="s">
        <v>284</v>
      </c>
      <c r="AU372" s="249" t="s">
        <v>132</v>
      </c>
      <c r="AV372" s="248" t="s">
        <v>132</v>
      </c>
      <c r="AW372" s="248" t="s">
        <v>35</v>
      </c>
      <c r="AX372" s="248" t="s">
        <v>72</v>
      </c>
      <c r="AY372" s="249" t="s">
        <v>124</v>
      </c>
    </row>
    <row r="373" spans="2:65" s="248" customFormat="1">
      <c r="B373" s="247"/>
      <c r="D373" s="240" t="s">
        <v>284</v>
      </c>
      <c r="E373" s="249" t="s">
        <v>5</v>
      </c>
      <c r="F373" s="250" t="s">
        <v>714</v>
      </c>
      <c r="H373" s="251">
        <v>-0.76800000000000002</v>
      </c>
      <c r="L373" s="247"/>
      <c r="M373" s="252"/>
      <c r="N373" s="253"/>
      <c r="O373" s="253"/>
      <c r="P373" s="253"/>
      <c r="Q373" s="253"/>
      <c r="R373" s="253"/>
      <c r="S373" s="253"/>
      <c r="T373" s="254"/>
      <c r="AT373" s="249" t="s">
        <v>284</v>
      </c>
      <c r="AU373" s="249" t="s">
        <v>132</v>
      </c>
      <c r="AV373" s="248" t="s">
        <v>132</v>
      </c>
      <c r="AW373" s="248" t="s">
        <v>35</v>
      </c>
      <c r="AX373" s="248" t="s">
        <v>72</v>
      </c>
      <c r="AY373" s="249" t="s">
        <v>124</v>
      </c>
    </row>
    <row r="374" spans="2:65" s="248" customFormat="1">
      <c r="B374" s="247"/>
      <c r="D374" s="240" t="s">
        <v>284</v>
      </c>
      <c r="E374" s="249" t="s">
        <v>5</v>
      </c>
      <c r="F374" s="250" t="s">
        <v>715</v>
      </c>
      <c r="H374" s="251">
        <v>-0.56999999999999995</v>
      </c>
      <c r="L374" s="247"/>
      <c r="M374" s="252"/>
      <c r="N374" s="253"/>
      <c r="O374" s="253"/>
      <c r="P374" s="253"/>
      <c r="Q374" s="253"/>
      <c r="R374" s="253"/>
      <c r="S374" s="253"/>
      <c r="T374" s="254"/>
      <c r="AT374" s="249" t="s">
        <v>284</v>
      </c>
      <c r="AU374" s="249" t="s">
        <v>132</v>
      </c>
      <c r="AV374" s="248" t="s">
        <v>132</v>
      </c>
      <c r="AW374" s="248" t="s">
        <v>35</v>
      </c>
      <c r="AX374" s="248" t="s">
        <v>72</v>
      </c>
      <c r="AY374" s="249" t="s">
        <v>124</v>
      </c>
    </row>
    <row r="375" spans="2:65" s="248" customFormat="1">
      <c r="B375" s="247"/>
      <c r="D375" s="240" t="s">
        <v>284</v>
      </c>
      <c r="E375" s="249" t="s">
        <v>5</v>
      </c>
      <c r="F375" s="250" t="s">
        <v>716</v>
      </c>
      <c r="H375" s="251">
        <v>-0.55000000000000004</v>
      </c>
      <c r="L375" s="247"/>
      <c r="M375" s="252"/>
      <c r="N375" s="253"/>
      <c r="O375" s="253"/>
      <c r="P375" s="253"/>
      <c r="Q375" s="253"/>
      <c r="R375" s="253"/>
      <c r="S375" s="253"/>
      <c r="T375" s="254"/>
      <c r="AT375" s="249" t="s">
        <v>284</v>
      </c>
      <c r="AU375" s="249" t="s">
        <v>132</v>
      </c>
      <c r="AV375" s="248" t="s">
        <v>132</v>
      </c>
      <c r="AW375" s="248" t="s">
        <v>35</v>
      </c>
      <c r="AX375" s="248" t="s">
        <v>72</v>
      </c>
      <c r="AY375" s="249" t="s">
        <v>124</v>
      </c>
    </row>
    <row r="376" spans="2:65" s="248" customFormat="1">
      <c r="B376" s="247"/>
      <c r="D376" s="240" t="s">
        <v>284</v>
      </c>
      <c r="E376" s="249" t="s">
        <v>5</v>
      </c>
      <c r="F376" s="250" t="s">
        <v>717</v>
      </c>
      <c r="H376" s="251">
        <v>-0.59499999999999997</v>
      </c>
      <c r="L376" s="247"/>
      <c r="M376" s="252"/>
      <c r="N376" s="253"/>
      <c r="O376" s="253"/>
      <c r="P376" s="253"/>
      <c r="Q376" s="253"/>
      <c r="R376" s="253"/>
      <c r="S376" s="253"/>
      <c r="T376" s="254"/>
      <c r="AT376" s="249" t="s">
        <v>284</v>
      </c>
      <c r="AU376" s="249" t="s">
        <v>132</v>
      </c>
      <c r="AV376" s="248" t="s">
        <v>132</v>
      </c>
      <c r="AW376" s="248" t="s">
        <v>35</v>
      </c>
      <c r="AX376" s="248" t="s">
        <v>72</v>
      </c>
      <c r="AY376" s="249" t="s">
        <v>124</v>
      </c>
    </row>
    <row r="377" spans="2:65" s="248" customFormat="1">
      <c r="B377" s="247"/>
      <c r="D377" s="240" t="s">
        <v>284</v>
      </c>
      <c r="E377" s="249" t="s">
        <v>5</v>
      </c>
      <c r="F377" s="250" t="s">
        <v>718</v>
      </c>
      <c r="H377" s="251">
        <v>-0.51200000000000001</v>
      </c>
      <c r="L377" s="247"/>
      <c r="M377" s="252"/>
      <c r="N377" s="253"/>
      <c r="O377" s="253"/>
      <c r="P377" s="253"/>
      <c r="Q377" s="253"/>
      <c r="R377" s="253"/>
      <c r="S377" s="253"/>
      <c r="T377" s="254"/>
      <c r="AT377" s="249" t="s">
        <v>284</v>
      </c>
      <c r="AU377" s="249" t="s">
        <v>132</v>
      </c>
      <c r="AV377" s="248" t="s">
        <v>132</v>
      </c>
      <c r="AW377" s="248" t="s">
        <v>35</v>
      </c>
      <c r="AX377" s="248" t="s">
        <v>72</v>
      </c>
      <c r="AY377" s="249" t="s">
        <v>124</v>
      </c>
    </row>
    <row r="378" spans="2:65" s="248" customFormat="1">
      <c r="B378" s="247"/>
      <c r="D378" s="240" t="s">
        <v>284</v>
      </c>
      <c r="E378" s="249" t="s">
        <v>5</v>
      </c>
      <c r="F378" s="250" t="s">
        <v>719</v>
      </c>
      <c r="H378" s="251">
        <v>-0.35699999999999998</v>
      </c>
      <c r="L378" s="247"/>
      <c r="M378" s="252"/>
      <c r="N378" s="253"/>
      <c r="O378" s="253"/>
      <c r="P378" s="253"/>
      <c r="Q378" s="253"/>
      <c r="R378" s="253"/>
      <c r="S378" s="253"/>
      <c r="T378" s="254"/>
      <c r="AT378" s="249" t="s">
        <v>284</v>
      </c>
      <c r="AU378" s="249" t="s">
        <v>132</v>
      </c>
      <c r="AV378" s="248" t="s">
        <v>132</v>
      </c>
      <c r="AW378" s="248" t="s">
        <v>35</v>
      </c>
      <c r="AX378" s="248" t="s">
        <v>72</v>
      </c>
      <c r="AY378" s="249" t="s">
        <v>124</v>
      </c>
    </row>
    <row r="379" spans="2:65" s="248" customFormat="1">
      <c r="B379" s="247"/>
      <c r="D379" s="240" t="s">
        <v>284</v>
      </c>
      <c r="E379" s="249" t="s">
        <v>5</v>
      </c>
      <c r="F379" s="250" t="s">
        <v>720</v>
      </c>
      <c r="H379" s="251">
        <v>-4.2</v>
      </c>
      <c r="L379" s="247"/>
      <c r="M379" s="252"/>
      <c r="N379" s="253"/>
      <c r="O379" s="253"/>
      <c r="P379" s="253"/>
      <c r="Q379" s="253"/>
      <c r="R379" s="253"/>
      <c r="S379" s="253"/>
      <c r="T379" s="254"/>
      <c r="AT379" s="249" t="s">
        <v>284</v>
      </c>
      <c r="AU379" s="249" t="s">
        <v>132</v>
      </c>
      <c r="AV379" s="248" t="s">
        <v>132</v>
      </c>
      <c r="AW379" s="248" t="s">
        <v>35</v>
      </c>
      <c r="AX379" s="248" t="s">
        <v>72</v>
      </c>
      <c r="AY379" s="249" t="s">
        <v>124</v>
      </c>
    </row>
    <row r="380" spans="2:65" s="248" customFormat="1">
      <c r="B380" s="247"/>
      <c r="D380" s="240" t="s">
        <v>284</v>
      </c>
      <c r="E380" s="249" t="s">
        <v>5</v>
      </c>
      <c r="F380" s="250" t="s">
        <v>721</v>
      </c>
      <c r="H380" s="251">
        <v>12.494999999999999</v>
      </c>
      <c r="L380" s="247"/>
      <c r="M380" s="252"/>
      <c r="N380" s="253"/>
      <c r="O380" s="253"/>
      <c r="P380" s="253"/>
      <c r="Q380" s="253"/>
      <c r="R380" s="253"/>
      <c r="S380" s="253"/>
      <c r="T380" s="254"/>
      <c r="AT380" s="249" t="s">
        <v>284</v>
      </c>
      <c r="AU380" s="249" t="s">
        <v>132</v>
      </c>
      <c r="AV380" s="248" t="s">
        <v>132</v>
      </c>
      <c r="AW380" s="248" t="s">
        <v>35</v>
      </c>
      <c r="AX380" s="248" t="s">
        <v>72</v>
      </c>
      <c r="AY380" s="249" t="s">
        <v>124</v>
      </c>
    </row>
    <row r="381" spans="2:65" s="271" customFormat="1">
      <c r="B381" s="270"/>
      <c r="D381" s="240" t="s">
        <v>284</v>
      </c>
      <c r="E381" s="272" t="s">
        <v>229</v>
      </c>
      <c r="F381" s="273" t="s">
        <v>306</v>
      </c>
      <c r="H381" s="274">
        <v>171.22399999999999</v>
      </c>
      <c r="L381" s="270"/>
      <c r="M381" s="275"/>
      <c r="N381" s="276"/>
      <c r="O381" s="276"/>
      <c r="P381" s="276"/>
      <c r="Q381" s="276"/>
      <c r="R381" s="276"/>
      <c r="S381" s="276"/>
      <c r="T381" s="277"/>
      <c r="AT381" s="272" t="s">
        <v>284</v>
      </c>
      <c r="AU381" s="272" t="s">
        <v>132</v>
      </c>
      <c r="AV381" s="271" t="s">
        <v>145</v>
      </c>
      <c r="AW381" s="271" t="s">
        <v>35</v>
      </c>
      <c r="AX381" s="271" t="s">
        <v>80</v>
      </c>
      <c r="AY381" s="272" t="s">
        <v>124</v>
      </c>
    </row>
    <row r="382" spans="2:65" s="112" customFormat="1" ht="38.25" customHeight="1">
      <c r="B382" s="107"/>
      <c r="C382" s="229" t="s">
        <v>722</v>
      </c>
      <c r="D382" s="229" t="s">
        <v>127</v>
      </c>
      <c r="E382" s="230" t="s">
        <v>723</v>
      </c>
      <c r="F382" s="231" t="s">
        <v>724</v>
      </c>
      <c r="G382" s="232" t="s">
        <v>213</v>
      </c>
      <c r="H382" s="233">
        <v>52.113999999999997</v>
      </c>
      <c r="I382" s="8"/>
      <c r="J382" s="234">
        <f>ROUND(I382*H382,2)</f>
        <v>0</v>
      </c>
      <c r="K382" s="231" t="s">
        <v>5</v>
      </c>
      <c r="L382" s="107"/>
      <c r="M382" s="235" t="s">
        <v>5</v>
      </c>
      <c r="N382" s="236" t="s">
        <v>44</v>
      </c>
      <c r="O382" s="108"/>
      <c r="P382" s="237">
        <f>O382*H382</f>
        <v>0</v>
      </c>
      <c r="Q382" s="237">
        <v>1.519E-2</v>
      </c>
      <c r="R382" s="237">
        <f>Q382*H382</f>
        <v>0.79161165999999994</v>
      </c>
      <c r="S382" s="237">
        <v>0</v>
      </c>
      <c r="T382" s="238">
        <f>S382*H382</f>
        <v>0</v>
      </c>
      <c r="AR382" s="92" t="s">
        <v>355</v>
      </c>
      <c r="AT382" s="92" t="s">
        <v>127</v>
      </c>
      <c r="AU382" s="92" t="s">
        <v>132</v>
      </c>
      <c r="AY382" s="92" t="s">
        <v>124</v>
      </c>
      <c r="BE382" s="239">
        <f>IF(N382="základní",J382,0)</f>
        <v>0</v>
      </c>
      <c r="BF382" s="239">
        <f>IF(N382="snížená",J382,0)</f>
        <v>0</v>
      </c>
      <c r="BG382" s="239">
        <f>IF(N382="zákl. přenesená",J382,0)</f>
        <v>0</v>
      </c>
      <c r="BH382" s="239">
        <f>IF(N382="sníž. přenesená",J382,0)</f>
        <v>0</v>
      </c>
      <c r="BI382" s="239">
        <f>IF(N382="nulová",J382,0)</f>
        <v>0</v>
      </c>
      <c r="BJ382" s="92" t="s">
        <v>132</v>
      </c>
      <c r="BK382" s="239">
        <f>ROUND(I382*H382,2)</f>
        <v>0</v>
      </c>
      <c r="BL382" s="92" t="s">
        <v>355</v>
      </c>
      <c r="BM382" s="92" t="s">
        <v>725</v>
      </c>
    </row>
    <row r="383" spans="2:65" s="112" customFormat="1" ht="54">
      <c r="B383" s="107"/>
      <c r="D383" s="240" t="s">
        <v>134</v>
      </c>
      <c r="F383" s="241" t="s">
        <v>726</v>
      </c>
      <c r="L383" s="107"/>
      <c r="M383" s="242"/>
      <c r="N383" s="108"/>
      <c r="O383" s="108"/>
      <c r="P383" s="108"/>
      <c r="Q383" s="108"/>
      <c r="R383" s="108"/>
      <c r="S383" s="108"/>
      <c r="T383" s="138"/>
      <c r="AT383" s="92" t="s">
        <v>134</v>
      </c>
      <c r="AU383" s="92" t="s">
        <v>132</v>
      </c>
    </row>
    <row r="384" spans="2:65" s="256" customFormat="1">
      <c r="B384" s="255"/>
      <c r="D384" s="240" t="s">
        <v>284</v>
      </c>
      <c r="E384" s="257" t="s">
        <v>5</v>
      </c>
      <c r="F384" s="258" t="s">
        <v>365</v>
      </c>
      <c r="H384" s="257" t="s">
        <v>5</v>
      </c>
      <c r="L384" s="255"/>
      <c r="M384" s="259"/>
      <c r="N384" s="260"/>
      <c r="O384" s="260"/>
      <c r="P384" s="260"/>
      <c r="Q384" s="260"/>
      <c r="R384" s="260"/>
      <c r="S384" s="260"/>
      <c r="T384" s="261"/>
      <c r="AT384" s="257" t="s">
        <v>284</v>
      </c>
      <c r="AU384" s="257" t="s">
        <v>132</v>
      </c>
      <c r="AV384" s="256" t="s">
        <v>80</v>
      </c>
      <c r="AW384" s="256" t="s">
        <v>35</v>
      </c>
      <c r="AX384" s="256" t="s">
        <v>72</v>
      </c>
      <c r="AY384" s="257" t="s">
        <v>124</v>
      </c>
    </row>
    <row r="385" spans="2:65" s="248" customFormat="1">
      <c r="B385" s="247"/>
      <c r="D385" s="240" t="s">
        <v>284</v>
      </c>
      <c r="E385" s="249" t="s">
        <v>5</v>
      </c>
      <c r="F385" s="250" t="s">
        <v>727</v>
      </c>
      <c r="H385" s="251">
        <v>33.878</v>
      </c>
      <c r="L385" s="247"/>
      <c r="M385" s="252"/>
      <c r="N385" s="253"/>
      <c r="O385" s="253"/>
      <c r="P385" s="253"/>
      <c r="Q385" s="253"/>
      <c r="R385" s="253"/>
      <c r="S385" s="253"/>
      <c r="T385" s="254"/>
      <c r="AT385" s="249" t="s">
        <v>284</v>
      </c>
      <c r="AU385" s="249" t="s">
        <v>132</v>
      </c>
      <c r="AV385" s="248" t="s">
        <v>132</v>
      </c>
      <c r="AW385" s="248" t="s">
        <v>35</v>
      </c>
      <c r="AX385" s="248" t="s">
        <v>72</v>
      </c>
      <c r="AY385" s="249" t="s">
        <v>124</v>
      </c>
    </row>
    <row r="386" spans="2:65" s="248" customFormat="1">
      <c r="B386" s="247"/>
      <c r="D386" s="240" t="s">
        <v>284</v>
      </c>
      <c r="E386" s="249" t="s">
        <v>5</v>
      </c>
      <c r="F386" s="250" t="s">
        <v>728</v>
      </c>
      <c r="H386" s="251">
        <v>18.236000000000001</v>
      </c>
      <c r="L386" s="247"/>
      <c r="M386" s="252"/>
      <c r="N386" s="253"/>
      <c r="O386" s="253"/>
      <c r="P386" s="253"/>
      <c r="Q386" s="253"/>
      <c r="R386" s="253"/>
      <c r="S386" s="253"/>
      <c r="T386" s="254"/>
      <c r="AT386" s="249" t="s">
        <v>284</v>
      </c>
      <c r="AU386" s="249" t="s">
        <v>132</v>
      </c>
      <c r="AV386" s="248" t="s">
        <v>132</v>
      </c>
      <c r="AW386" s="248" t="s">
        <v>35</v>
      </c>
      <c r="AX386" s="248" t="s">
        <v>72</v>
      </c>
      <c r="AY386" s="249" t="s">
        <v>124</v>
      </c>
    </row>
    <row r="387" spans="2:65" s="271" customFormat="1">
      <c r="B387" s="270"/>
      <c r="D387" s="240" t="s">
        <v>284</v>
      </c>
      <c r="E387" s="272" t="s">
        <v>232</v>
      </c>
      <c r="F387" s="273" t="s">
        <v>306</v>
      </c>
      <c r="H387" s="274">
        <v>52.113999999999997</v>
      </c>
      <c r="L387" s="270"/>
      <c r="M387" s="275"/>
      <c r="N387" s="276"/>
      <c r="O387" s="276"/>
      <c r="P387" s="276"/>
      <c r="Q387" s="276"/>
      <c r="R387" s="276"/>
      <c r="S387" s="276"/>
      <c r="T387" s="277"/>
      <c r="AT387" s="272" t="s">
        <v>284</v>
      </c>
      <c r="AU387" s="272" t="s">
        <v>132</v>
      </c>
      <c r="AV387" s="271" t="s">
        <v>145</v>
      </c>
      <c r="AW387" s="271" t="s">
        <v>35</v>
      </c>
      <c r="AX387" s="271" t="s">
        <v>80</v>
      </c>
      <c r="AY387" s="272" t="s">
        <v>124</v>
      </c>
    </row>
    <row r="388" spans="2:65" s="112" customFormat="1" ht="38.25" customHeight="1">
      <c r="B388" s="107"/>
      <c r="C388" s="229" t="s">
        <v>729</v>
      </c>
      <c r="D388" s="229" t="s">
        <v>127</v>
      </c>
      <c r="E388" s="230" t="s">
        <v>730</v>
      </c>
      <c r="F388" s="231" t="s">
        <v>731</v>
      </c>
      <c r="G388" s="232" t="s">
        <v>323</v>
      </c>
      <c r="H388" s="233">
        <v>0.79200000000000004</v>
      </c>
      <c r="I388" s="8"/>
      <c r="J388" s="234">
        <f>ROUND(I388*H388,2)</f>
        <v>0</v>
      </c>
      <c r="K388" s="231" t="s">
        <v>148</v>
      </c>
      <c r="L388" s="107"/>
      <c r="M388" s="235" t="s">
        <v>5</v>
      </c>
      <c r="N388" s="236" t="s">
        <v>44</v>
      </c>
      <c r="O388" s="108"/>
      <c r="P388" s="237">
        <f>O388*H388</f>
        <v>0</v>
      </c>
      <c r="Q388" s="237">
        <v>0</v>
      </c>
      <c r="R388" s="237">
        <f>Q388*H388</f>
        <v>0</v>
      </c>
      <c r="S388" s="237">
        <v>0</v>
      </c>
      <c r="T388" s="238">
        <f>S388*H388</f>
        <v>0</v>
      </c>
      <c r="AR388" s="92" t="s">
        <v>355</v>
      </c>
      <c r="AT388" s="92" t="s">
        <v>127</v>
      </c>
      <c r="AU388" s="92" t="s">
        <v>132</v>
      </c>
      <c r="AY388" s="92" t="s">
        <v>124</v>
      </c>
      <c r="BE388" s="239">
        <f>IF(N388="základní",J388,0)</f>
        <v>0</v>
      </c>
      <c r="BF388" s="239">
        <f>IF(N388="snížená",J388,0)</f>
        <v>0</v>
      </c>
      <c r="BG388" s="239">
        <f>IF(N388="zákl. přenesená",J388,0)</f>
        <v>0</v>
      </c>
      <c r="BH388" s="239">
        <f>IF(N388="sníž. přenesená",J388,0)</f>
        <v>0</v>
      </c>
      <c r="BI388" s="239">
        <f>IF(N388="nulová",J388,0)</f>
        <v>0</v>
      </c>
      <c r="BJ388" s="92" t="s">
        <v>132</v>
      </c>
      <c r="BK388" s="239">
        <f>ROUND(I388*H388,2)</f>
        <v>0</v>
      </c>
      <c r="BL388" s="92" t="s">
        <v>355</v>
      </c>
      <c r="BM388" s="92" t="s">
        <v>732</v>
      </c>
    </row>
    <row r="389" spans="2:65" s="217" customFormat="1" ht="29.85" customHeight="1">
      <c r="B389" s="216"/>
      <c r="D389" s="218" t="s">
        <v>71</v>
      </c>
      <c r="E389" s="227" t="s">
        <v>733</v>
      </c>
      <c r="F389" s="227" t="s">
        <v>734</v>
      </c>
      <c r="J389" s="228">
        <f>BK389</f>
        <v>0</v>
      </c>
      <c r="L389" s="216"/>
      <c r="M389" s="221"/>
      <c r="N389" s="222"/>
      <c r="O389" s="222"/>
      <c r="P389" s="223">
        <f>SUM(P390:P398)</f>
        <v>0</v>
      </c>
      <c r="Q389" s="222"/>
      <c r="R389" s="223">
        <f>SUM(R390:R398)</f>
        <v>3.2827440000000001</v>
      </c>
      <c r="S389" s="222"/>
      <c r="T389" s="224">
        <f>SUM(T390:T398)</f>
        <v>0</v>
      </c>
      <c r="AR389" s="218" t="s">
        <v>132</v>
      </c>
      <c r="AT389" s="225" t="s">
        <v>71</v>
      </c>
      <c r="AU389" s="225" t="s">
        <v>80</v>
      </c>
      <c r="AY389" s="218" t="s">
        <v>124</v>
      </c>
      <c r="BK389" s="226">
        <f>SUM(BK390:BK398)</f>
        <v>0</v>
      </c>
    </row>
    <row r="390" spans="2:65" s="112" customFormat="1" ht="16.5" customHeight="1">
      <c r="B390" s="107"/>
      <c r="C390" s="229" t="s">
        <v>735</v>
      </c>
      <c r="D390" s="229" t="s">
        <v>127</v>
      </c>
      <c r="E390" s="230" t="s">
        <v>736</v>
      </c>
      <c r="F390" s="231" t="s">
        <v>737</v>
      </c>
      <c r="G390" s="232" t="s">
        <v>213</v>
      </c>
      <c r="H390" s="233">
        <v>136.78100000000001</v>
      </c>
      <c r="I390" s="8"/>
      <c r="J390" s="234">
        <f>ROUND(I390*H390,2)</f>
        <v>0</v>
      </c>
      <c r="K390" s="231" t="s">
        <v>5</v>
      </c>
      <c r="L390" s="107"/>
      <c r="M390" s="235" t="s">
        <v>5</v>
      </c>
      <c r="N390" s="236" t="s">
        <v>44</v>
      </c>
      <c r="O390" s="108"/>
      <c r="P390" s="237">
        <f>O390*H390</f>
        <v>0</v>
      </c>
      <c r="Q390" s="237">
        <v>1.2E-2</v>
      </c>
      <c r="R390" s="237">
        <f>Q390*H390</f>
        <v>1.6413720000000001</v>
      </c>
      <c r="S390" s="237">
        <v>0</v>
      </c>
      <c r="T390" s="238">
        <f>S390*H390</f>
        <v>0</v>
      </c>
      <c r="AR390" s="92" t="s">
        <v>355</v>
      </c>
      <c r="AT390" s="92" t="s">
        <v>127</v>
      </c>
      <c r="AU390" s="92" t="s">
        <v>132</v>
      </c>
      <c r="AY390" s="92" t="s">
        <v>124</v>
      </c>
      <c r="BE390" s="239">
        <f>IF(N390="základní",J390,0)</f>
        <v>0</v>
      </c>
      <c r="BF390" s="239">
        <f>IF(N390="snížená",J390,0)</f>
        <v>0</v>
      </c>
      <c r="BG390" s="239">
        <f>IF(N390="zákl. přenesená",J390,0)</f>
        <v>0</v>
      </c>
      <c r="BH390" s="239">
        <f>IF(N390="sníž. přenesená",J390,0)</f>
        <v>0</v>
      </c>
      <c r="BI390" s="239">
        <f>IF(N390="nulová",J390,0)</f>
        <v>0</v>
      </c>
      <c r="BJ390" s="92" t="s">
        <v>132</v>
      </c>
      <c r="BK390" s="239">
        <f>ROUND(I390*H390,2)</f>
        <v>0</v>
      </c>
      <c r="BL390" s="92" t="s">
        <v>355</v>
      </c>
      <c r="BM390" s="92" t="s">
        <v>738</v>
      </c>
    </row>
    <row r="391" spans="2:65" s="256" customFormat="1">
      <c r="B391" s="255"/>
      <c r="D391" s="240" t="s">
        <v>284</v>
      </c>
      <c r="E391" s="257" t="s">
        <v>5</v>
      </c>
      <c r="F391" s="258" t="s">
        <v>365</v>
      </c>
      <c r="H391" s="257" t="s">
        <v>5</v>
      </c>
      <c r="L391" s="255"/>
      <c r="M391" s="259"/>
      <c r="N391" s="260"/>
      <c r="O391" s="260"/>
      <c r="P391" s="260"/>
      <c r="Q391" s="260"/>
      <c r="R391" s="260"/>
      <c r="S391" s="260"/>
      <c r="T391" s="261"/>
      <c r="AT391" s="257" t="s">
        <v>284</v>
      </c>
      <c r="AU391" s="257" t="s">
        <v>132</v>
      </c>
      <c r="AV391" s="256" t="s">
        <v>80</v>
      </c>
      <c r="AW391" s="256" t="s">
        <v>35</v>
      </c>
      <c r="AX391" s="256" t="s">
        <v>72</v>
      </c>
      <c r="AY391" s="257" t="s">
        <v>124</v>
      </c>
    </row>
    <row r="392" spans="2:65" s="248" customFormat="1">
      <c r="B392" s="247"/>
      <c r="D392" s="240" t="s">
        <v>284</v>
      </c>
      <c r="E392" s="249" t="s">
        <v>5</v>
      </c>
      <c r="F392" s="250" t="s">
        <v>739</v>
      </c>
      <c r="H392" s="251">
        <v>136.78100000000001</v>
      </c>
      <c r="L392" s="247"/>
      <c r="M392" s="252"/>
      <c r="N392" s="253"/>
      <c r="O392" s="253"/>
      <c r="P392" s="253"/>
      <c r="Q392" s="253"/>
      <c r="R392" s="253"/>
      <c r="S392" s="253"/>
      <c r="T392" s="254"/>
      <c r="AT392" s="249" t="s">
        <v>284</v>
      </c>
      <c r="AU392" s="249" t="s">
        <v>132</v>
      </c>
      <c r="AV392" s="248" t="s">
        <v>132</v>
      </c>
      <c r="AW392" s="248" t="s">
        <v>35</v>
      </c>
      <c r="AX392" s="248" t="s">
        <v>72</v>
      </c>
      <c r="AY392" s="249" t="s">
        <v>124</v>
      </c>
    </row>
    <row r="393" spans="2:65" s="271" customFormat="1">
      <c r="B393" s="270"/>
      <c r="D393" s="240" t="s">
        <v>284</v>
      </c>
      <c r="E393" s="272" t="s">
        <v>5</v>
      </c>
      <c r="F393" s="273" t="s">
        <v>306</v>
      </c>
      <c r="H393" s="274">
        <v>136.78100000000001</v>
      </c>
      <c r="L393" s="270"/>
      <c r="M393" s="275"/>
      <c r="N393" s="276"/>
      <c r="O393" s="276"/>
      <c r="P393" s="276"/>
      <c r="Q393" s="276"/>
      <c r="R393" s="276"/>
      <c r="S393" s="276"/>
      <c r="T393" s="277"/>
      <c r="AT393" s="272" t="s">
        <v>284</v>
      </c>
      <c r="AU393" s="272" t="s">
        <v>132</v>
      </c>
      <c r="AV393" s="271" t="s">
        <v>145</v>
      </c>
      <c r="AW393" s="271" t="s">
        <v>35</v>
      </c>
      <c r="AX393" s="271" t="s">
        <v>80</v>
      </c>
      <c r="AY393" s="272" t="s">
        <v>124</v>
      </c>
    </row>
    <row r="394" spans="2:65" s="112" customFormat="1" ht="16.5" customHeight="1">
      <c r="B394" s="107"/>
      <c r="C394" s="229" t="s">
        <v>740</v>
      </c>
      <c r="D394" s="229" t="s">
        <v>127</v>
      </c>
      <c r="E394" s="230" t="s">
        <v>741</v>
      </c>
      <c r="F394" s="231" t="s">
        <v>742</v>
      </c>
      <c r="G394" s="232" t="s">
        <v>213</v>
      </c>
      <c r="H394" s="233">
        <v>136.78100000000001</v>
      </c>
      <c r="I394" s="8"/>
      <c r="J394" s="234">
        <f>ROUND(I394*H394,2)</f>
        <v>0</v>
      </c>
      <c r="K394" s="231" t="s">
        <v>5</v>
      </c>
      <c r="L394" s="107"/>
      <c r="M394" s="235" t="s">
        <v>5</v>
      </c>
      <c r="N394" s="236" t="s">
        <v>44</v>
      </c>
      <c r="O394" s="108"/>
      <c r="P394" s="237">
        <f>O394*H394</f>
        <v>0</v>
      </c>
      <c r="Q394" s="237">
        <v>1.2E-2</v>
      </c>
      <c r="R394" s="237">
        <f>Q394*H394</f>
        <v>1.6413720000000001</v>
      </c>
      <c r="S394" s="237">
        <v>0</v>
      </c>
      <c r="T394" s="238">
        <f>S394*H394</f>
        <v>0</v>
      </c>
      <c r="AR394" s="92" t="s">
        <v>355</v>
      </c>
      <c r="AT394" s="92" t="s">
        <v>127</v>
      </c>
      <c r="AU394" s="92" t="s">
        <v>132</v>
      </c>
      <c r="AY394" s="92" t="s">
        <v>124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92" t="s">
        <v>132</v>
      </c>
      <c r="BK394" s="239">
        <f>ROUND(I394*H394,2)</f>
        <v>0</v>
      </c>
      <c r="BL394" s="92" t="s">
        <v>355</v>
      </c>
      <c r="BM394" s="92" t="s">
        <v>743</v>
      </c>
    </row>
    <row r="395" spans="2:65" s="256" customFormat="1">
      <c r="B395" s="255"/>
      <c r="D395" s="240" t="s">
        <v>284</v>
      </c>
      <c r="E395" s="257" t="s">
        <v>5</v>
      </c>
      <c r="F395" s="258" t="s">
        <v>365</v>
      </c>
      <c r="H395" s="257" t="s">
        <v>5</v>
      </c>
      <c r="L395" s="255"/>
      <c r="M395" s="259"/>
      <c r="N395" s="260"/>
      <c r="O395" s="260"/>
      <c r="P395" s="260"/>
      <c r="Q395" s="260"/>
      <c r="R395" s="260"/>
      <c r="S395" s="260"/>
      <c r="T395" s="261"/>
      <c r="AT395" s="257" t="s">
        <v>284</v>
      </c>
      <c r="AU395" s="257" t="s">
        <v>132</v>
      </c>
      <c r="AV395" s="256" t="s">
        <v>80</v>
      </c>
      <c r="AW395" s="256" t="s">
        <v>35</v>
      </c>
      <c r="AX395" s="256" t="s">
        <v>72</v>
      </c>
      <c r="AY395" s="257" t="s">
        <v>124</v>
      </c>
    </row>
    <row r="396" spans="2:65" s="248" customFormat="1">
      <c r="B396" s="247"/>
      <c r="D396" s="240" t="s">
        <v>284</v>
      </c>
      <c r="E396" s="249" t="s">
        <v>5</v>
      </c>
      <c r="F396" s="250" t="s">
        <v>739</v>
      </c>
      <c r="H396" s="251">
        <v>136.78100000000001</v>
      </c>
      <c r="L396" s="247"/>
      <c r="M396" s="252"/>
      <c r="N396" s="253"/>
      <c r="O396" s="253"/>
      <c r="P396" s="253"/>
      <c r="Q396" s="253"/>
      <c r="R396" s="253"/>
      <c r="S396" s="253"/>
      <c r="T396" s="254"/>
      <c r="AT396" s="249" t="s">
        <v>284</v>
      </c>
      <c r="AU396" s="249" t="s">
        <v>132</v>
      </c>
      <c r="AV396" s="248" t="s">
        <v>132</v>
      </c>
      <c r="AW396" s="248" t="s">
        <v>35</v>
      </c>
      <c r="AX396" s="248" t="s">
        <v>72</v>
      </c>
      <c r="AY396" s="249" t="s">
        <v>124</v>
      </c>
    </row>
    <row r="397" spans="2:65" s="271" customFormat="1">
      <c r="B397" s="270"/>
      <c r="D397" s="240" t="s">
        <v>284</v>
      </c>
      <c r="E397" s="272" t="s">
        <v>5</v>
      </c>
      <c r="F397" s="273" t="s">
        <v>306</v>
      </c>
      <c r="H397" s="274">
        <v>136.78100000000001</v>
      </c>
      <c r="L397" s="270"/>
      <c r="M397" s="275"/>
      <c r="N397" s="276"/>
      <c r="O397" s="276"/>
      <c r="P397" s="276"/>
      <c r="Q397" s="276"/>
      <c r="R397" s="276"/>
      <c r="S397" s="276"/>
      <c r="T397" s="277"/>
      <c r="AT397" s="272" t="s">
        <v>284</v>
      </c>
      <c r="AU397" s="272" t="s">
        <v>132</v>
      </c>
      <c r="AV397" s="271" t="s">
        <v>145</v>
      </c>
      <c r="AW397" s="271" t="s">
        <v>35</v>
      </c>
      <c r="AX397" s="271" t="s">
        <v>80</v>
      </c>
      <c r="AY397" s="272" t="s">
        <v>124</v>
      </c>
    </row>
    <row r="398" spans="2:65" s="112" customFormat="1" ht="38.25" customHeight="1">
      <c r="B398" s="107"/>
      <c r="C398" s="229" t="s">
        <v>744</v>
      </c>
      <c r="D398" s="229" t="s">
        <v>127</v>
      </c>
      <c r="E398" s="230" t="s">
        <v>745</v>
      </c>
      <c r="F398" s="231" t="s">
        <v>746</v>
      </c>
      <c r="G398" s="232" t="s">
        <v>323</v>
      </c>
      <c r="H398" s="233">
        <v>3.2829999999999999</v>
      </c>
      <c r="I398" s="8"/>
      <c r="J398" s="234">
        <f>ROUND(I398*H398,2)</f>
        <v>0</v>
      </c>
      <c r="K398" s="231" t="s">
        <v>148</v>
      </c>
      <c r="L398" s="107"/>
      <c r="M398" s="235" t="s">
        <v>5</v>
      </c>
      <c r="N398" s="236" t="s">
        <v>44</v>
      </c>
      <c r="O398" s="108"/>
      <c r="P398" s="237">
        <f>O398*H398</f>
        <v>0</v>
      </c>
      <c r="Q398" s="237">
        <v>0</v>
      </c>
      <c r="R398" s="237">
        <f>Q398*H398</f>
        <v>0</v>
      </c>
      <c r="S398" s="237">
        <v>0</v>
      </c>
      <c r="T398" s="238">
        <f>S398*H398</f>
        <v>0</v>
      </c>
      <c r="AR398" s="92" t="s">
        <v>355</v>
      </c>
      <c r="AT398" s="92" t="s">
        <v>127</v>
      </c>
      <c r="AU398" s="92" t="s">
        <v>132</v>
      </c>
      <c r="AY398" s="92" t="s">
        <v>124</v>
      </c>
      <c r="BE398" s="239">
        <f>IF(N398="základní",J398,0)</f>
        <v>0</v>
      </c>
      <c r="BF398" s="239">
        <f>IF(N398="snížená",J398,0)</f>
        <v>0</v>
      </c>
      <c r="BG398" s="239">
        <f>IF(N398="zákl. přenesená",J398,0)</f>
        <v>0</v>
      </c>
      <c r="BH398" s="239">
        <f>IF(N398="sníž. přenesená",J398,0)</f>
        <v>0</v>
      </c>
      <c r="BI398" s="239">
        <f>IF(N398="nulová",J398,0)</f>
        <v>0</v>
      </c>
      <c r="BJ398" s="92" t="s">
        <v>132</v>
      </c>
      <c r="BK398" s="239">
        <f>ROUND(I398*H398,2)</f>
        <v>0</v>
      </c>
      <c r="BL398" s="92" t="s">
        <v>355</v>
      </c>
      <c r="BM398" s="92" t="s">
        <v>747</v>
      </c>
    </row>
    <row r="399" spans="2:65" s="217" customFormat="1" ht="29.85" customHeight="1">
      <c r="B399" s="216"/>
      <c r="D399" s="218" t="s">
        <v>71</v>
      </c>
      <c r="E399" s="227" t="s">
        <v>748</v>
      </c>
      <c r="F399" s="227" t="s">
        <v>749</v>
      </c>
      <c r="J399" s="228">
        <f>BK399</f>
        <v>0</v>
      </c>
      <c r="L399" s="216"/>
      <c r="M399" s="221"/>
      <c r="N399" s="222"/>
      <c r="O399" s="222"/>
      <c r="P399" s="223">
        <f>SUM(P400:P412)</f>
        <v>0</v>
      </c>
      <c r="Q399" s="222"/>
      <c r="R399" s="223">
        <f>SUM(R400:R412)</f>
        <v>2.1140728000000002</v>
      </c>
      <c r="S399" s="222"/>
      <c r="T399" s="224">
        <f>SUM(T400:T412)</f>
        <v>0.80265249999999999</v>
      </c>
      <c r="AR399" s="218" t="s">
        <v>132</v>
      </c>
      <c r="AT399" s="225" t="s">
        <v>71</v>
      </c>
      <c r="AU399" s="225" t="s">
        <v>80</v>
      </c>
      <c r="AY399" s="218" t="s">
        <v>124</v>
      </c>
      <c r="BK399" s="226">
        <f>SUM(BK400:BK412)</f>
        <v>0</v>
      </c>
    </row>
    <row r="400" spans="2:65" s="112" customFormat="1" ht="25.5" customHeight="1">
      <c r="B400" s="107"/>
      <c r="C400" s="229" t="s">
        <v>750</v>
      </c>
      <c r="D400" s="229" t="s">
        <v>127</v>
      </c>
      <c r="E400" s="230" t="s">
        <v>751</v>
      </c>
      <c r="F400" s="231" t="s">
        <v>752</v>
      </c>
      <c r="G400" s="232" t="s">
        <v>217</v>
      </c>
      <c r="H400" s="233">
        <v>246.97</v>
      </c>
      <c r="I400" s="8"/>
      <c r="J400" s="234">
        <f>ROUND(I400*H400,2)</f>
        <v>0</v>
      </c>
      <c r="K400" s="231" t="s">
        <v>148</v>
      </c>
      <c r="L400" s="107"/>
      <c r="M400" s="235" t="s">
        <v>5</v>
      </c>
      <c r="N400" s="236" t="s">
        <v>44</v>
      </c>
      <c r="O400" s="108"/>
      <c r="P400" s="237">
        <f>O400*H400</f>
        <v>0</v>
      </c>
      <c r="Q400" s="237">
        <v>5.62E-3</v>
      </c>
      <c r="R400" s="237">
        <f>Q400*H400</f>
        <v>1.3879714000000001</v>
      </c>
      <c r="S400" s="237">
        <v>0</v>
      </c>
      <c r="T400" s="238">
        <f>S400*H400</f>
        <v>0</v>
      </c>
      <c r="AR400" s="92" t="s">
        <v>355</v>
      </c>
      <c r="AT400" s="92" t="s">
        <v>127</v>
      </c>
      <c r="AU400" s="92" t="s">
        <v>132</v>
      </c>
      <c r="AY400" s="92" t="s">
        <v>124</v>
      </c>
      <c r="BE400" s="239">
        <f>IF(N400="základní",J400,0)</f>
        <v>0</v>
      </c>
      <c r="BF400" s="239">
        <f>IF(N400="snížená",J400,0)</f>
        <v>0</v>
      </c>
      <c r="BG400" s="239">
        <f>IF(N400="zákl. přenesená",J400,0)</f>
        <v>0</v>
      </c>
      <c r="BH400" s="239">
        <f>IF(N400="sníž. přenesená",J400,0)</f>
        <v>0</v>
      </c>
      <c r="BI400" s="239">
        <f>IF(N400="nulová",J400,0)</f>
        <v>0</v>
      </c>
      <c r="BJ400" s="92" t="s">
        <v>132</v>
      </c>
      <c r="BK400" s="239">
        <f>ROUND(I400*H400,2)</f>
        <v>0</v>
      </c>
      <c r="BL400" s="92" t="s">
        <v>355</v>
      </c>
      <c r="BM400" s="92" t="s">
        <v>753</v>
      </c>
    </row>
    <row r="401" spans="2:65" s="248" customFormat="1">
      <c r="B401" s="247"/>
      <c r="D401" s="240" t="s">
        <v>284</v>
      </c>
      <c r="E401" s="249" t="s">
        <v>5</v>
      </c>
      <c r="F401" s="250" t="s">
        <v>215</v>
      </c>
      <c r="H401" s="251">
        <v>246.97</v>
      </c>
      <c r="L401" s="247"/>
      <c r="M401" s="252"/>
      <c r="N401" s="253"/>
      <c r="O401" s="253"/>
      <c r="P401" s="253"/>
      <c r="Q401" s="253"/>
      <c r="R401" s="253"/>
      <c r="S401" s="253"/>
      <c r="T401" s="254"/>
      <c r="AT401" s="249" t="s">
        <v>284</v>
      </c>
      <c r="AU401" s="249" t="s">
        <v>132</v>
      </c>
      <c r="AV401" s="248" t="s">
        <v>132</v>
      </c>
      <c r="AW401" s="248" t="s">
        <v>35</v>
      </c>
      <c r="AX401" s="248" t="s">
        <v>80</v>
      </c>
      <c r="AY401" s="249" t="s">
        <v>124</v>
      </c>
    </row>
    <row r="402" spans="2:65" s="112" customFormat="1" ht="16.5" customHeight="1">
      <c r="B402" s="107"/>
      <c r="C402" s="278" t="s">
        <v>754</v>
      </c>
      <c r="D402" s="278" t="s">
        <v>334</v>
      </c>
      <c r="E402" s="279" t="s">
        <v>755</v>
      </c>
      <c r="F402" s="280" t="s">
        <v>756</v>
      </c>
      <c r="G402" s="281" t="s">
        <v>213</v>
      </c>
      <c r="H402" s="282">
        <v>37.045999999999999</v>
      </c>
      <c r="I402" s="9"/>
      <c r="J402" s="283">
        <f>ROUND(I402*H402,2)</f>
        <v>0</v>
      </c>
      <c r="K402" s="280" t="s">
        <v>148</v>
      </c>
      <c r="L402" s="284"/>
      <c r="M402" s="285" t="s">
        <v>5</v>
      </c>
      <c r="N402" s="286" t="s">
        <v>44</v>
      </c>
      <c r="O402" s="108"/>
      <c r="P402" s="237">
        <f>O402*H402</f>
        <v>0</v>
      </c>
      <c r="Q402" s="237">
        <v>1.9199999999999998E-2</v>
      </c>
      <c r="R402" s="237">
        <f>Q402*H402</f>
        <v>0.71128319999999989</v>
      </c>
      <c r="S402" s="237">
        <v>0</v>
      </c>
      <c r="T402" s="238">
        <f>S402*H402</f>
        <v>0</v>
      </c>
      <c r="AR402" s="92" t="s">
        <v>454</v>
      </c>
      <c r="AT402" s="92" t="s">
        <v>334</v>
      </c>
      <c r="AU402" s="92" t="s">
        <v>132</v>
      </c>
      <c r="AY402" s="92" t="s">
        <v>124</v>
      </c>
      <c r="BE402" s="239">
        <f>IF(N402="základní",J402,0)</f>
        <v>0</v>
      </c>
      <c r="BF402" s="239">
        <f>IF(N402="snížená",J402,0)</f>
        <v>0</v>
      </c>
      <c r="BG402" s="239">
        <f>IF(N402="zákl. přenesená",J402,0)</f>
        <v>0</v>
      </c>
      <c r="BH402" s="239">
        <f>IF(N402="sníž. přenesená",J402,0)</f>
        <v>0</v>
      </c>
      <c r="BI402" s="239">
        <f>IF(N402="nulová",J402,0)</f>
        <v>0</v>
      </c>
      <c r="BJ402" s="92" t="s">
        <v>132</v>
      </c>
      <c r="BK402" s="239">
        <f>ROUND(I402*H402,2)</f>
        <v>0</v>
      </c>
      <c r="BL402" s="92" t="s">
        <v>355</v>
      </c>
      <c r="BM402" s="92" t="s">
        <v>757</v>
      </c>
    </row>
    <row r="403" spans="2:65" s="248" customFormat="1">
      <c r="B403" s="247"/>
      <c r="D403" s="240" t="s">
        <v>284</v>
      </c>
      <c r="E403" s="249" t="s">
        <v>5</v>
      </c>
      <c r="F403" s="250" t="s">
        <v>758</v>
      </c>
      <c r="H403" s="251">
        <v>24.696999999999999</v>
      </c>
      <c r="L403" s="247"/>
      <c r="M403" s="252"/>
      <c r="N403" s="253"/>
      <c r="O403" s="253"/>
      <c r="P403" s="253"/>
      <c r="Q403" s="253"/>
      <c r="R403" s="253"/>
      <c r="S403" s="253"/>
      <c r="T403" s="254"/>
      <c r="AT403" s="249" t="s">
        <v>284</v>
      </c>
      <c r="AU403" s="249" t="s">
        <v>132</v>
      </c>
      <c r="AV403" s="248" t="s">
        <v>132</v>
      </c>
      <c r="AW403" s="248" t="s">
        <v>35</v>
      </c>
      <c r="AX403" s="248" t="s">
        <v>80</v>
      </c>
      <c r="AY403" s="249" t="s">
        <v>124</v>
      </c>
    </row>
    <row r="404" spans="2:65" s="248" customFormat="1">
      <c r="B404" s="247"/>
      <c r="D404" s="240" t="s">
        <v>284</v>
      </c>
      <c r="F404" s="250" t="s">
        <v>759</v>
      </c>
      <c r="H404" s="251">
        <v>37.045999999999999</v>
      </c>
      <c r="L404" s="247"/>
      <c r="M404" s="252"/>
      <c r="N404" s="253"/>
      <c r="O404" s="253"/>
      <c r="P404" s="253"/>
      <c r="Q404" s="253"/>
      <c r="R404" s="253"/>
      <c r="S404" s="253"/>
      <c r="T404" s="254"/>
      <c r="AT404" s="249" t="s">
        <v>284</v>
      </c>
      <c r="AU404" s="249" t="s">
        <v>132</v>
      </c>
      <c r="AV404" s="248" t="s">
        <v>132</v>
      </c>
      <c r="AW404" s="248" t="s">
        <v>6</v>
      </c>
      <c r="AX404" s="248" t="s">
        <v>80</v>
      </c>
      <c r="AY404" s="249" t="s">
        <v>124</v>
      </c>
    </row>
    <row r="405" spans="2:65" s="112" customFormat="1" ht="16.5" customHeight="1">
      <c r="B405" s="107"/>
      <c r="C405" s="229" t="s">
        <v>760</v>
      </c>
      <c r="D405" s="229" t="s">
        <v>127</v>
      </c>
      <c r="E405" s="230" t="s">
        <v>761</v>
      </c>
      <c r="F405" s="231" t="s">
        <v>762</v>
      </c>
      <c r="G405" s="232" t="s">
        <v>217</v>
      </c>
      <c r="H405" s="233">
        <v>246.97</v>
      </c>
      <c r="I405" s="8"/>
      <c r="J405" s="234">
        <f>ROUND(I405*H405,2)</f>
        <v>0</v>
      </c>
      <c r="K405" s="231" t="s">
        <v>148</v>
      </c>
      <c r="L405" s="107"/>
      <c r="M405" s="235" t="s">
        <v>5</v>
      </c>
      <c r="N405" s="236" t="s">
        <v>44</v>
      </c>
      <c r="O405" s="108"/>
      <c r="P405" s="237">
        <f>O405*H405</f>
        <v>0</v>
      </c>
      <c r="Q405" s="237">
        <v>0</v>
      </c>
      <c r="R405" s="237">
        <f>Q405*H405</f>
        <v>0</v>
      </c>
      <c r="S405" s="237">
        <v>3.2499999999999999E-3</v>
      </c>
      <c r="T405" s="238">
        <f>S405*H405</f>
        <v>0.80265249999999999</v>
      </c>
      <c r="AR405" s="92" t="s">
        <v>355</v>
      </c>
      <c r="AT405" s="92" t="s">
        <v>127</v>
      </c>
      <c r="AU405" s="92" t="s">
        <v>132</v>
      </c>
      <c r="AY405" s="92" t="s">
        <v>124</v>
      </c>
      <c r="BE405" s="239">
        <f>IF(N405="základní",J405,0)</f>
        <v>0</v>
      </c>
      <c r="BF405" s="239">
        <f>IF(N405="snížená",J405,0)</f>
        <v>0</v>
      </c>
      <c r="BG405" s="239">
        <f>IF(N405="zákl. přenesená",J405,0)</f>
        <v>0</v>
      </c>
      <c r="BH405" s="239">
        <f>IF(N405="sníž. přenesená",J405,0)</f>
        <v>0</v>
      </c>
      <c r="BI405" s="239">
        <f>IF(N405="nulová",J405,0)</f>
        <v>0</v>
      </c>
      <c r="BJ405" s="92" t="s">
        <v>132</v>
      </c>
      <c r="BK405" s="239">
        <f>ROUND(I405*H405,2)</f>
        <v>0</v>
      </c>
      <c r="BL405" s="92" t="s">
        <v>355</v>
      </c>
      <c r="BM405" s="92" t="s">
        <v>763</v>
      </c>
    </row>
    <row r="406" spans="2:65" s="256" customFormat="1">
      <c r="B406" s="255"/>
      <c r="D406" s="240" t="s">
        <v>284</v>
      </c>
      <c r="E406" s="257" t="s">
        <v>5</v>
      </c>
      <c r="F406" s="258" t="s">
        <v>365</v>
      </c>
      <c r="H406" s="257" t="s">
        <v>5</v>
      </c>
      <c r="L406" s="255"/>
      <c r="M406" s="259"/>
      <c r="N406" s="260"/>
      <c r="O406" s="260"/>
      <c r="P406" s="260"/>
      <c r="Q406" s="260"/>
      <c r="R406" s="260"/>
      <c r="S406" s="260"/>
      <c r="T406" s="261"/>
      <c r="AT406" s="257" t="s">
        <v>284</v>
      </c>
      <c r="AU406" s="257" t="s">
        <v>132</v>
      </c>
      <c r="AV406" s="256" t="s">
        <v>80</v>
      </c>
      <c r="AW406" s="256" t="s">
        <v>35</v>
      </c>
      <c r="AX406" s="256" t="s">
        <v>72</v>
      </c>
      <c r="AY406" s="257" t="s">
        <v>124</v>
      </c>
    </row>
    <row r="407" spans="2:65" s="248" customFormat="1" ht="27">
      <c r="B407" s="247"/>
      <c r="D407" s="240" t="s">
        <v>284</v>
      </c>
      <c r="E407" s="249" t="s">
        <v>5</v>
      </c>
      <c r="F407" s="250" t="s">
        <v>764</v>
      </c>
      <c r="H407" s="251">
        <v>173.64</v>
      </c>
      <c r="L407" s="247"/>
      <c r="M407" s="252"/>
      <c r="N407" s="253"/>
      <c r="O407" s="253"/>
      <c r="P407" s="253"/>
      <c r="Q407" s="253"/>
      <c r="R407" s="253"/>
      <c r="S407" s="253"/>
      <c r="T407" s="254"/>
      <c r="AT407" s="249" t="s">
        <v>284</v>
      </c>
      <c r="AU407" s="249" t="s">
        <v>132</v>
      </c>
      <c r="AV407" s="248" t="s">
        <v>132</v>
      </c>
      <c r="AW407" s="248" t="s">
        <v>35</v>
      </c>
      <c r="AX407" s="248" t="s">
        <v>72</v>
      </c>
      <c r="AY407" s="249" t="s">
        <v>124</v>
      </c>
    </row>
    <row r="408" spans="2:65" s="248" customFormat="1" ht="27">
      <c r="B408" s="247"/>
      <c r="D408" s="240" t="s">
        <v>284</v>
      </c>
      <c r="E408" s="249" t="s">
        <v>5</v>
      </c>
      <c r="F408" s="250" t="s">
        <v>765</v>
      </c>
      <c r="H408" s="251">
        <v>73.33</v>
      </c>
      <c r="L408" s="247"/>
      <c r="M408" s="252"/>
      <c r="N408" s="253"/>
      <c r="O408" s="253"/>
      <c r="P408" s="253"/>
      <c r="Q408" s="253"/>
      <c r="R408" s="253"/>
      <c r="S408" s="253"/>
      <c r="T408" s="254"/>
      <c r="AT408" s="249" t="s">
        <v>284</v>
      </c>
      <c r="AU408" s="249" t="s">
        <v>132</v>
      </c>
      <c r="AV408" s="248" t="s">
        <v>132</v>
      </c>
      <c r="AW408" s="248" t="s">
        <v>35</v>
      </c>
      <c r="AX408" s="248" t="s">
        <v>72</v>
      </c>
      <c r="AY408" s="249" t="s">
        <v>124</v>
      </c>
    </row>
    <row r="409" spans="2:65" s="271" customFormat="1">
      <c r="B409" s="270"/>
      <c r="D409" s="240" t="s">
        <v>284</v>
      </c>
      <c r="E409" s="272" t="s">
        <v>215</v>
      </c>
      <c r="F409" s="273" t="s">
        <v>306</v>
      </c>
      <c r="H409" s="274">
        <v>246.97</v>
      </c>
      <c r="L409" s="270"/>
      <c r="M409" s="275"/>
      <c r="N409" s="276"/>
      <c r="O409" s="276"/>
      <c r="P409" s="276"/>
      <c r="Q409" s="276"/>
      <c r="R409" s="276"/>
      <c r="S409" s="276"/>
      <c r="T409" s="277"/>
      <c r="AT409" s="272" t="s">
        <v>284</v>
      </c>
      <c r="AU409" s="272" t="s">
        <v>132</v>
      </c>
      <c r="AV409" s="271" t="s">
        <v>145</v>
      </c>
      <c r="AW409" s="271" t="s">
        <v>35</v>
      </c>
      <c r="AX409" s="271" t="s">
        <v>80</v>
      </c>
      <c r="AY409" s="272" t="s">
        <v>124</v>
      </c>
    </row>
    <row r="410" spans="2:65" s="112" customFormat="1" ht="16.5" customHeight="1">
      <c r="B410" s="107"/>
      <c r="C410" s="229" t="s">
        <v>766</v>
      </c>
      <c r="D410" s="229" t="s">
        <v>127</v>
      </c>
      <c r="E410" s="230" t="s">
        <v>767</v>
      </c>
      <c r="F410" s="231" t="s">
        <v>768</v>
      </c>
      <c r="G410" s="232" t="s">
        <v>217</v>
      </c>
      <c r="H410" s="233">
        <v>493.94</v>
      </c>
      <c r="I410" s="8"/>
      <c r="J410" s="234">
        <f>ROUND(I410*H410,2)</f>
        <v>0</v>
      </c>
      <c r="K410" s="231" t="s">
        <v>148</v>
      </c>
      <c r="L410" s="107"/>
      <c r="M410" s="235" t="s">
        <v>5</v>
      </c>
      <c r="N410" s="236" t="s">
        <v>44</v>
      </c>
      <c r="O410" s="108"/>
      <c r="P410" s="237">
        <f>O410*H410</f>
        <v>0</v>
      </c>
      <c r="Q410" s="237">
        <v>3.0000000000000001E-5</v>
      </c>
      <c r="R410" s="237">
        <f>Q410*H410</f>
        <v>1.48182E-2</v>
      </c>
      <c r="S410" s="237">
        <v>0</v>
      </c>
      <c r="T410" s="238">
        <f>S410*H410</f>
        <v>0</v>
      </c>
      <c r="AR410" s="92" t="s">
        <v>355</v>
      </c>
      <c r="AT410" s="92" t="s">
        <v>127</v>
      </c>
      <c r="AU410" s="92" t="s">
        <v>132</v>
      </c>
      <c r="AY410" s="92" t="s">
        <v>124</v>
      </c>
      <c r="BE410" s="239">
        <f>IF(N410="základní",J410,0)</f>
        <v>0</v>
      </c>
      <c r="BF410" s="239">
        <f>IF(N410="snížená",J410,0)</f>
        <v>0</v>
      </c>
      <c r="BG410" s="239">
        <f>IF(N410="zákl. přenesená",J410,0)</f>
        <v>0</v>
      </c>
      <c r="BH410" s="239">
        <f>IF(N410="sníž. přenesená",J410,0)</f>
        <v>0</v>
      </c>
      <c r="BI410" s="239">
        <f>IF(N410="nulová",J410,0)</f>
        <v>0</v>
      </c>
      <c r="BJ410" s="92" t="s">
        <v>132</v>
      </c>
      <c r="BK410" s="239">
        <f>ROUND(I410*H410,2)</f>
        <v>0</v>
      </c>
      <c r="BL410" s="92" t="s">
        <v>355</v>
      </c>
      <c r="BM410" s="92" t="s">
        <v>769</v>
      </c>
    </row>
    <row r="411" spans="2:65" s="248" customFormat="1">
      <c r="B411" s="247"/>
      <c r="D411" s="240" t="s">
        <v>284</v>
      </c>
      <c r="E411" s="249" t="s">
        <v>5</v>
      </c>
      <c r="F411" s="250" t="s">
        <v>770</v>
      </c>
      <c r="H411" s="251">
        <v>493.94</v>
      </c>
      <c r="L411" s="247"/>
      <c r="M411" s="252"/>
      <c r="N411" s="253"/>
      <c r="O411" s="253"/>
      <c r="P411" s="253"/>
      <c r="Q411" s="253"/>
      <c r="R411" s="253"/>
      <c r="S411" s="253"/>
      <c r="T411" s="254"/>
      <c r="AT411" s="249" t="s">
        <v>284</v>
      </c>
      <c r="AU411" s="249" t="s">
        <v>132</v>
      </c>
      <c r="AV411" s="248" t="s">
        <v>132</v>
      </c>
      <c r="AW411" s="248" t="s">
        <v>35</v>
      </c>
      <c r="AX411" s="248" t="s">
        <v>80</v>
      </c>
      <c r="AY411" s="249" t="s">
        <v>124</v>
      </c>
    </row>
    <row r="412" spans="2:65" s="112" customFormat="1" ht="38.25" customHeight="1">
      <c r="B412" s="107"/>
      <c r="C412" s="229" t="s">
        <v>771</v>
      </c>
      <c r="D412" s="229" t="s">
        <v>127</v>
      </c>
      <c r="E412" s="230" t="s">
        <v>772</v>
      </c>
      <c r="F412" s="231" t="s">
        <v>773</v>
      </c>
      <c r="G412" s="232" t="s">
        <v>323</v>
      </c>
      <c r="H412" s="233">
        <v>2.1139999999999999</v>
      </c>
      <c r="I412" s="8"/>
      <c r="J412" s="234">
        <f>ROUND(I412*H412,2)</f>
        <v>0</v>
      </c>
      <c r="K412" s="231" t="s">
        <v>148</v>
      </c>
      <c r="L412" s="107"/>
      <c r="M412" s="235" t="s">
        <v>5</v>
      </c>
      <c r="N412" s="236" t="s">
        <v>44</v>
      </c>
      <c r="O412" s="108"/>
      <c r="P412" s="237">
        <f>O412*H412</f>
        <v>0</v>
      </c>
      <c r="Q412" s="237">
        <v>0</v>
      </c>
      <c r="R412" s="237">
        <f>Q412*H412</f>
        <v>0</v>
      </c>
      <c r="S412" s="237">
        <v>0</v>
      </c>
      <c r="T412" s="238">
        <f>S412*H412</f>
        <v>0</v>
      </c>
      <c r="AR412" s="92" t="s">
        <v>355</v>
      </c>
      <c r="AT412" s="92" t="s">
        <v>127</v>
      </c>
      <c r="AU412" s="92" t="s">
        <v>132</v>
      </c>
      <c r="AY412" s="92" t="s">
        <v>124</v>
      </c>
      <c r="BE412" s="239">
        <f>IF(N412="základní",J412,0)</f>
        <v>0</v>
      </c>
      <c r="BF412" s="239">
        <f>IF(N412="snížená",J412,0)</f>
        <v>0</v>
      </c>
      <c r="BG412" s="239">
        <f>IF(N412="zákl. přenesená",J412,0)</f>
        <v>0</v>
      </c>
      <c r="BH412" s="239">
        <f>IF(N412="sníž. přenesená",J412,0)</f>
        <v>0</v>
      </c>
      <c r="BI412" s="239">
        <f>IF(N412="nulová",J412,0)</f>
        <v>0</v>
      </c>
      <c r="BJ412" s="92" t="s">
        <v>132</v>
      </c>
      <c r="BK412" s="239">
        <f>ROUND(I412*H412,2)</f>
        <v>0</v>
      </c>
      <c r="BL412" s="92" t="s">
        <v>355</v>
      </c>
      <c r="BM412" s="92" t="s">
        <v>774</v>
      </c>
    </row>
    <row r="413" spans="2:65" s="217" customFormat="1" ht="29.85" customHeight="1">
      <c r="B413" s="216"/>
      <c r="D413" s="218" t="s">
        <v>71</v>
      </c>
      <c r="E413" s="227" t="s">
        <v>775</v>
      </c>
      <c r="F413" s="227" t="s">
        <v>776</v>
      </c>
      <c r="J413" s="228">
        <f>BK413</f>
        <v>0</v>
      </c>
      <c r="L413" s="216"/>
      <c r="M413" s="221"/>
      <c r="N413" s="222"/>
      <c r="O413" s="222"/>
      <c r="P413" s="223">
        <f>SUM(P414:P420)</f>
        <v>0</v>
      </c>
      <c r="Q413" s="222"/>
      <c r="R413" s="223">
        <f>SUM(R414:R420)</f>
        <v>0.25657959999999996</v>
      </c>
      <c r="S413" s="222"/>
      <c r="T413" s="224">
        <f>SUM(T414:T420)</f>
        <v>0</v>
      </c>
      <c r="AR413" s="218" t="s">
        <v>132</v>
      </c>
      <c r="AT413" s="225" t="s">
        <v>71</v>
      </c>
      <c r="AU413" s="225" t="s">
        <v>80</v>
      </c>
      <c r="AY413" s="218" t="s">
        <v>124</v>
      </c>
      <c r="BK413" s="226">
        <f>SUM(BK414:BK420)</f>
        <v>0</v>
      </c>
    </row>
    <row r="414" spans="2:65" s="112" customFormat="1" ht="25.5" customHeight="1">
      <c r="B414" s="107"/>
      <c r="C414" s="229" t="s">
        <v>777</v>
      </c>
      <c r="D414" s="229" t="s">
        <v>127</v>
      </c>
      <c r="E414" s="230" t="s">
        <v>778</v>
      </c>
      <c r="F414" s="231" t="s">
        <v>779</v>
      </c>
      <c r="G414" s="232" t="s">
        <v>213</v>
      </c>
      <c r="H414" s="233">
        <v>16.056000000000001</v>
      </c>
      <c r="I414" s="8"/>
      <c r="J414" s="234">
        <f>ROUND(I414*H414,2)</f>
        <v>0</v>
      </c>
      <c r="K414" s="231" t="s">
        <v>148</v>
      </c>
      <c r="L414" s="107"/>
      <c r="M414" s="235" t="s">
        <v>5</v>
      </c>
      <c r="N414" s="236" t="s">
        <v>44</v>
      </c>
      <c r="O414" s="108"/>
      <c r="P414" s="237">
        <f>O414*H414</f>
        <v>0</v>
      </c>
      <c r="Q414" s="237">
        <v>3.0000000000000001E-3</v>
      </c>
      <c r="R414" s="237">
        <f>Q414*H414</f>
        <v>4.8168000000000002E-2</v>
      </c>
      <c r="S414" s="237">
        <v>0</v>
      </c>
      <c r="T414" s="238">
        <f>S414*H414</f>
        <v>0</v>
      </c>
      <c r="AR414" s="92" t="s">
        <v>355</v>
      </c>
      <c r="AT414" s="92" t="s">
        <v>127</v>
      </c>
      <c r="AU414" s="92" t="s">
        <v>132</v>
      </c>
      <c r="AY414" s="92" t="s">
        <v>124</v>
      </c>
      <c r="BE414" s="239">
        <f>IF(N414="základní",J414,0)</f>
        <v>0</v>
      </c>
      <c r="BF414" s="239">
        <f>IF(N414="snížená",J414,0)</f>
        <v>0</v>
      </c>
      <c r="BG414" s="239">
        <f>IF(N414="zákl. přenesená",J414,0)</f>
        <v>0</v>
      </c>
      <c r="BH414" s="239">
        <f>IF(N414="sníž. přenesená",J414,0)</f>
        <v>0</v>
      </c>
      <c r="BI414" s="239">
        <f>IF(N414="nulová",J414,0)</f>
        <v>0</v>
      </c>
      <c r="BJ414" s="92" t="s">
        <v>132</v>
      </c>
      <c r="BK414" s="239">
        <f>ROUND(I414*H414,2)</f>
        <v>0</v>
      </c>
      <c r="BL414" s="92" t="s">
        <v>355</v>
      </c>
      <c r="BM414" s="92" t="s">
        <v>780</v>
      </c>
    </row>
    <row r="415" spans="2:65" s="256" customFormat="1">
      <c r="B415" s="255"/>
      <c r="D415" s="240" t="s">
        <v>284</v>
      </c>
      <c r="E415" s="257" t="s">
        <v>5</v>
      </c>
      <c r="F415" s="258" t="s">
        <v>365</v>
      </c>
      <c r="H415" s="257" t="s">
        <v>5</v>
      </c>
      <c r="L415" s="255"/>
      <c r="M415" s="259"/>
      <c r="N415" s="260"/>
      <c r="O415" s="260"/>
      <c r="P415" s="260"/>
      <c r="Q415" s="260"/>
      <c r="R415" s="260"/>
      <c r="S415" s="260"/>
      <c r="T415" s="261"/>
      <c r="AT415" s="257" t="s">
        <v>284</v>
      </c>
      <c r="AU415" s="257" t="s">
        <v>132</v>
      </c>
      <c r="AV415" s="256" t="s">
        <v>80</v>
      </c>
      <c r="AW415" s="256" t="s">
        <v>35</v>
      </c>
      <c r="AX415" s="256" t="s">
        <v>72</v>
      </c>
      <c r="AY415" s="257" t="s">
        <v>124</v>
      </c>
    </row>
    <row r="416" spans="2:65" s="248" customFormat="1">
      <c r="B416" s="247"/>
      <c r="D416" s="240" t="s">
        <v>284</v>
      </c>
      <c r="E416" s="249" t="s">
        <v>5</v>
      </c>
      <c r="F416" s="250" t="s">
        <v>781</v>
      </c>
      <c r="H416" s="251">
        <v>16.056000000000001</v>
      </c>
      <c r="L416" s="247"/>
      <c r="M416" s="252"/>
      <c r="N416" s="253"/>
      <c r="O416" s="253"/>
      <c r="P416" s="253"/>
      <c r="Q416" s="253"/>
      <c r="R416" s="253"/>
      <c r="S416" s="253"/>
      <c r="T416" s="254"/>
      <c r="AT416" s="249" t="s">
        <v>284</v>
      </c>
      <c r="AU416" s="249" t="s">
        <v>132</v>
      </c>
      <c r="AV416" s="248" t="s">
        <v>132</v>
      </c>
      <c r="AW416" s="248" t="s">
        <v>35</v>
      </c>
      <c r="AX416" s="248" t="s">
        <v>72</v>
      </c>
      <c r="AY416" s="249" t="s">
        <v>124</v>
      </c>
    </row>
    <row r="417" spans="2:65" s="271" customFormat="1">
      <c r="B417" s="270"/>
      <c r="D417" s="240" t="s">
        <v>284</v>
      </c>
      <c r="E417" s="272" t="s">
        <v>211</v>
      </c>
      <c r="F417" s="273" t="s">
        <v>306</v>
      </c>
      <c r="H417" s="274">
        <v>16.056000000000001</v>
      </c>
      <c r="L417" s="270"/>
      <c r="M417" s="275"/>
      <c r="N417" s="276"/>
      <c r="O417" s="276"/>
      <c r="P417" s="276"/>
      <c r="Q417" s="276"/>
      <c r="R417" s="276"/>
      <c r="S417" s="276"/>
      <c r="T417" s="277"/>
      <c r="AT417" s="272" t="s">
        <v>284</v>
      </c>
      <c r="AU417" s="272" t="s">
        <v>132</v>
      </c>
      <c r="AV417" s="271" t="s">
        <v>145</v>
      </c>
      <c r="AW417" s="271" t="s">
        <v>35</v>
      </c>
      <c r="AX417" s="271" t="s">
        <v>80</v>
      </c>
      <c r="AY417" s="272" t="s">
        <v>124</v>
      </c>
    </row>
    <row r="418" spans="2:65" s="112" customFormat="1" ht="16.5" customHeight="1">
      <c r="B418" s="107"/>
      <c r="C418" s="278" t="s">
        <v>782</v>
      </c>
      <c r="D418" s="278" t="s">
        <v>334</v>
      </c>
      <c r="E418" s="279" t="s">
        <v>783</v>
      </c>
      <c r="F418" s="280" t="s">
        <v>784</v>
      </c>
      <c r="G418" s="281" t="s">
        <v>213</v>
      </c>
      <c r="H418" s="282">
        <v>17.661999999999999</v>
      </c>
      <c r="I418" s="9"/>
      <c r="J418" s="283">
        <f>ROUND(I418*H418,2)</f>
        <v>0</v>
      </c>
      <c r="K418" s="280" t="s">
        <v>5</v>
      </c>
      <c r="L418" s="284"/>
      <c r="M418" s="285" t="s">
        <v>5</v>
      </c>
      <c r="N418" s="286" t="s">
        <v>44</v>
      </c>
      <c r="O418" s="108"/>
      <c r="P418" s="237">
        <f>O418*H418</f>
        <v>0</v>
      </c>
      <c r="Q418" s="237">
        <v>1.18E-2</v>
      </c>
      <c r="R418" s="237">
        <f>Q418*H418</f>
        <v>0.20841159999999997</v>
      </c>
      <c r="S418" s="237">
        <v>0</v>
      </c>
      <c r="T418" s="238">
        <f>S418*H418</f>
        <v>0</v>
      </c>
      <c r="AR418" s="92" t="s">
        <v>454</v>
      </c>
      <c r="AT418" s="92" t="s">
        <v>334</v>
      </c>
      <c r="AU418" s="92" t="s">
        <v>132</v>
      </c>
      <c r="AY418" s="92" t="s">
        <v>124</v>
      </c>
      <c r="BE418" s="239">
        <f>IF(N418="základní",J418,0)</f>
        <v>0</v>
      </c>
      <c r="BF418" s="239">
        <f>IF(N418="snížená",J418,0)</f>
        <v>0</v>
      </c>
      <c r="BG418" s="239">
        <f>IF(N418="zákl. přenesená",J418,0)</f>
        <v>0</v>
      </c>
      <c r="BH418" s="239">
        <f>IF(N418="sníž. přenesená",J418,0)</f>
        <v>0</v>
      </c>
      <c r="BI418" s="239">
        <f>IF(N418="nulová",J418,0)</f>
        <v>0</v>
      </c>
      <c r="BJ418" s="92" t="s">
        <v>132</v>
      </c>
      <c r="BK418" s="239">
        <f>ROUND(I418*H418,2)</f>
        <v>0</v>
      </c>
      <c r="BL418" s="92" t="s">
        <v>355</v>
      </c>
      <c r="BM418" s="92" t="s">
        <v>785</v>
      </c>
    </row>
    <row r="419" spans="2:65" s="248" customFormat="1">
      <c r="B419" s="247"/>
      <c r="D419" s="240" t="s">
        <v>284</v>
      </c>
      <c r="F419" s="250" t="s">
        <v>786</v>
      </c>
      <c r="H419" s="251">
        <v>17.661999999999999</v>
      </c>
      <c r="L419" s="247"/>
      <c r="M419" s="252"/>
      <c r="N419" s="253"/>
      <c r="O419" s="253"/>
      <c r="P419" s="253"/>
      <c r="Q419" s="253"/>
      <c r="R419" s="253"/>
      <c r="S419" s="253"/>
      <c r="T419" s="254"/>
      <c r="AT419" s="249" t="s">
        <v>284</v>
      </c>
      <c r="AU419" s="249" t="s">
        <v>132</v>
      </c>
      <c r="AV419" s="248" t="s">
        <v>132</v>
      </c>
      <c r="AW419" s="248" t="s">
        <v>6</v>
      </c>
      <c r="AX419" s="248" t="s">
        <v>80</v>
      </c>
      <c r="AY419" s="249" t="s">
        <v>124</v>
      </c>
    </row>
    <row r="420" spans="2:65" s="112" customFormat="1" ht="38.25" customHeight="1">
      <c r="B420" s="107"/>
      <c r="C420" s="229" t="s">
        <v>787</v>
      </c>
      <c r="D420" s="229" t="s">
        <v>127</v>
      </c>
      <c r="E420" s="230" t="s">
        <v>788</v>
      </c>
      <c r="F420" s="231" t="s">
        <v>789</v>
      </c>
      <c r="G420" s="232" t="s">
        <v>323</v>
      </c>
      <c r="H420" s="233">
        <v>0.25700000000000001</v>
      </c>
      <c r="I420" s="8"/>
      <c r="J420" s="234">
        <f>ROUND(I420*H420,2)</f>
        <v>0</v>
      </c>
      <c r="K420" s="231" t="s">
        <v>148</v>
      </c>
      <c r="L420" s="107"/>
      <c r="M420" s="235" t="s">
        <v>5</v>
      </c>
      <c r="N420" s="236" t="s">
        <v>44</v>
      </c>
      <c r="O420" s="108"/>
      <c r="P420" s="237">
        <f>O420*H420</f>
        <v>0</v>
      </c>
      <c r="Q420" s="237">
        <v>0</v>
      </c>
      <c r="R420" s="237">
        <f>Q420*H420</f>
        <v>0</v>
      </c>
      <c r="S420" s="237">
        <v>0</v>
      </c>
      <c r="T420" s="238">
        <f>S420*H420</f>
        <v>0</v>
      </c>
      <c r="AR420" s="92" t="s">
        <v>355</v>
      </c>
      <c r="AT420" s="92" t="s">
        <v>127</v>
      </c>
      <c r="AU420" s="92" t="s">
        <v>132</v>
      </c>
      <c r="AY420" s="92" t="s">
        <v>124</v>
      </c>
      <c r="BE420" s="239">
        <f>IF(N420="základní",J420,0)</f>
        <v>0</v>
      </c>
      <c r="BF420" s="239">
        <f>IF(N420="snížená",J420,0)</f>
        <v>0</v>
      </c>
      <c r="BG420" s="239">
        <f>IF(N420="zákl. přenesená",J420,0)</f>
        <v>0</v>
      </c>
      <c r="BH420" s="239">
        <f>IF(N420="sníž. přenesená",J420,0)</f>
        <v>0</v>
      </c>
      <c r="BI420" s="239">
        <f>IF(N420="nulová",J420,0)</f>
        <v>0</v>
      </c>
      <c r="BJ420" s="92" t="s">
        <v>132</v>
      </c>
      <c r="BK420" s="239">
        <f>ROUND(I420*H420,2)</f>
        <v>0</v>
      </c>
      <c r="BL420" s="92" t="s">
        <v>355</v>
      </c>
      <c r="BM420" s="92" t="s">
        <v>790</v>
      </c>
    </row>
    <row r="421" spans="2:65" s="217" customFormat="1" ht="29.85" customHeight="1">
      <c r="B421" s="216"/>
      <c r="D421" s="218" t="s">
        <v>71</v>
      </c>
      <c r="E421" s="227" t="s">
        <v>791</v>
      </c>
      <c r="F421" s="227" t="s">
        <v>792</v>
      </c>
      <c r="J421" s="228">
        <f>BK421</f>
        <v>0</v>
      </c>
      <c r="L421" s="216"/>
      <c r="M421" s="221"/>
      <c r="N421" s="222"/>
      <c r="O421" s="222"/>
      <c r="P421" s="223">
        <f>SUM(P422:P432)</f>
        <v>0</v>
      </c>
      <c r="Q421" s="222"/>
      <c r="R421" s="223">
        <f>SUM(R422:R432)</f>
        <v>2.71922058</v>
      </c>
      <c r="S421" s="222"/>
      <c r="T421" s="224">
        <f>SUM(T422:T432)</f>
        <v>0</v>
      </c>
      <c r="AR421" s="218" t="s">
        <v>132</v>
      </c>
      <c r="AT421" s="225" t="s">
        <v>71</v>
      </c>
      <c r="AU421" s="225" t="s">
        <v>80</v>
      </c>
      <c r="AY421" s="218" t="s">
        <v>124</v>
      </c>
      <c r="BK421" s="226">
        <f>SUM(BK422:BK432)</f>
        <v>0</v>
      </c>
    </row>
    <row r="422" spans="2:65" s="112" customFormat="1" ht="25.5" customHeight="1">
      <c r="B422" s="107"/>
      <c r="C422" s="229" t="s">
        <v>793</v>
      </c>
      <c r="D422" s="229" t="s">
        <v>127</v>
      </c>
      <c r="E422" s="230" t="s">
        <v>794</v>
      </c>
      <c r="F422" s="231" t="s">
        <v>795</v>
      </c>
      <c r="G422" s="232" t="s">
        <v>213</v>
      </c>
      <c r="H422" s="233">
        <v>513.67200000000003</v>
      </c>
      <c r="I422" s="8"/>
      <c r="J422" s="234">
        <f>ROUND(I422*H422,2)</f>
        <v>0</v>
      </c>
      <c r="K422" s="231" t="s">
        <v>148</v>
      </c>
      <c r="L422" s="107"/>
      <c r="M422" s="235" t="s">
        <v>5</v>
      </c>
      <c r="N422" s="236" t="s">
        <v>44</v>
      </c>
      <c r="O422" s="108"/>
      <c r="P422" s="237">
        <f>O422*H422</f>
        <v>0</v>
      </c>
      <c r="Q422" s="237">
        <v>1.1E-4</v>
      </c>
      <c r="R422" s="237">
        <f>Q422*H422</f>
        <v>5.6503920000000006E-2</v>
      </c>
      <c r="S422" s="237">
        <v>0</v>
      </c>
      <c r="T422" s="238">
        <f>S422*H422</f>
        <v>0</v>
      </c>
      <c r="AR422" s="92" t="s">
        <v>355</v>
      </c>
      <c r="AT422" s="92" t="s">
        <v>127</v>
      </c>
      <c r="AU422" s="92" t="s">
        <v>132</v>
      </c>
      <c r="AY422" s="92" t="s">
        <v>124</v>
      </c>
      <c r="BE422" s="239">
        <f>IF(N422="základní",J422,0)</f>
        <v>0</v>
      </c>
      <c r="BF422" s="239">
        <f>IF(N422="snížená",J422,0)</f>
        <v>0</v>
      </c>
      <c r="BG422" s="239">
        <f>IF(N422="zákl. přenesená",J422,0)</f>
        <v>0</v>
      </c>
      <c r="BH422" s="239">
        <f>IF(N422="sníž. přenesená",J422,0)</f>
        <v>0</v>
      </c>
      <c r="BI422" s="239">
        <f>IF(N422="nulová",J422,0)</f>
        <v>0</v>
      </c>
      <c r="BJ422" s="92" t="s">
        <v>132</v>
      </c>
      <c r="BK422" s="239">
        <f>ROUND(I422*H422,2)</f>
        <v>0</v>
      </c>
      <c r="BL422" s="92" t="s">
        <v>355</v>
      </c>
      <c r="BM422" s="92" t="s">
        <v>796</v>
      </c>
    </row>
    <row r="423" spans="2:65" s="248" customFormat="1">
      <c r="B423" s="247"/>
      <c r="D423" s="240" t="s">
        <v>284</v>
      </c>
      <c r="E423" s="249" t="s">
        <v>5</v>
      </c>
      <c r="F423" s="250" t="s">
        <v>797</v>
      </c>
      <c r="H423" s="251">
        <v>513.67200000000003</v>
      </c>
      <c r="L423" s="247"/>
      <c r="M423" s="252"/>
      <c r="N423" s="253"/>
      <c r="O423" s="253"/>
      <c r="P423" s="253"/>
      <c r="Q423" s="253"/>
      <c r="R423" s="253"/>
      <c r="S423" s="253"/>
      <c r="T423" s="254"/>
      <c r="AT423" s="249" t="s">
        <v>284</v>
      </c>
      <c r="AU423" s="249" t="s">
        <v>132</v>
      </c>
      <c r="AV423" s="248" t="s">
        <v>132</v>
      </c>
      <c r="AW423" s="248" t="s">
        <v>35</v>
      </c>
      <c r="AX423" s="248" t="s">
        <v>80</v>
      </c>
      <c r="AY423" s="249" t="s">
        <v>124</v>
      </c>
    </row>
    <row r="424" spans="2:65" s="112" customFormat="1" ht="25.5" customHeight="1">
      <c r="B424" s="107"/>
      <c r="C424" s="229" t="s">
        <v>798</v>
      </c>
      <c r="D424" s="229" t="s">
        <v>127</v>
      </c>
      <c r="E424" s="230" t="s">
        <v>799</v>
      </c>
      <c r="F424" s="231" t="s">
        <v>800</v>
      </c>
      <c r="G424" s="232" t="s">
        <v>213</v>
      </c>
      <c r="H424" s="233">
        <v>2039.682</v>
      </c>
      <c r="I424" s="8"/>
      <c r="J424" s="234">
        <f>ROUND(I424*H424,2)</f>
        <v>0</v>
      </c>
      <c r="K424" s="231" t="s">
        <v>148</v>
      </c>
      <c r="L424" s="107"/>
      <c r="M424" s="235" t="s">
        <v>5</v>
      </c>
      <c r="N424" s="236" t="s">
        <v>44</v>
      </c>
      <c r="O424" s="108"/>
      <c r="P424" s="237">
        <f>O424*H424</f>
        <v>0</v>
      </c>
      <c r="Q424" s="237">
        <v>1.4999999999999999E-4</v>
      </c>
      <c r="R424" s="237">
        <f>Q424*H424</f>
        <v>0.30595229999999995</v>
      </c>
      <c r="S424" s="237">
        <v>0</v>
      </c>
      <c r="T424" s="238">
        <f>S424*H424</f>
        <v>0</v>
      </c>
      <c r="AR424" s="92" t="s">
        <v>355</v>
      </c>
      <c r="AT424" s="92" t="s">
        <v>127</v>
      </c>
      <c r="AU424" s="92" t="s">
        <v>132</v>
      </c>
      <c r="AY424" s="92" t="s">
        <v>124</v>
      </c>
      <c r="BE424" s="239">
        <f>IF(N424="základní",J424,0)</f>
        <v>0</v>
      </c>
      <c r="BF424" s="239">
        <f>IF(N424="snížená",J424,0)</f>
        <v>0</v>
      </c>
      <c r="BG424" s="239">
        <f>IF(N424="zákl. přenesená",J424,0)</f>
        <v>0</v>
      </c>
      <c r="BH424" s="239">
        <f>IF(N424="sníž. přenesená",J424,0)</f>
        <v>0</v>
      </c>
      <c r="BI424" s="239">
        <f>IF(N424="nulová",J424,0)</f>
        <v>0</v>
      </c>
      <c r="BJ424" s="92" t="s">
        <v>132</v>
      </c>
      <c r="BK424" s="239">
        <f>ROUND(I424*H424,2)</f>
        <v>0</v>
      </c>
      <c r="BL424" s="92" t="s">
        <v>355</v>
      </c>
      <c r="BM424" s="92" t="s">
        <v>801</v>
      </c>
    </row>
    <row r="425" spans="2:65" s="248" customFormat="1">
      <c r="B425" s="247"/>
      <c r="D425" s="240" t="s">
        <v>284</v>
      </c>
      <c r="E425" s="249" t="s">
        <v>5</v>
      </c>
      <c r="F425" s="250" t="s">
        <v>522</v>
      </c>
      <c r="H425" s="251">
        <v>2039.682</v>
      </c>
      <c r="L425" s="247"/>
      <c r="M425" s="252"/>
      <c r="N425" s="253"/>
      <c r="O425" s="253"/>
      <c r="P425" s="253"/>
      <c r="Q425" s="253"/>
      <c r="R425" s="253"/>
      <c r="S425" s="253"/>
      <c r="T425" s="254"/>
      <c r="AT425" s="249" t="s">
        <v>284</v>
      </c>
      <c r="AU425" s="249" t="s">
        <v>132</v>
      </c>
      <c r="AV425" s="248" t="s">
        <v>132</v>
      </c>
      <c r="AW425" s="248" t="s">
        <v>35</v>
      </c>
      <c r="AX425" s="248" t="s">
        <v>80</v>
      </c>
      <c r="AY425" s="249" t="s">
        <v>124</v>
      </c>
    </row>
    <row r="426" spans="2:65" s="112" customFormat="1" ht="25.5" customHeight="1">
      <c r="B426" s="107"/>
      <c r="C426" s="229" t="s">
        <v>802</v>
      </c>
      <c r="D426" s="229" t="s">
        <v>127</v>
      </c>
      <c r="E426" s="230" t="s">
        <v>803</v>
      </c>
      <c r="F426" s="231" t="s">
        <v>804</v>
      </c>
      <c r="G426" s="232" t="s">
        <v>213</v>
      </c>
      <c r="H426" s="233">
        <v>2039.682</v>
      </c>
      <c r="I426" s="8"/>
      <c r="J426" s="234">
        <f>ROUND(I426*H426,2)</f>
        <v>0</v>
      </c>
      <c r="K426" s="231" t="s">
        <v>5</v>
      </c>
      <c r="L426" s="107"/>
      <c r="M426" s="235" t="s">
        <v>5</v>
      </c>
      <c r="N426" s="236" t="s">
        <v>44</v>
      </c>
      <c r="O426" s="108"/>
      <c r="P426" s="237">
        <f>O426*H426</f>
        <v>0</v>
      </c>
      <c r="Q426" s="237">
        <v>1.4999999999999999E-4</v>
      </c>
      <c r="R426" s="237">
        <f>Q426*H426</f>
        <v>0.30595229999999995</v>
      </c>
      <c r="S426" s="237">
        <v>0</v>
      </c>
      <c r="T426" s="238">
        <f>S426*H426</f>
        <v>0</v>
      </c>
      <c r="AR426" s="92" t="s">
        <v>355</v>
      </c>
      <c r="AT426" s="92" t="s">
        <v>127</v>
      </c>
      <c r="AU426" s="92" t="s">
        <v>132</v>
      </c>
      <c r="AY426" s="92" t="s">
        <v>124</v>
      </c>
      <c r="BE426" s="239">
        <f>IF(N426="základní",J426,0)</f>
        <v>0</v>
      </c>
      <c r="BF426" s="239">
        <f>IF(N426="snížená",J426,0)</f>
        <v>0</v>
      </c>
      <c r="BG426" s="239">
        <f>IF(N426="zákl. přenesená",J426,0)</f>
        <v>0</v>
      </c>
      <c r="BH426" s="239">
        <f>IF(N426="sníž. přenesená",J426,0)</f>
        <v>0</v>
      </c>
      <c r="BI426" s="239">
        <f>IF(N426="nulová",J426,0)</f>
        <v>0</v>
      </c>
      <c r="BJ426" s="92" t="s">
        <v>132</v>
      </c>
      <c r="BK426" s="239">
        <f>ROUND(I426*H426,2)</f>
        <v>0</v>
      </c>
      <c r="BL426" s="92" t="s">
        <v>355</v>
      </c>
      <c r="BM426" s="92" t="s">
        <v>805</v>
      </c>
    </row>
    <row r="427" spans="2:65" s="248" customFormat="1">
      <c r="B427" s="247"/>
      <c r="D427" s="240" t="s">
        <v>284</v>
      </c>
      <c r="E427" s="249" t="s">
        <v>5</v>
      </c>
      <c r="F427" s="250" t="s">
        <v>522</v>
      </c>
      <c r="H427" s="251">
        <v>2039.682</v>
      </c>
      <c r="L427" s="247"/>
      <c r="M427" s="252"/>
      <c r="N427" s="253"/>
      <c r="O427" s="253"/>
      <c r="P427" s="253"/>
      <c r="Q427" s="253"/>
      <c r="R427" s="253"/>
      <c r="S427" s="253"/>
      <c r="T427" s="254"/>
      <c r="AT427" s="249" t="s">
        <v>284</v>
      </c>
      <c r="AU427" s="249" t="s">
        <v>132</v>
      </c>
      <c r="AV427" s="248" t="s">
        <v>132</v>
      </c>
      <c r="AW427" s="248" t="s">
        <v>35</v>
      </c>
      <c r="AX427" s="248" t="s">
        <v>80</v>
      </c>
      <c r="AY427" s="249" t="s">
        <v>124</v>
      </c>
    </row>
    <row r="428" spans="2:65" s="112" customFormat="1" ht="25.5" customHeight="1">
      <c r="B428" s="107"/>
      <c r="C428" s="229" t="s">
        <v>806</v>
      </c>
      <c r="D428" s="229" t="s">
        <v>127</v>
      </c>
      <c r="E428" s="230" t="s">
        <v>807</v>
      </c>
      <c r="F428" s="231" t="s">
        <v>808</v>
      </c>
      <c r="G428" s="232" t="s">
        <v>213</v>
      </c>
      <c r="H428" s="233">
        <v>497.05</v>
      </c>
      <c r="I428" s="8"/>
      <c r="J428" s="234">
        <f>ROUND(I428*H428,2)</f>
        <v>0</v>
      </c>
      <c r="K428" s="231" t="s">
        <v>148</v>
      </c>
      <c r="L428" s="107"/>
      <c r="M428" s="235" t="s">
        <v>5</v>
      </c>
      <c r="N428" s="236" t="s">
        <v>44</v>
      </c>
      <c r="O428" s="108"/>
      <c r="P428" s="237">
        <f>O428*H428</f>
        <v>0</v>
      </c>
      <c r="Q428" s="237">
        <v>7.2000000000000005E-4</v>
      </c>
      <c r="R428" s="237">
        <f>Q428*H428</f>
        <v>0.35787600000000003</v>
      </c>
      <c r="S428" s="237">
        <v>0</v>
      </c>
      <c r="T428" s="238">
        <f>S428*H428</f>
        <v>0</v>
      </c>
      <c r="AR428" s="92" t="s">
        <v>355</v>
      </c>
      <c r="AT428" s="92" t="s">
        <v>127</v>
      </c>
      <c r="AU428" s="92" t="s">
        <v>132</v>
      </c>
      <c r="AY428" s="92" t="s">
        <v>124</v>
      </c>
      <c r="BE428" s="239">
        <f>IF(N428="základní",J428,0)</f>
        <v>0</v>
      </c>
      <c r="BF428" s="239">
        <f>IF(N428="snížená",J428,0)</f>
        <v>0</v>
      </c>
      <c r="BG428" s="239">
        <f>IF(N428="zákl. přenesená",J428,0)</f>
        <v>0</v>
      </c>
      <c r="BH428" s="239">
        <f>IF(N428="sníž. přenesená",J428,0)</f>
        <v>0</v>
      </c>
      <c r="BI428" s="239">
        <f>IF(N428="nulová",J428,0)</f>
        <v>0</v>
      </c>
      <c r="BJ428" s="92" t="s">
        <v>132</v>
      </c>
      <c r="BK428" s="239">
        <f>ROUND(I428*H428,2)</f>
        <v>0</v>
      </c>
      <c r="BL428" s="92" t="s">
        <v>355</v>
      </c>
      <c r="BM428" s="92" t="s">
        <v>809</v>
      </c>
    </row>
    <row r="429" spans="2:65" s="248" customFormat="1">
      <c r="B429" s="247"/>
      <c r="D429" s="240" t="s">
        <v>284</v>
      </c>
      <c r="E429" s="249" t="s">
        <v>5</v>
      </c>
      <c r="F429" s="250" t="s">
        <v>810</v>
      </c>
      <c r="H429" s="251">
        <v>497.05</v>
      </c>
      <c r="L429" s="247"/>
      <c r="M429" s="252"/>
      <c r="N429" s="253"/>
      <c r="O429" s="253"/>
      <c r="P429" s="253"/>
      <c r="Q429" s="253"/>
      <c r="R429" s="253"/>
      <c r="S429" s="253"/>
      <c r="T429" s="254"/>
      <c r="AT429" s="249" t="s">
        <v>284</v>
      </c>
      <c r="AU429" s="249" t="s">
        <v>132</v>
      </c>
      <c r="AV429" s="248" t="s">
        <v>132</v>
      </c>
      <c r="AW429" s="248" t="s">
        <v>35</v>
      </c>
      <c r="AX429" s="248" t="s">
        <v>80</v>
      </c>
      <c r="AY429" s="249" t="s">
        <v>124</v>
      </c>
    </row>
    <row r="430" spans="2:65" s="112" customFormat="1" ht="25.5" customHeight="1">
      <c r="B430" s="107"/>
      <c r="C430" s="229" t="s">
        <v>811</v>
      </c>
      <c r="D430" s="229" t="s">
        <v>127</v>
      </c>
      <c r="E430" s="230" t="s">
        <v>812</v>
      </c>
      <c r="F430" s="231" t="s">
        <v>813</v>
      </c>
      <c r="G430" s="232" t="s">
        <v>213</v>
      </c>
      <c r="H430" s="233">
        <v>2039.682</v>
      </c>
      <c r="I430" s="8"/>
      <c r="J430" s="234">
        <f>ROUND(I430*H430,2)</f>
        <v>0</v>
      </c>
      <c r="K430" s="231" t="s">
        <v>5</v>
      </c>
      <c r="L430" s="107"/>
      <c r="M430" s="235" t="s">
        <v>5</v>
      </c>
      <c r="N430" s="236" t="s">
        <v>44</v>
      </c>
      <c r="O430" s="108"/>
      <c r="P430" s="237">
        <f>O430*H430</f>
        <v>0</v>
      </c>
      <c r="Q430" s="237">
        <v>8.3000000000000001E-4</v>
      </c>
      <c r="R430" s="237">
        <f>Q430*H430</f>
        <v>1.6929360600000001</v>
      </c>
      <c r="S430" s="237">
        <v>0</v>
      </c>
      <c r="T430" s="238">
        <f>S430*H430</f>
        <v>0</v>
      </c>
      <c r="AR430" s="92" t="s">
        <v>355</v>
      </c>
      <c r="AT430" s="92" t="s">
        <v>127</v>
      </c>
      <c r="AU430" s="92" t="s">
        <v>132</v>
      </c>
      <c r="AY430" s="92" t="s">
        <v>124</v>
      </c>
      <c r="BE430" s="239">
        <f>IF(N430="základní",J430,0)</f>
        <v>0</v>
      </c>
      <c r="BF430" s="239">
        <f>IF(N430="snížená",J430,0)</f>
        <v>0</v>
      </c>
      <c r="BG430" s="239">
        <f>IF(N430="zákl. přenesená",J430,0)</f>
        <v>0</v>
      </c>
      <c r="BH430" s="239">
        <f>IF(N430="sníž. přenesená",J430,0)</f>
        <v>0</v>
      </c>
      <c r="BI430" s="239">
        <f>IF(N430="nulová",J430,0)</f>
        <v>0</v>
      </c>
      <c r="BJ430" s="92" t="s">
        <v>132</v>
      </c>
      <c r="BK430" s="239">
        <f>ROUND(I430*H430,2)</f>
        <v>0</v>
      </c>
      <c r="BL430" s="92" t="s">
        <v>355</v>
      </c>
      <c r="BM430" s="92" t="s">
        <v>814</v>
      </c>
    </row>
    <row r="431" spans="2:65" s="112" customFormat="1" ht="27">
      <c r="B431" s="107"/>
      <c r="D431" s="240" t="s">
        <v>134</v>
      </c>
      <c r="F431" s="241" t="s">
        <v>815</v>
      </c>
      <c r="L431" s="107"/>
      <c r="M431" s="242"/>
      <c r="N431" s="108"/>
      <c r="O431" s="108"/>
      <c r="P431" s="108"/>
      <c r="Q431" s="108"/>
      <c r="R431" s="108"/>
      <c r="S431" s="108"/>
      <c r="T431" s="138"/>
      <c r="AT431" s="92" t="s">
        <v>134</v>
      </c>
      <c r="AU431" s="92" t="s">
        <v>132</v>
      </c>
    </row>
    <row r="432" spans="2:65" s="248" customFormat="1">
      <c r="B432" s="247"/>
      <c r="D432" s="240" t="s">
        <v>284</v>
      </c>
      <c r="E432" s="249" t="s">
        <v>5</v>
      </c>
      <c r="F432" s="250" t="s">
        <v>522</v>
      </c>
      <c r="H432" s="251">
        <v>2039.682</v>
      </c>
      <c r="L432" s="247"/>
      <c r="M432" s="287"/>
      <c r="N432" s="288"/>
      <c r="O432" s="288"/>
      <c r="P432" s="288"/>
      <c r="Q432" s="288"/>
      <c r="R432" s="288"/>
      <c r="S432" s="288"/>
      <c r="T432" s="289"/>
      <c r="AT432" s="249" t="s">
        <v>284</v>
      </c>
      <c r="AU432" s="249" t="s">
        <v>132</v>
      </c>
      <c r="AV432" s="248" t="s">
        <v>132</v>
      </c>
      <c r="AW432" s="248" t="s">
        <v>35</v>
      </c>
      <c r="AX432" s="248" t="s">
        <v>80</v>
      </c>
      <c r="AY432" s="249" t="s">
        <v>124</v>
      </c>
    </row>
    <row r="433" spans="2:12" s="112" customFormat="1" ht="6.95" customHeight="1">
      <c r="B433" s="123"/>
      <c r="C433" s="124"/>
      <c r="D433" s="124"/>
      <c r="E433" s="124"/>
      <c r="F433" s="124"/>
      <c r="G433" s="124"/>
      <c r="H433" s="124"/>
      <c r="I433" s="124"/>
      <c r="J433" s="124"/>
      <c r="K433" s="124"/>
      <c r="L433" s="107"/>
    </row>
  </sheetData>
  <sheetProtection sheet="1" objects="1" scenarios="1"/>
  <autoFilter ref="C93:K432"/>
  <mergeCells count="10">
    <mergeCell ref="J51:J52"/>
    <mergeCell ref="E84:H84"/>
    <mergeCell ref="E86:H8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93"/>
  <sheetViews>
    <sheetView showGridLines="0" tabSelected="1" workbookViewId="0">
      <pane ySplit="1" topLeftCell="A20" activePane="bottomLeft" state="frozen"/>
      <selection pane="bottomLeft"/>
    </sheetView>
  </sheetViews>
  <sheetFormatPr defaultRowHeight="13.5"/>
  <cols>
    <col min="1" max="1" width="8.33203125" style="90" customWidth="1"/>
    <col min="2" max="2" width="1.6640625" style="90" customWidth="1"/>
    <col min="3" max="3" width="4.1640625" style="90" customWidth="1"/>
    <col min="4" max="4" width="4.33203125" style="90" customWidth="1"/>
    <col min="5" max="5" width="17.1640625" style="90" customWidth="1"/>
    <col min="6" max="6" width="75" style="90" customWidth="1"/>
    <col min="7" max="7" width="8.6640625" style="90" customWidth="1"/>
    <col min="8" max="8" width="11.1640625" style="90" customWidth="1"/>
    <col min="9" max="9" width="12.6640625" style="90" customWidth="1"/>
    <col min="10" max="10" width="23.5" style="90" customWidth="1"/>
    <col min="11" max="11" width="15.5" style="90" customWidth="1"/>
    <col min="12" max="12" width="9.33203125" style="90"/>
    <col min="13" max="18" width="9.33203125" style="90" hidden="1" customWidth="1"/>
    <col min="19" max="19" width="8.1640625" style="90" hidden="1" customWidth="1"/>
    <col min="20" max="20" width="29.6640625" style="90" hidden="1" customWidth="1"/>
    <col min="21" max="21" width="16.33203125" style="90" hidden="1" customWidth="1"/>
    <col min="22" max="22" width="12.33203125" style="90" customWidth="1"/>
    <col min="23" max="23" width="16.33203125" style="90" customWidth="1"/>
    <col min="24" max="24" width="12.33203125" style="90" customWidth="1"/>
    <col min="25" max="25" width="15" style="90" customWidth="1"/>
    <col min="26" max="26" width="11" style="90" customWidth="1"/>
    <col min="27" max="27" width="15" style="90" customWidth="1"/>
    <col min="28" max="28" width="16.33203125" style="90" customWidth="1"/>
    <col min="29" max="29" width="11" style="90" customWidth="1"/>
    <col min="30" max="30" width="15" style="90" customWidth="1"/>
    <col min="31" max="31" width="16.33203125" style="90" customWidth="1"/>
    <col min="32" max="43" width="9.33203125" style="90"/>
    <col min="44" max="65" width="9.33203125" style="90" hidden="1" customWidth="1"/>
    <col min="66" max="16384" width="9.33203125" style="90"/>
  </cols>
  <sheetData>
    <row r="1" spans="1:70" ht="21.75" customHeight="1">
      <c r="A1" s="89"/>
      <c r="B1" s="3"/>
      <c r="C1" s="3"/>
      <c r="D1" s="4" t="s">
        <v>1</v>
      </c>
      <c r="E1" s="3"/>
      <c r="F1" s="168" t="s">
        <v>88</v>
      </c>
      <c r="G1" s="331" t="s">
        <v>89</v>
      </c>
      <c r="H1" s="331"/>
      <c r="I1" s="3"/>
      <c r="J1" s="168" t="s">
        <v>90</v>
      </c>
      <c r="K1" s="4" t="s">
        <v>91</v>
      </c>
      <c r="L1" s="168" t="s">
        <v>92</v>
      </c>
      <c r="M1" s="168"/>
      <c r="N1" s="168"/>
      <c r="O1" s="168"/>
      <c r="P1" s="168"/>
      <c r="Q1" s="168"/>
      <c r="R1" s="168"/>
      <c r="S1" s="168"/>
      <c r="T1" s="168"/>
      <c r="U1" s="88"/>
      <c r="V1" s="88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</row>
    <row r="2" spans="1:70" ht="36.950000000000003" customHeight="1">
      <c r="L2" s="318" t="s">
        <v>8</v>
      </c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92" t="s">
        <v>87</v>
      </c>
      <c r="AZ2" s="246" t="s">
        <v>211</v>
      </c>
      <c r="BA2" s="246" t="s">
        <v>212</v>
      </c>
      <c r="BB2" s="246" t="s">
        <v>213</v>
      </c>
      <c r="BC2" s="246" t="s">
        <v>816</v>
      </c>
      <c r="BD2" s="246" t="s">
        <v>132</v>
      </c>
    </row>
    <row r="3" spans="1:70" ht="6.95" customHeight="1">
      <c r="B3" s="93"/>
      <c r="C3" s="94"/>
      <c r="D3" s="94"/>
      <c r="E3" s="94"/>
      <c r="F3" s="94"/>
      <c r="G3" s="94"/>
      <c r="H3" s="94"/>
      <c r="I3" s="94"/>
      <c r="J3" s="94"/>
      <c r="K3" s="95"/>
      <c r="AT3" s="92" t="s">
        <v>80</v>
      </c>
      <c r="AZ3" s="246" t="s">
        <v>215</v>
      </c>
      <c r="BA3" s="246" t="s">
        <v>216</v>
      </c>
      <c r="BB3" s="246" t="s">
        <v>217</v>
      </c>
      <c r="BC3" s="246" t="s">
        <v>817</v>
      </c>
      <c r="BD3" s="246" t="s">
        <v>132</v>
      </c>
    </row>
    <row r="4" spans="1:70" ht="36.950000000000003" customHeight="1">
      <c r="B4" s="96"/>
      <c r="C4" s="97"/>
      <c r="D4" s="98" t="s">
        <v>93</v>
      </c>
      <c r="E4" s="97"/>
      <c r="F4" s="97"/>
      <c r="G4" s="97"/>
      <c r="H4" s="97"/>
      <c r="I4" s="97"/>
      <c r="J4" s="97"/>
      <c r="K4" s="99"/>
      <c r="M4" s="100" t="s">
        <v>13</v>
      </c>
      <c r="AT4" s="92" t="s">
        <v>6</v>
      </c>
      <c r="AZ4" s="246" t="s">
        <v>219</v>
      </c>
      <c r="BA4" s="246" t="s">
        <v>220</v>
      </c>
      <c r="BB4" s="246" t="s">
        <v>221</v>
      </c>
      <c r="BC4" s="246" t="s">
        <v>818</v>
      </c>
      <c r="BD4" s="246" t="s">
        <v>132</v>
      </c>
    </row>
    <row r="5" spans="1:70" ht="6.95" customHeight="1">
      <c r="B5" s="96"/>
      <c r="C5" s="97"/>
      <c r="D5" s="97"/>
      <c r="E5" s="97"/>
      <c r="F5" s="97"/>
      <c r="G5" s="97"/>
      <c r="H5" s="97"/>
      <c r="I5" s="97"/>
      <c r="J5" s="97"/>
      <c r="K5" s="99"/>
      <c r="AZ5" s="246" t="s">
        <v>223</v>
      </c>
      <c r="BA5" s="246" t="s">
        <v>224</v>
      </c>
      <c r="BB5" s="246" t="s">
        <v>221</v>
      </c>
      <c r="BC5" s="246" t="s">
        <v>819</v>
      </c>
      <c r="BD5" s="246" t="s">
        <v>132</v>
      </c>
    </row>
    <row r="6" spans="1:70" ht="15">
      <c r="B6" s="96"/>
      <c r="C6" s="97"/>
      <c r="D6" s="104" t="s">
        <v>19</v>
      </c>
      <c r="E6" s="97"/>
      <c r="F6" s="97"/>
      <c r="G6" s="97"/>
      <c r="H6" s="97"/>
      <c r="I6" s="97"/>
      <c r="J6" s="97"/>
      <c r="K6" s="99"/>
      <c r="AZ6" s="246" t="s">
        <v>226</v>
      </c>
      <c r="BA6" s="246" t="s">
        <v>227</v>
      </c>
      <c r="BB6" s="246" t="s">
        <v>213</v>
      </c>
      <c r="BC6" s="246" t="s">
        <v>820</v>
      </c>
      <c r="BD6" s="246" t="s">
        <v>132</v>
      </c>
    </row>
    <row r="7" spans="1:70" ht="16.5" customHeight="1">
      <c r="B7" s="96"/>
      <c r="C7" s="97"/>
      <c r="D7" s="97"/>
      <c r="E7" s="332" t="str">
        <f>'Rekapitulace stavby'!K6</f>
        <v>VUZ LIBEREC - BUDOVA Č.2 A Č.3 - STAVEBNÍ OPRAVY SANACE SUTERÉNNÍCH STĚN BUDOV KASÁREN JANA ŽIŽKY</v>
      </c>
      <c r="F7" s="333"/>
      <c r="G7" s="333"/>
      <c r="H7" s="333"/>
      <c r="I7" s="97"/>
      <c r="J7" s="97"/>
      <c r="K7" s="99"/>
      <c r="AZ7" s="246" t="s">
        <v>229</v>
      </c>
      <c r="BA7" s="246" t="s">
        <v>230</v>
      </c>
      <c r="BB7" s="246" t="s">
        <v>213</v>
      </c>
      <c r="BC7" s="246" t="s">
        <v>821</v>
      </c>
      <c r="BD7" s="246" t="s">
        <v>132</v>
      </c>
    </row>
    <row r="8" spans="1:70" s="112" customFormat="1" ht="15">
      <c r="B8" s="107"/>
      <c r="C8" s="108"/>
      <c r="D8" s="104" t="s">
        <v>94</v>
      </c>
      <c r="E8" s="108"/>
      <c r="F8" s="108"/>
      <c r="G8" s="108"/>
      <c r="H8" s="108"/>
      <c r="I8" s="108"/>
      <c r="J8" s="108"/>
      <c r="K8" s="111"/>
      <c r="AZ8" s="246" t="s">
        <v>232</v>
      </c>
      <c r="BA8" s="246" t="s">
        <v>233</v>
      </c>
      <c r="BB8" s="246" t="s">
        <v>213</v>
      </c>
      <c r="BC8" s="246" t="s">
        <v>822</v>
      </c>
      <c r="BD8" s="246" t="s">
        <v>132</v>
      </c>
    </row>
    <row r="9" spans="1:70" s="112" customFormat="1" ht="36.950000000000003" customHeight="1">
      <c r="B9" s="107"/>
      <c r="C9" s="108"/>
      <c r="D9" s="108"/>
      <c r="E9" s="334" t="s">
        <v>823</v>
      </c>
      <c r="F9" s="335"/>
      <c r="G9" s="335"/>
      <c r="H9" s="335"/>
      <c r="I9" s="108"/>
      <c r="J9" s="108"/>
      <c r="K9" s="111"/>
      <c r="AZ9" s="246" t="s">
        <v>236</v>
      </c>
      <c r="BA9" s="246" t="s">
        <v>237</v>
      </c>
      <c r="BB9" s="246" t="s">
        <v>213</v>
      </c>
      <c r="BC9" s="246" t="s">
        <v>824</v>
      </c>
      <c r="BD9" s="246" t="s">
        <v>132</v>
      </c>
    </row>
    <row r="10" spans="1:70" s="112" customFormat="1">
      <c r="B10" s="107"/>
      <c r="C10" s="108"/>
      <c r="D10" s="108"/>
      <c r="E10" s="108"/>
      <c r="F10" s="108"/>
      <c r="G10" s="108"/>
      <c r="H10" s="108"/>
      <c r="I10" s="108"/>
      <c r="J10" s="108"/>
      <c r="K10" s="111"/>
      <c r="AZ10" s="246" t="s">
        <v>825</v>
      </c>
      <c r="BA10" s="246" t="s">
        <v>240</v>
      </c>
      <c r="BB10" s="246" t="s">
        <v>221</v>
      </c>
      <c r="BC10" s="246" t="s">
        <v>826</v>
      </c>
      <c r="BD10" s="246" t="s">
        <v>132</v>
      </c>
    </row>
    <row r="11" spans="1:70" s="112" customFormat="1" ht="14.45" customHeight="1">
      <c r="B11" s="107"/>
      <c r="C11" s="108"/>
      <c r="D11" s="104" t="s">
        <v>21</v>
      </c>
      <c r="E11" s="108"/>
      <c r="F11" s="105" t="s">
        <v>5</v>
      </c>
      <c r="G11" s="108"/>
      <c r="H11" s="108"/>
      <c r="I11" s="104" t="s">
        <v>22</v>
      </c>
      <c r="J11" s="105" t="s">
        <v>5</v>
      </c>
      <c r="K11" s="111"/>
      <c r="AZ11" s="246" t="s">
        <v>242</v>
      </c>
      <c r="BA11" s="246" t="s">
        <v>243</v>
      </c>
      <c r="BB11" s="246" t="s">
        <v>221</v>
      </c>
      <c r="BC11" s="246" t="s">
        <v>827</v>
      </c>
      <c r="BD11" s="246" t="s">
        <v>132</v>
      </c>
    </row>
    <row r="12" spans="1:70" s="112" customFormat="1" ht="14.45" customHeight="1">
      <c r="B12" s="107"/>
      <c r="C12" s="108"/>
      <c r="D12" s="104" t="s">
        <v>23</v>
      </c>
      <c r="E12" s="108"/>
      <c r="F12" s="105" t="s">
        <v>24</v>
      </c>
      <c r="G12" s="108"/>
      <c r="H12" s="108"/>
      <c r="I12" s="104" t="s">
        <v>25</v>
      </c>
      <c r="J12" s="169" t="str">
        <f>'Rekapitulace stavby'!AN8</f>
        <v>8. 12. 2017</v>
      </c>
      <c r="K12" s="111"/>
      <c r="AZ12" s="246" t="s">
        <v>828</v>
      </c>
      <c r="BA12" s="246" t="s">
        <v>829</v>
      </c>
      <c r="BB12" s="246" t="s">
        <v>213</v>
      </c>
      <c r="BC12" s="246" t="s">
        <v>830</v>
      </c>
      <c r="BD12" s="246" t="s">
        <v>132</v>
      </c>
    </row>
    <row r="13" spans="1:70" s="112" customFormat="1" ht="10.9" customHeight="1">
      <c r="B13" s="107"/>
      <c r="C13" s="108"/>
      <c r="D13" s="108"/>
      <c r="E13" s="108"/>
      <c r="F13" s="108"/>
      <c r="G13" s="108"/>
      <c r="H13" s="108"/>
      <c r="I13" s="108"/>
      <c r="J13" s="108"/>
      <c r="K13" s="111"/>
      <c r="AZ13" s="246" t="s">
        <v>831</v>
      </c>
      <c r="BA13" s="246" t="s">
        <v>832</v>
      </c>
      <c r="BB13" s="246" t="s">
        <v>213</v>
      </c>
      <c r="BC13" s="246" t="s">
        <v>833</v>
      </c>
      <c r="BD13" s="246" t="s">
        <v>132</v>
      </c>
    </row>
    <row r="14" spans="1:70" s="112" customFormat="1" ht="14.45" customHeight="1">
      <c r="B14" s="107"/>
      <c r="C14" s="108"/>
      <c r="D14" s="104" t="s">
        <v>27</v>
      </c>
      <c r="E14" s="108"/>
      <c r="F14" s="108"/>
      <c r="G14" s="108"/>
      <c r="H14" s="108"/>
      <c r="I14" s="104" t="s">
        <v>28</v>
      </c>
      <c r="J14" s="105" t="s">
        <v>5</v>
      </c>
      <c r="K14" s="111"/>
      <c r="AZ14" s="246" t="s">
        <v>257</v>
      </c>
      <c r="BA14" s="246" t="s">
        <v>258</v>
      </c>
      <c r="BB14" s="246" t="s">
        <v>213</v>
      </c>
      <c r="BC14" s="246" t="s">
        <v>834</v>
      </c>
      <c r="BD14" s="246" t="s">
        <v>132</v>
      </c>
    </row>
    <row r="15" spans="1:70" s="112" customFormat="1" ht="18" customHeight="1">
      <c r="B15" s="107"/>
      <c r="C15" s="108"/>
      <c r="D15" s="108"/>
      <c r="E15" s="105" t="s">
        <v>29</v>
      </c>
      <c r="F15" s="108"/>
      <c r="G15" s="108"/>
      <c r="H15" s="108"/>
      <c r="I15" s="104" t="s">
        <v>30</v>
      </c>
      <c r="J15" s="105" t="s">
        <v>5</v>
      </c>
      <c r="K15" s="111"/>
    </row>
    <row r="16" spans="1:70" s="112" customFormat="1" ht="6.95" customHeight="1">
      <c r="B16" s="107"/>
      <c r="C16" s="108"/>
      <c r="D16" s="108"/>
      <c r="E16" s="108"/>
      <c r="F16" s="108"/>
      <c r="G16" s="108"/>
      <c r="H16" s="108"/>
      <c r="I16" s="108"/>
      <c r="J16" s="108"/>
      <c r="K16" s="111"/>
    </row>
    <row r="17" spans="2:11" s="112" customFormat="1" ht="14.45" customHeight="1">
      <c r="B17" s="107"/>
      <c r="C17" s="108"/>
      <c r="D17" s="104" t="s">
        <v>31</v>
      </c>
      <c r="E17" s="108"/>
      <c r="F17" s="108"/>
      <c r="G17" s="108"/>
      <c r="H17" s="108"/>
      <c r="I17" s="104" t="s">
        <v>28</v>
      </c>
      <c r="J17" s="105" t="str">
        <f>IF('Rekapitulace stavby'!AN13="Vyplň údaj","",IF('Rekapitulace stavby'!AN13="","",'Rekapitulace stavby'!AN13))</f>
        <v/>
      </c>
      <c r="K17" s="111"/>
    </row>
    <row r="18" spans="2:11" s="112" customFormat="1" ht="18" customHeight="1">
      <c r="B18" s="107"/>
      <c r="C18" s="108"/>
      <c r="D18" s="108"/>
      <c r="E18" s="105" t="str">
        <f>IF('Rekapitulace stavby'!E14="Vyplň údaj","",IF('Rekapitulace stavby'!E14="","",'Rekapitulace stavby'!E14))</f>
        <v/>
      </c>
      <c r="F18" s="108"/>
      <c r="G18" s="108"/>
      <c r="H18" s="108"/>
      <c r="I18" s="104" t="s">
        <v>30</v>
      </c>
      <c r="J18" s="105" t="str">
        <f>IF('Rekapitulace stavby'!AN14="Vyplň údaj","",IF('Rekapitulace stavby'!AN14="","",'Rekapitulace stavby'!AN14))</f>
        <v/>
      </c>
      <c r="K18" s="111"/>
    </row>
    <row r="19" spans="2:11" s="112" customFormat="1" ht="6.95" customHeight="1">
      <c r="B19" s="107"/>
      <c r="C19" s="108"/>
      <c r="D19" s="108"/>
      <c r="E19" s="108"/>
      <c r="F19" s="108"/>
      <c r="G19" s="108"/>
      <c r="H19" s="108"/>
      <c r="I19" s="108"/>
      <c r="J19" s="108"/>
      <c r="K19" s="111"/>
    </row>
    <row r="20" spans="2:11" s="112" customFormat="1" ht="14.45" customHeight="1">
      <c r="B20" s="107"/>
      <c r="C20" s="108"/>
      <c r="D20" s="104" t="s">
        <v>33</v>
      </c>
      <c r="E20" s="108"/>
      <c r="F20" s="108"/>
      <c r="G20" s="108"/>
      <c r="H20" s="108"/>
      <c r="I20" s="104" t="s">
        <v>28</v>
      </c>
      <c r="J20" s="105" t="s">
        <v>5</v>
      </c>
      <c r="K20" s="111"/>
    </row>
    <row r="21" spans="2:11" s="112" customFormat="1" ht="18" customHeight="1">
      <c r="B21" s="107"/>
      <c r="C21" s="108"/>
      <c r="D21" s="108"/>
      <c r="E21" s="105" t="s">
        <v>34</v>
      </c>
      <c r="F21" s="108"/>
      <c r="G21" s="108"/>
      <c r="H21" s="108"/>
      <c r="I21" s="104" t="s">
        <v>30</v>
      </c>
      <c r="J21" s="105" t="s">
        <v>5</v>
      </c>
      <c r="K21" s="111"/>
    </row>
    <row r="22" spans="2:11" s="112" customFormat="1" ht="6.95" customHeight="1">
      <c r="B22" s="107"/>
      <c r="C22" s="108"/>
      <c r="D22" s="108"/>
      <c r="E22" s="108"/>
      <c r="F22" s="108"/>
      <c r="G22" s="108"/>
      <c r="H22" s="108"/>
      <c r="I22" s="108"/>
      <c r="J22" s="108"/>
      <c r="K22" s="111"/>
    </row>
    <row r="23" spans="2:11" s="112" customFormat="1" ht="14.45" customHeight="1">
      <c r="B23" s="107"/>
      <c r="C23" s="108"/>
      <c r="D23" s="104" t="s">
        <v>36</v>
      </c>
      <c r="E23" s="108"/>
      <c r="F23" s="108"/>
      <c r="G23" s="108"/>
      <c r="H23" s="108"/>
      <c r="I23" s="108"/>
      <c r="J23" s="108"/>
      <c r="K23" s="111"/>
    </row>
    <row r="24" spans="2:11" s="173" customFormat="1" ht="16.5" customHeight="1">
      <c r="B24" s="170"/>
      <c r="C24" s="171"/>
      <c r="D24" s="171"/>
      <c r="E24" s="297" t="s">
        <v>5</v>
      </c>
      <c r="F24" s="297"/>
      <c r="G24" s="297"/>
      <c r="H24" s="297"/>
      <c r="I24" s="171"/>
      <c r="J24" s="171"/>
      <c r="K24" s="172"/>
    </row>
    <row r="25" spans="2:11" s="112" customFormat="1" ht="6.95" customHeight="1">
      <c r="B25" s="107"/>
      <c r="C25" s="108"/>
      <c r="D25" s="108"/>
      <c r="E25" s="108"/>
      <c r="F25" s="108"/>
      <c r="G25" s="108"/>
      <c r="H25" s="108"/>
      <c r="I25" s="108"/>
      <c r="J25" s="108"/>
      <c r="K25" s="111"/>
    </row>
    <row r="26" spans="2:11" s="112" customFormat="1" ht="6.95" customHeight="1">
      <c r="B26" s="107"/>
      <c r="C26" s="108"/>
      <c r="D26" s="136"/>
      <c r="E26" s="136"/>
      <c r="F26" s="136"/>
      <c r="G26" s="136"/>
      <c r="H26" s="136"/>
      <c r="I26" s="136"/>
      <c r="J26" s="136"/>
      <c r="K26" s="174"/>
    </row>
    <row r="27" spans="2:11" s="112" customFormat="1" ht="25.35" customHeight="1">
      <c r="B27" s="107"/>
      <c r="C27" s="108"/>
      <c r="D27" s="175" t="s">
        <v>38</v>
      </c>
      <c r="E27" s="108"/>
      <c r="F27" s="108"/>
      <c r="G27" s="108"/>
      <c r="H27" s="108"/>
      <c r="I27" s="108"/>
      <c r="J27" s="176">
        <f>ROUND(J94,2)</f>
        <v>0</v>
      </c>
      <c r="K27" s="111"/>
    </row>
    <row r="28" spans="2:11" s="112" customFormat="1" ht="6.95" customHeight="1">
      <c r="B28" s="107"/>
      <c r="C28" s="108"/>
      <c r="D28" s="136"/>
      <c r="E28" s="136"/>
      <c r="F28" s="136"/>
      <c r="G28" s="136"/>
      <c r="H28" s="136"/>
      <c r="I28" s="136"/>
      <c r="J28" s="136"/>
      <c r="K28" s="174"/>
    </row>
    <row r="29" spans="2:11" s="112" customFormat="1" ht="14.45" customHeight="1">
      <c r="B29" s="107"/>
      <c r="C29" s="108"/>
      <c r="D29" s="108"/>
      <c r="E29" s="108"/>
      <c r="F29" s="177" t="s">
        <v>40</v>
      </c>
      <c r="G29" s="108"/>
      <c r="H29" s="108"/>
      <c r="I29" s="177" t="s">
        <v>39</v>
      </c>
      <c r="J29" s="177" t="s">
        <v>41</v>
      </c>
      <c r="K29" s="111"/>
    </row>
    <row r="30" spans="2:11" s="112" customFormat="1" ht="14.45" customHeight="1">
      <c r="B30" s="107"/>
      <c r="C30" s="108"/>
      <c r="D30" s="115" t="s">
        <v>42</v>
      </c>
      <c r="E30" s="115" t="s">
        <v>43</v>
      </c>
      <c r="F30" s="178">
        <f>ROUND(SUM(BE94:BE392), 2)</f>
        <v>0</v>
      </c>
      <c r="G30" s="108"/>
      <c r="H30" s="108"/>
      <c r="I30" s="179">
        <v>0.21</v>
      </c>
      <c r="J30" s="178">
        <f>ROUND(ROUND((SUM(BE94:BE392)), 2)*I30, 2)</f>
        <v>0</v>
      </c>
      <c r="K30" s="111"/>
    </row>
    <row r="31" spans="2:11" s="112" customFormat="1" ht="14.45" customHeight="1">
      <c r="B31" s="107"/>
      <c r="C31" s="108"/>
      <c r="D31" s="108"/>
      <c r="E31" s="115" t="s">
        <v>44</v>
      </c>
      <c r="F31" s="178">
        <f>ROUND(SUM(BF94:BF392), 2)</f>
        <v>0</v>
      </c>
      <c r="G31" s="108"/>
      <c r="H31" s="108"/>
      <c r="I31" s="179">
        <v>0.15</v>
      </c>
      <c r="J31" s="178">
        <f>ROUND(ROUND((SUM(BF94:BF392)), 2)*I31, 2)</f>
        <v>0</v>
      </c>
      <c r="K31" s="111"/>
    </row>
    <row r="32" spans="2:11" s="112" customFormat="1" ht="14.45" hidden="1" customHeight="1">
      <c r="B32" s="107"/>
      <c r="C32" s="108"/>
      <c r="D32" s="108"/>
      <c r="E32" s="115" t="s">
        <v>45</v>
      </c>
      <c r="F32" s="178">
        <f>ROUND(SUM(BG94:BG392), 2)</f>
        <v>0</v>
      </c>
      <c r="G32" s="108"/>
      <c r="H32" s="108"/>
      <c r="I32" s="179">
        <v>0.21</v>
      </c>
      <c r="J32" s="178">
        <v>0</v>
      </c>
      <c r="K32" s="111"/>
    </row>
    <row r="33" spans="2:11" s="112" customFormat="1" ht="14.45" hidden="1" customHeight="1">
      <c r="B33" s="107"/>
      <c r="C33" s="108"/>
      <c r="D33" s="108"/>
      <c r="E33" s="115" t="s">
        <v>46</v>
      </c>
      <c r="F33" s="178">
        <f>ROUND(SUM(BH94:BH392), 2)</f>
        <v>0</v>
      </c>
      <c r="G33" s="108"/>
      <c r="H33" s="108"/>
      <c r="I33" s="179">
        <v>0.15</v>
      </c>
      <c r="J33" s="178">
        <v>0</v>
      </c>
      <c r="K33" s="111"/>
    </row>
    <row r="34" spans="2:11" s="112" customFormat="1" ht="14.45" hidden="1" customHeight="1">
      <c r="B34" s="107"/>
      <c r="C34" s="108"/>
      <c r="D34" s="108"/>
      <c r="E34" s="115" t="s">
        <v>47</v>
      </c>
      <c r="F34" s="178">
        <f>ROUND(SUM(BI94:BI392), 2)</f>
        <v>0</v>
      </c>
      <c r="G34" s="108"/>
      <c r="H34" s="108"/>
      <c r="I34" s="179">
        <v>0</v>
      </c>
      <c r="J34" s="178">
        <v>0</v>
      </c>
      <c r="K34" s="111"/>
    </row>
    <row r="35" spans="2:11" s="112" customFormat="1" ht="6.95" customHeight="1">
      <c r="B35" s="107"/>
      <c r="C35" s="108"/>
      <c r="D35" s="108"/>
      <c r="E35" s="108"/>
      <c r="F35" s="108"/>
      <c r="G35" s="108"/>
      <c r="H35" s="108"/>
      <c r="I35" s="108"/>
      <c r="J35" s="108"/>
      <c r="K35" s="111"/>
    </row>
    <row r="36" spans="2:11" s="112" customFormat="1" ht="25.35" customHeight="1">
      <c r="B36" s="107"/>
      <c r="C36" s="180"/>
      <c r="D36" s="181" t="s">
        <v>48</v>
      </c>
      <c r="E36" s="139"/>
      <c r="F36" s="139"/>
      <c r="G36" s="182" t="s">
        <v>49</v>
      </c>
      <c r="H36" s="183" t="s">
        <v>50</v>
      </c>
      <c r="I36" s="139"/>
      <c r="J36" s="184">
        <f>SUM(J27:J34)</f>
        <v>0</v>
      </c>
      <c r="K36" s="185"/>
    </row>
    <row r="37" spans="2:11" s="112" customFormat="1" ht="14.45" customHeight="1">
      <c r="B37" s="123"/>
      <c r="C37" s="124"/>
      <c r="D37" s="124"/>
      <c r="E37" s="124"/>
      <c r="F37" s="124"/>
      <c r="G37" s="124"/>
      <c r="H37" s="124"/>
      <c r="I37" s="124"/>
      <c r="J37" s="124"/>
      <c r="K37" s="125"/>
    </row>
    <row r="41" spans="2:11" s="112" customFormat="1" ht="6.95" customHeight="1">
      <c r="B41" s="126"/>
      <c r="C41" s="127"/>
      <c r="D41" s="127"/>
      <c r="E41" s="127"/>
      <c r="F41" s="127"/>
      <c r="G41" s="127"/>
      <c r="H41" s="127"/>
      <c r="I41" s="127"/>
      <c r="J41" s="127"/>
      <c r="K41" s="186"/>
    </row>
    <row r="42" spans="2:11" s="112" customFormat="1" ht="36.950000000000003" customHeight="1">
      <c r="B42" s="107"/>
      <c r="C42" s="98" t="s">
        <v>96</v>
      </c>
      <c r="D42" s="108"/>
      <c r="E42" s="108"/>
      <c r="F42" s="108"/>
      <c r="G42" s="108"/>
      <c r="H42" s="108"/>
      <c r="I42" s="108"/>
      <c r="J42" s="108"/>
      <c r="K42" s="111"/>
    </row>
    <row r="43" spans="2:11" s="112" customFormat="1" ht="6.95" customHeight="1">
      <c r="B43" s="107"/>
      <c r="C43" s="108"/>
      <c r="D43" s="108"/>
      <c r="E43" s="108"/>
      <c r="F43" s="108"/>
      <c r="G43" s="108"/>
      <c r="H43" s="108"/>
      <c r="I43" s="108"/>
      <c r="J43" s="108"/>
      <c r="K43" s="111"/>
    </row>
    <row r="44" spans="2:11" s="112" customFormat="1" ht="14.45" customHeight="1">
      <c r="B44" s="107"/>
      <c r="C44" s="104" t="s">
        <v>19</v>
      </c>
      <c r="D44" s="108"/>
      <c r="E44" s="108"/>
      <c r="F44" s="108"/>
      <c r="G44" s="108"/>
      <c r="H44" s="108"/>
      <c r="I44" s="108"/>
      <c r="J44" s="108"/>
      <c r="K44" s="111"/>
    </row>
    <row r="45" spans="2:11" s="112" customFormat="1" ht="16.5" customHeight="1">
      <c r="B45" s="107"/>
      <c r="C45" s="108"/>
      <c r="D45" s="108"/>
      <c r="E45" s="332" t="str">
        <f>E7</f>
        <v>VUZ LIBEREC - BUDOVA Č.2 A Č.3 - STAVEBNÍ OPRAVY SANACE SUTERÉNNÍCH STĚN BUDOV KASÁREN JANA ŽIŽKY</v>
      </c>
      <c r="F45" s="333"/>
      <c r="G45" s="333"/>
      <c r="H45" s="333"/>
      <c r="I45" s="108"/>
      <c r="J45" s="108"/>
      <c r="K45" s="111"/>
    </row>
    <row r="46" spans="2:11" s="112" customFormat="1" ht="14.45" customHeight="1">
      <c r="B46" s="107"/>
      <c r="C46" s="104" t="s">
        <v>94</v>
      </c>
      <c r="D46" s="108"/>
      <c r="E46" s="108"/>
      <c r="F46" s="108"/>
      <c r="G46" s="108"/>
      <c r="H46" s="108"/>
      <c r="I46" s="108"/>
      <c r="J46" s="108"/>
      <c r="K46" s="111"/>
    </row>
    <row r="47" spans="2:11" s="112" customFormat="1" ht="17.25" customHeight="1">
      <c r="B47" s="107"/>
      <c r="C47" s="108"/>
      <c r="D47" s="108"/>
      <c r="E47" s="334" t="str">
        <f>E9</f>
        <v>SO 02 - Sanace suterénních stěn a stavební práce s tím spojené budovy č.3</v>
      </c>
      <c r="F47" s="335"/>
      <c r="G47" s="335"/>
      <c r="H47" s="335"/>
      <c r="I47" s="108"/>
      <c r="J47" s="108"/>
      <c r="K47" s="111"/>
    </row>
    <row r="48" spans="2:11" s="112" customFormat="1" ht="6.95" customHeight="1">
      <c r="B48" s="107"/>
      <c r="C48" s="108"/>
      <c r="D48" s="108"/>
      <c r="E48" s="108"/>
      <c r="F48" s="108"/>
      <c r="G48" s="108"/>
      <c r="H48" s="108"/>
      <c r="I48" s="108"/>
      <c r="J48" s="108"/>
      <c r="K48" s="111"/>
    </row>
    <row r="49" spans="2:47" s="112" customFormat="1" ht="18" customHeight="1">
      <c r="B49" s="107"/>
      <c r="C49" s="104" t="s">
        <v>23</v>
      </c>
      <c r="D49" s="108"/>
      <c r="E49" s="108"/>
      <c r="F49" s="105" t="str">
        <f>F12</f>
        <v>Horská 333, 460 14 Liberec XIV - Ruprechtice</v>
      </c>
      <c r="G49" s="108"/>
      <c r="H49" s="108"/>
      <c r="I49" s="104" t="s">
        <v>25</v>
      </c>
      <c r="J49" s="169" t="str">
        <f>IF(J12="","",J12)</f>
        <v>8. 12. 2017</v>
      </c>
      <c r="K49" s="111"/>
    </row>
    <row r="50" spans="2:47" s="112" customFormat="1" ht="6.95" customHeight="1">
      <c r="B50" s="107"/>
      <c r="C50" s="108"/>
      <c r="D50" s="108"/>
      <c r="E50" s="108"/>
      <c r="F50" s="108"/>
      <c r="G50" s="108"/>
      <c r="H50" s="108"/>
      <c r="I50" s="108"/>
      <c r="J50" s="108"/>
      <c r="K50" s="111"/>
    </row>
    <row r="51" spans="2:47" s="112" customFormat="1" ht="15">
      <c r="B51" s="107"/>
      <c r="C51" s="104" t="s">
        <v>27</v>
      </c>
      <c r="D51" s="108"/>
      <c r="E51" s="108"/>
      <c r="F51" s="105" t="str">
        <f>E15</f>
        <v>Armádní Servisní, příspěvková organizace</v>
      </c>
      <c r="G51" s="108"/>
      <c r="H51" s="108"/>
      <c r="I51" s="104" t="s">
        <v>33</v>
      </c>
      <c r="J51" s="297" t="str">
        <f>E21</f>
        <v>KT ING s.r.o.</v>
      </c>
      <c r="K51" s="111"/>
    </row>
    <row r="52" spans="2:47" s="112" customFormat="1" ht="14.45" customHeight="1">
      <c r="B52" s="107"/>
      <c r="C52" s="104" t="s">
        <v>31</v>
      </c>
      <c r="D52" s="108"/>
      <c r="E52" s="108"/>
      <c r="F52" s="105" t="str">
        <f>IF(E18="","",E18)</f>
        <v/>
      </c>
      <c r="G52" s="108"/>
      <c r="H52" s="108"/>
      <c r="I52" s="108"/>
      <c r="J52" s="327"/>
      <c r="K52" s="111"/>
    </row>
    <row r="53" spans="2:47" s="112" customFormat="1" ht="10.35" customHeight="1">
      <c r="B53" s="107"/>
      <c r="C53" s="108"/>
      <c r="D53" s="108"/>
      <c r="E53" s="108"/>
      <c r="F53" s="108"/>
      <c r="G53" s="108"/>
      <c r="H53" s="108"/>
      <c r="I53" s="108"/>
      <c r="J53" s="108"/>
      <c r="K53" s="111"/>
    </row>
    <row r="54" spans="2:47" s="112" customFormat="1" ht="29.25" customHeight="1">
      <c r="B54" s="107"/>
      <c r="C54" s="187" t="s">
        <v>97</v>
      </c>
      <c r="D54" s="180"/>
      <c r="E54" s="180"/>
      <c r="F54" s="180"/>
      <c r="G54" s="180"/>
      <c r="H54" s="180"/>
      <c r="I54" s="180"/>
      <c r="J54" s="188" t="s">
        <v>98</v>
      </c>
      <c r="K54" s="189"/>
    </row>
    <row r="55" spans="2:47" s="112" customFormat="1" ht="10.35" customHeight="1">
      <c r="B55" s="107"/>
      <c r="C55" s="108"/>
      <c r="D55" s="108"/>
      <c r="E55" s="108"/>
      <c r="F55" s="108"/>
      <c r="G55" s="108"/>
      <c r="H55" s="108"/>
      <c r="I55" s="108"/>
      <c r="J55" s="108"/>
      <c r="K55" s="111"/>
    </row>
    <row r="56" spans="2:47" s="112" customFormat="1" ht="29.25" customHeight="1">
      <c r="B56" s="107"/>
      <c r="C56" s="190" t="s">
        <v>99</v>
      </c>
      <c r="D56" s="108"/>
      <c r="E56" s="108"/>
      <c r="F56" s="108"/>
      <c r="G56" s="108"/>
      <c r="H56" s="108"/>
      <c r="I56" s="108"/>
      <c r="J56" s="176">
        <f>J94</f>
        <v>0</v>
      </c>
      <c r="K56" s="111"/>
      <c r="AU56" s="92" t="s">
        <v>100</v>
      </c>
    </row>
    <row r="57" spans="2:47" s="197" customFormat="1" ht="24.95" customHeight="1">
      <c r="B57" s="191"/>
      <c r="C57" s="192"/>
      <c r="D57" s="193" t="s">
        <v>260</v>
      </c>
      <c r="E57" s="194"/>
      <c r="F57" s="194"/>
      <c r="G57" s="194"/>
      <c r="H57" s="194"/>
      <c r="I57" s="194"/>
      <c r="J57" s="195">
        <f>J95</f>
        <v>0</v>
      </c>
      <c r="K57" s="196"/>
    </row>
    <row r="58" spans="2:47" s="204" customFormat="1" ht="19.899999999999999" customHeight="1">
      <c r="B58" s="198"/>
      <c r="C58" s="199"/>
      <c r="D58" s="200" t="s">
        <v>261</v>
      </c>
      <c r="E58" s="201"/>
      <c r="F58" s="201"/>
      <c r="G58" s="201"/>
      <c r="H58" s="201"/>
      <c r="I58" s="201"/>
      <c r="J58" s="202">
        <f>J96</f>
        <v>0</v>
      </c>
      <c r="K58" s="203"/>
    </row>
    <row r="59" spans="2:47" s="204" customFormat="1" ht="19.899999999999999" customHeight="1">
      <c r="B59" s="198"/>
      <c r="C59" s="199"/>
      <c r="D59" s="200" t="s">
        <v>262</v>
      </c>
      <c r="E59" s="201"/>
      <c r="F59" s="201"/>
      <c r="G59" s="201"/>
      <c r="H59" s="201"/>
      <c r="I59" s="201"/>
      <c r="J59" s="202">
        <f>J126</f>
        <v>0</v>
      </c>
      <c r="K59" s="203"/>
    </row>
    <row r="60" spans="2:47" s="204" customFormat="1" ht="19.899999999999999" customHeight="1">
      <c r="B60" s="198"/>
      <c r="C60" s="199"/>
      <c r="D60" s="200" t="s">
        <v>263</v>
      </c>
      <c r="E60" s="201"/>
      <c r="F60" s="201"/>
      <c r="G60" s="201"/>
      <c r="H60" s="201"/>
      <c r="I60" s="201"/>
      <c r="J60" s="202">
        <f>J134</f>
        <v>0</v>
      </c>
      <c r="K60" s="203"/>
    </row>
    <row r="61" spans="2:47" s="204" customFormat="1" ht="19.899999999999999" customHeight="1">
      <c r="B61" s="198"/>
      <c r="C61" s="199"/>
      <c r="D61" s="200" t="s">
        <v>264</v>
      </c>
      <c r="E61" s="201"/>
      <c r="F61" s="201"/>
      <c r="G61" s="201"/>
      <c r="H61" s="201"/>
      <c r="I61" s="201"/>
      <c r="J61" s="202">
        <f>J140</f>
        <v>0</v>
      </c>
      <c r="K61" s="203"/>
    </row>
    <row r="62" spans="2:47" s="204" customFormat="1" ht="19.899999999999999" customHeight="1">
      <c r="B62" s="198"/>
      <c r="C62" s="199"/>
      <c r="D62" s="200" t="s">
        <v>265</v>
      </c>
      <c r="E62" s="201"/>
      <c r="F62" s="201"/>
      <c r="G62" s="201"/>
      <c r="H62" s="201"/>
      <c r="I62" s="201"/>
      <c r="J62" s="202">
        <f>J147</f>
        <v>0</v>
      </c>
      <c r="K62" s="203"/>
    </row>
    <row r="63" spans="2:47" s="204" customFormat="1" ht="19.899999999999999" customHeight="1">
      <c r="B63" s="198"/>
      <c r="C63" s="199"/>
      <c r="D63" s="200" t="s">
        <v>266</v>
      </c>
      <c r="E63" s="201"/>
      <c r="F63" s="201"/>
      <c r="G63" s="201"/>
      <c r="H63" s="201"/>
      <c r="I63" s="201"/>
      <c r="J63" s="202">
        <f>J260</f>
        <v>0</v>
      </c>
      <c r="K63" s="203"/>
    </row>
    <row r="64" spans="2:47" s="204" customFormat="1" ht="19.899999999999999" customHeight="1">
      <c r="B64" s="198"/>
      <c r="C64" s="199"/>
      <c r="D64" s="200" t="s">
        <v>267</v>
      </c>
      <c r="E64" s="201"/>
      <c r="F64" s="201"/>
      <c r="G64" s="201"/>
      <c r="H64" s="201"/>
      <c r="I64" s="201"/>
      <c r="J64" s="202">
        <f>J262</f>
        <v>0</v>
      </c>
      <c r="K64" s="203"/>
    </row>
    <row r="65" spans="2:12" s="204" customFormat="1" ht="19.899999999999999" customHeight="1">
      <c r="B65" s="198"/>
      <c r="C65" s="199"/>
      <c r="D65" s="200" t="s">
        <v>268</v>
      </c>
      <c r="E65" s="201"/>
      <c r="F65" s="201"/>
      <c r="G65" s="201"/>
      <c r="H65" s="201"/>
      <c r="I65" s="201"/>
      <c r="J65" s="202">
        <f>J289</f>
        <v>0</v>
      </c>
      <c r="K65" s="203"/>
    </row>
    <row r="66" spans="2:12" s="204" customFormat="1" ht="19.899999999999999" customHeight="1">
      <c r="B66" s="198"/>
      <c r="C66" s="199"/>
      <c r="D66" s="200" t="s">
        <v>269</v>
      </c>
      <c r="E66" s="201"/>
      <c r="F66" s="201"/>
      <c r="G66" s="201"/>
      <c r="H66" s="201"/>
      <c r="I66" s="201"/>
      <c r="J66" s="202">
        <f>J295</f>
        <v>0</v>
      </c>
      <c r="K66" s="203"/>
    </row>
    <row r="67" spans="2:12" s="197" customFormat="1" ht="24.95" customHeight="1">
      <c r="B67" s="191"/>
      <c r="C67" s="192"/>
      <c r="D67" s="193" t="s">
        <v>270</v>
      </c>
      <c r="E67" s="194"/>
      <c r="F67" s="194"/>
      <c r="G67" s="194"/>
      <c r="H67" s="194"/>
      <c r="I67" s="194"/>
      <c r="J67" s="195">
        <f>J297</f>
        <v>0</v>
      </c>
      <c r="K67" s="196"/>
    </row>
    <row r="68" spans="2:12" s="204" customFormat="1" ht="19.899999999999999" customHeight="1">
      <c r="B68" s="198"/>
      <c r="C68" s="199"/>
      <c r="D68" s="200" t="s">
        <v>271</v>
      </c>
      <c r="E68" s="201"/>
      <c r="F68" s="201"/>
      <c r="G68" s="201"/>
      <c r="H68" s="201"/>
      <c r="I68" s="201"/>
      <c r="J68" s="202">
        <f>J298</f>
        <v>0</v>
      </c>
      <c r="K68" s="203"/>
    </row>
    <row r="69" spans="2:12" s="204" customFormat="1" ht="19.899999999999999" customHeight="1">
      <c r="B69" s="198"/>
      <c r="C69" s="199"/>
      <c r="D69" s="200" t="s">
        <v>272</v>
      </c>
      <c r="E69" s="201"/>
      <c r="F69" s="201"/>
      <c r="G69" s="201"/>
      <c r="H69" s="201"/>
      <c r="I69" s="201"/>
      <c r="J69" s="202">
        <f>J310</f>
        <v>0</v>
      </c>
      <c r="K69" s="203"/>
    </row>
    <row r="70" spans="2:12" s="204" customFormat="1" ht="19.899999999999999" customHeight="1">
      <c r="B70" s="198"/>
      <c r="C70" s="199"/>
      <c r="D70" s="200" t="s">
        <v>273</v>
      </c>
      <c r="E70" s="201"/>
      <c r="F70" s="201"/>
      <c r="G70" s="201"/>
      <c r="H70" s="201"/>
      <c r="I70" s="201"/>
      <c r="J70" s="202">
        <f>J325</f>
        <v>0</v>
      </c>
      <c r="K70" s="203"/>
    </row>
    <row r="71" spans="2:12" s="204" customFormat="1" ht="19.899999999999999" customHeight="1">
      <c r="B71" s="198"/>
      <c r="C71" s="199"/>
      <c r="D71" s="200" t="s">
        <v>274</v>
      </c>
      <c r="E71" s="201"/>
      <c r="F71" s="201"/>
      <c r="G71" s="201"/>
      <c r="H71" s="201"/>
      <c r="I71" s="201"/>
      <c r="J71" s="202">
        <f>J344</f>
        <v>0</v>
      </c>
      <c r="K71" s="203"/>
    </row>
    <row r="72" spans="2:12" s="204" customFormat="1" ht="19.899999999999999" customHeight="1">
      <c r="B72" s="198"/>
      <c r="C72" s="199"/>
      <c r="D72" s="200" t="s">
        <v>275</v>
      </c>
      <c r="E72" s="201"/>
      <c r="F72" s="201"/>
      <c r="G72" s="201"/>
      <c r="H72" s="201"/>
      <c r="I72" s="201"/>
      <c r="J72" s="202">
        <f>J354</f>
        <v>0</v>
      </c>
      <c r="K72" s="203"/>
    </row>
    <row r="73" spans="2:12" s="204" customFormat="1" ht="19.899999999999999" customHeight="1">
      <c r="B73" s="198"/>
      <c r="C73" s="199"/>
      <c r="D73" s="200" t="s">
        <v>276</v>
      </c>
      <c r="E73" s="201"/>
      <c r="F73" s="201"/>
      <c r="G73" s="201"/>
      <c r="H73" s="201"/>
      <c r="I73" s="201"/>
      <c r="J73" s="202">
        <f>J373</f>
        <v>0</v>
      </c>
      <c r="K73" s="203"/>
    </row>
    <row r="74" spans="2:12" s="204" customFormat="1" ht="19.899999999999999" customHeight="1">
      <c r="B74" s="198"/>
      <c r="C74" s="199"/>
      <c r="D74" s="200" t="s">
        <v>277</v>
      </c>
      <c r="E74" s="201"/>
      <c r="F74" s="201"/>
      <c r="G74" s="201"/>
      <c r="H74" s="201"/>
      <c r="I74" s="201"/>
      <c r="J74" s="202">
        <f>J381</f>
        <v>0</v>
      </c>
      <c r="K74" s="203"/>
    </row>
    <row r="75" spans="2:12" s="112" customFormat="1" ht="21.75" customHeight="1">
      <c r="B75" s="107"/>
      <c r="C75" s="108"/>
      <c r="D75" s="108"/>
      <c r="E75" s="108"/>
      <c r="F75" s="108"/>
      <c r="G75" s="108"/>
      <c r="H75" s="108"/>
      <c r="I75" s="108"/>
      <c r="J75" s="108"/>
      <c r="K75" s="111"/>
    </row>
    <row r="76" spans="2:12" s="112" customFormat="1" ht="6.95" customHeight="1">
      <c r="B76" s="123"/>
      <c r="C76" s="124"/>
      <c r="D76" s="124"/>
      <c r="E76" s="124"/>
      <c r="F76" s="124"/>
      <c r="G76" s="124"/>
      <c r="H76" s="124"/>
      <c r="I76" s="124"/>
      <c r="J76" s="124"/>
      <c r="K76" s="125"/>
    </row>
    <row r="80" spans="2:12" s="112" customFormat="1" ht="6.95" customHeight="1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07"/>
    </row>
    <row r="81" spans="2:63" s="112" customFormat="1" ht="36.950000000000003" customHeight="1">
      <c r="B81" s="107"/>
      <c r="C81" s="128" t="s">
        <v>107</v>
      </c>
      <c r="L81" s="107"/>
    </row>
    <row r="82" spans="2:63" s="112" customFormat="1" ht="6.95" customHeight="1">
      <c r="B82" s="107"/>
      <c r="L82" s="107"/>
    </row>
    <row r="83" spans="2:63" s="112" customFormat="1" ht="14.45" customHeight="1">
      <c r="B83" s="107"/>
      <c r="C83" s="130" t="s">
        <v>19</v>
      </c>
      <c r="L83" s="107"/>
    </row>
    <row r="84" spans="2:63" s="112" customFormat="1" ht="16.5" customHeight="1">
      <c r="B84" s="107"/>
      <c r="E84" s="328" t="str">
        <f>E7</f>
        <v>VUZ LIBEREC - BUDOVA Č.2 A Č.3 - STAVEBNÍ OPRAVY SANACE SUTERÉNNÍCH STĚN BUDOV KASÁREN JANA ŽIŽKY</v>
      </c>
      <c r="F84" s="329"/>
      <c r="G84" s="329"/>
      <c r="H84" s="329"/>
      <c r="L84" s="107"/>
    </row>
    <row r="85" spans="2:63" s="112" customFormat="1" ht="14.45" customHeight="1">
      <c r="B85" s="107"/>
      <c r="C85" s="130" t="s">
        <v>94</v>
      </c>
      <c r="L85" s="107"/>
    </row>
    <row r="86" spans="2:63" s="112" customFormat="1" ht="17.25" customHeight="1">
      <c r="B86" s="107"/>
      <c r="E86" s="325" t="str">
        <f>E9</f>
        <v>SO 02 - Sanace suterénních stěn a stavební práce s tím spojené budovy č.3</v>
      </c>
      <c r="F86" s="330"/>
      <c r="G86" s="330"/>
      <c r="H86" s="330"/>
      <c r="L86" s="107"/>
    </row>
    <row r="87" spans="2:63" s="112" customFormat="1" ht="6.95" customHeight="1">
      <c r="B87" s="107"/>
      <c r="L87" s="107"/>
    </row>
    <row r="88" spans="2:63" s="112" customFormat="1" ht="18" customHeight="1">
      <c r="B88" s="107"/>
      <c r="C88" s="130" t="s">
        <v>23</v>
      </c>
      <c r="F88" s="205" t="str">
        <f>F12</f>
        <v>Horská 333, 460 14 Liberec XIV - Ruprechtice</v>
      </c>
      <c r="I88" s="130" t="s">
        <v>25</v>
      </c>
      <c r="J88" s="206" t="str">
        <f>IF(J12="","",J12)</f>
        <v>8. 12. 2017</v>
      </c>
      <c r="L88" s="107"/>
    </row>
    <row r="89" spans="2:63" s="112" customFormat="1" ht="6.95" customHeight="1">
      <c r="B89" s="107"/>
      <c r="L89" s="107"/>
    </row>
    <row r="90" spans="2:63" s="112" customFormat="1" ht="15">
      <c r="B90" s="107"/>
      <c r="C90" s="130" t="s">
        <v>27</v>
      </c>
      <c r="F90" s="205" t="str">
        <f>E15</f>
        <v>Armádní Servisní, příspěvková organizace</v>
      </c>
      <c r="I90" s="130" t="s">
        <v>33</v>
      </c>
      <c r="J90" s="205" t="str">
        <f>E21</f>
        <v>KT ING s.r.o.</v>
      </c>
      <c r="L90" s="107"/>
    </row>
    <row r="91" spans="2:63" s="112" customFormat="1" ht="14.45" customHeight="1">
      <c r="B91" s="107"/>
      <c r="C91" s="130" t="s">
        <v>31</v>
      </c>
      <c r="F91" s="205" t="str">
        <f>IF(E18="","",E18)</f>
        <v/>
      </c>
      <c r="L91" s="107"/>
    </row>
    <row r="92" spans="2:63" s="112" customFormat="1" ht="10.35" customHeight="1">
      <c r="B92" s="107"/>
      <c r="L92" s="107"/>
    </row>
    <row r="93" spans="2:63" s="211" customFormat="1" ht="29.25" customHeight="1">
      <c r="B93" s="207"/>
      <c r="C93" s="208" t="s">
        <v>108</v>
      </c>
      <c r="D93" s="209" t="s">
        <v>57</v>
      </c>
      <c r="E93" s="209" t="s">
        <v>53</v>
      </c>
      <c r="F93" s="209" t="s">
        <v>109</v>
      </c>
      <c r="G93" s="209" t="s">
        <v>110</v>
      </c>
      <c r="H93" s="209" t="s">
        <v>111</v>
      </c>
      <c r="I93" s="209" t="s">
        <v>112</v>
      </c>
      <c r="J93" s="209" t="s">
        <v>98</v>
      </c>
      <c r="K93" s="210" t="s">
        <v>113</v>
      </c>
      <c r="L93" s="207"/>
      <c r="M93" s="141" t="s">
        <v>114</v>
      </c>
      <c r="N93" s="142" t="s">
        <v>42</v>
      </c>
      <c r="O93" s="142" t="s">
        <v>115</v>
      </c>
      <c r="P93" s="142" t="s">
        <v>116</v>
      </c>
      <c r="Q93" s="142" t="s">
        <v>117</v>
      </c>
      <c r="R93" s="142" t="s">
        <v>118</v>
      </c>
      <c r="S93" s="142" t="s">
        <v>119</v>
      </c>
      <c r="T93" s="143" t="s">
        <v>120</v>
      </c>
    </row>
    <row r="94" spans="2:63" s="112" customFormat="1" ht="29.25" customHeight="1">
      <c r="B94" s="107"/>
      <c r="C94" s="145" t="s">
        <v>99</v>
      </c>
      <c r="J94" s="212">
        <f>BK94</f>
        <v>0</v>
      </c>
      <c r="L94" s="107"/>
      <c r="M94" s="144"/>
      <c r="N94" s="136"/>
      <c r="O94" s="136"/>
      <c r="P94" s="213">
        <f>P95+P297</f>
        <v>0</v>
      </c>
      <c r="Q94" s="136"/>
      <c r="R94" s="213">
        <f>R95+R297</f>
        <v>48.62350532</v>
      </c>
      <c r="S94" s="136"/>
      <c r="T94" s="214">
        <f>T95+T297</f>
        <v>23.483699980000004</v>
      </c>
      <c r="AT94" s="92" t="s">
        <v>71</v>
      </c>
      <c r="AU94" s="92" t="s">
        <v>100</v>
      </c>
      <c r="BK94" s="215">
        <f>BK95+BK297</f>
        <v>0</v>
      </c>
    </row>
    <row r="95" spans="2:63" s="217" customFormat="1" ht="37.35" customHeight="1">
      <c r="B95" s="216"/>
      <c r="D95" s="218" t="s">
        <v>71</v>
      </c>
      <c r="E95" s="219" t="s">
        <v>278</v>
      </c>
      <c r="F95" s="219" t="s">
        <v>279</v>
      </c>
      <c r="J95" s="220">
        <f>BK95</f>
        <v>0</v>
      </c>
      <c r="L95" s="216"/>
      <c r="M95" s="221"/>
      <c r="N95" s="222"/>
      <c r="O95" s="222"/>
      <c r="P95" s="223">
        <f>P96+P126+P134+P140+P147+P260+P262+P289+P295</f>
        <v>0</v>
      </c>
      <c r="Q95" s="222"/>
      <c r="R95" s="223">
        <f>R96+R126+R134+R140+R147+R260+R262+R289+R295</f>
        <v>41.347583350000001</v>
      </c>
      <c r="S95" s="222"/>
      <c r="T95" s="224">
        <f>T96+T126+T134+T140+T147+T260+T262+T289+T295</f>
        <v>23.053886480000003</v>
      </c>
      <c r="AR95" s="218" t="s">
        <v>80</v>
      </c>
      <c r="AT95" s="225" t="s">
        <v>71</v>
      </c>
      <c r="AU95" s="225" t="s">
        <v>72</v>
      </c>
      <c r="AY95" s="218" t="s">
        <v>124</v>
      </c>
      <c r="BK95" s="226">
        <f>BK96+BK126+BK134+BK140+BK147+BK260+BK262+BK289+BK295</f>
        <v>0</v>
      </c>
    </row>
    <row r="96" spans="2:63" s="217" customFormat="1" ht="19.899999999999999" customHeight="1">
      <c r="B96" s="216"/>
      <c r="D96" s="218" t="s">
        <v>71</v>
      </c>
      <c r="E96" s="227" t="s">
        <v>80</v>
      </c>
      <c r="F96" s="227" t="s">
        <v>280</v>
      </c>
      <c r="J96" s="228">
        <f>BK96</f>
        <v>0</v>
      </c>
      <c r="L96" s="216"/>
      <c r="M96" s="221"/>
      <c r="N96" s="222"/>
      <c r="O96" s="222"/>
      <c r="P96" s="223">
        <f>SUM(P97:P125)</f>
        <v>0</v>
      </c>
      <c r="Q96" s="222"/>
      <c r="R96" s="223">
        <f>SUM(R97:R125)</f>
        <v>13.036</v>
      </c>
      <c r="S96" s="222"/>
      <c r="T96" s="224">
        <f>SUM(T97:T125)</f>
        <v>3.9525000000000001</v>
      </c>
      <c r="AR96" s="218" t="s">
        <v>80</v>
      </c>
      <c r="AT96" s="225" t="s">
        <v>71</v>
      </c>
      <c r="AU96" s="225" t="s">
        <v>80</v>
      </c>
      <c r="AY96" s="218" t="s">
        <v>124</v>
      </c>
      <c r="BK96" s="226">
        <f>SUM(BK97:BK125)</f>
        <v>0</v>
      </c>
    </row>
    <row r="97" spans="2:65" s="112" customFormat="1" ht="51" customHeight="1">
      <c r="B97" s="107"/>
      <c r="C97" s="229" t="s">
        <v>80</v>
      </c>
      <c r="D97" s="229" t="s">
        <v>127</v>
      </c>
      <c r="E97" s="230" t="s">
        <v>281</v>
      </c>
      <c r="F97" s="231" t="s">
        <v>282</v>
      </c>
      <c r="G97" s="232" t="s">
        <v>213</v>
      </c>
      <c r="H97" s="233">
        <v>15.5</v>
      </c>
      <c r="I97" s="8"/>
      <c r="J97" s="234">
        <f>ROUND(I97*H97,2)</f>
        <v>0</v>
      </c>
      <c r="K97" s="231" t="s">
        <v>148</v>
      </c>
      <c r="L97" s="107"/>
      <c r="M97" s="235" t="s">
        <v>5</v>
      </c>
      <c r="N97" s="236" t="s">
        <v>44</v>
      </c>
      <c r="O97" s="108"/>
      <c r="P97" s="237">
        <f>O97*H97</f>
        <v>0</v>
      </c>
      <c r="Q97" s="237">
        <v>0</v>
      </c>
      <c r="R97" s="237">
        <f>Q97*H97</f>
        <v>0</v>
      </c>
      <c r="S97" s="237">
        <v>0.255</v>
      </c>
      <c r="T97" s="238">
        <f>S97*H97</f>
        <v>3.9525000000000001</v>
      </c>
      <c r="AR97" s="92" t="s">
        <v>145</v>
      </c>
      <c r="AT97" s="92" t="s">
        <v>127</v>
      </c>
      <c r="AU97" s="92" t="s">
        <v>132</v>
      </c>
      <c r="AY97" s="92" t="s">
        <v>124</v>
      </c>
      <c r="BE97" s="239">
        <f>IF(N97="základní",J97,0)</f>
        <v>0</v>
      </c>
      <c r="BF97" s="239">
        <f>IF(N97="snížená",J97,0)</f>
        <v>0</v>
      </c>
      <c r="BG97" s="239">
        <f>IF(N97="zákl. přenesená",J97,0)</f>
        <v>0</v>
      </c>
      <c r="BH97" s="239">
        <f>IF(N97="sníž. přenesená",J97,0)</f>
        <v>0</v>
      </c>
      <c r="BI97" s="239">
        <f>IF(N97="nulová",J97,0)</f>
        <v>0</v>
      </c>
      <c r="BJ97" s="92" t="s">
        <v>132</v>
      </c>
      <c r="BK97" s="239">
        <f>ROUND(I97*H97,2)</f>
        <v>0</v>
      </c>
      <c r="BL97" s="92" t="s">
        <v>145</v>
      </c>
      <c r="BM97" s="92" t="s">
        <v>835</v>
      </c>
    </row>
    <row r="98" spans="2:65" s="248" customFormat="1">
      <c r="B98" s="247"/>
      <c r="D98" s="240" t="s">
        <v>284</v>
      </c>
      <c r="E98" s="249" t="s">
        <v>5</v>
      </c>
      <c r="F98" s="250" t="s">
        <v>836</v>
      </c>
      <c r="H98" s="251">
        <v>15.5</v>
      </c>
      <c r="L98" s="247"/>
      <c r="M98" s="252"/>
      <c r="N98" s="253"/>
      <c r="O98" s="253"/>
      <c r="P98" s="253"/>
      <c r="Q98" s="253"/>
      <c r="R98" s="253"/>
      <c r="S98" s="253"/>
      <c r="T98" s="254"/>
      <c r="AT98" s="249" t="s">
        <v>284</v>
      </c>
      <c r="AU98" s="249" t="s">
        <v>132</v>
      </c>
      <c r="AV98" s="248" t="s">
        <v>132</v>
      </c>
      <c r="AW98" s="248" t="s">
        <v>35</v>
      </c>
      <c r="AX98" s="248" t="s">
        <v>80</v>
      </c>
      <c r="AY98" s="249" t="s">
        <v>124</v>
      </c>
    </row>
    <row r="99" spans="2:65" s="112" customFormat="1" ht="25.5" customHeight="1">
      <c r="B99" s="107"/>
      <c r="C99" s="229" t="s">
        <v>132</v>
      </c>
      <c r="D99" s="229" t="s">
        <v>127</v>
      </c>
      <c r="E99" s="230" t="s">
        <v>290</v>
      </c>
      <c r="F99" s="231" t="s">
        <v>291</v>
      </c>
      <c r="G99" s="232" t="s">
        <v>221</v>
      </c>
      <c r="H99" s="233">
        <v>66.5</v>
      </c>
      <c r="I99" s="8"/>
      <c r="J99" s="234">
        <f>ROUND(I99*H99,2)</f>
        <v>0</v>
      </c>
      <c r="K99" s="231" t="s">
        <v>148</v>
      </c>
      <c r="L99" s="107"/>
      <c r="M99" s="235" t="s">
        <v>5</v>
      </c>
      <c r="N99" s="236" t="s">
        <v>44</v>
      </c>
      <c r="O99" s="108"/>
      <c r="P99" s="237">
        <f>O99*H99</f>
        <v>0</v>
      </c>
      <c r="Q99" s="237">
        <v>0</v>
      </c>
      <c r="R99" s="237">
        <f>Q99*H99</f>
        <v>0</v>
      </c>
      <c r="S99" s="237">
        <v>0</v>
      </c>
      <c r="T99" s="238">
        <f>S99*H99</f>
        <v>0</v>
      </c>
      <c r="AR99" s="92" t="s">
        <v>145</v>
      </c>
      <c r="AT99" s="92" t="s">
        <v>127</v>
      </c>
      <c r="AU99" s="92" t="s">
        <v>132</v>
      </c>
      <c r="AY99" s="92" t="s">
        <v>124</v>
      </c>
      <c r="BE99" s="239">
        <f>IF(N99="základní",J99,0)</f>
        <v>0</v>
      </c>
      <c r="BF99" s="239">
        <f>IF(N99="snížená",J99,0)</f>
        <v>0</v>
      </c>
      <c r="BG99" s="239">
        <f>IF(N99="zákl. přenesená",J99,0)</f>
        <v>0</v>
      </c>
      <c r="BH99" s="239">
        <f>IF(N99="sníž. přenesená",J99,0)</f>
        <v>0</v>
      </c>
      <c r="BI99" s="239">
        <f>IF(N99="nulová",J99,0)</f>
        <v>0</v>
      </c>
      <c r="BJ99" s="92" t="s">
        <v>132</v>
      </c>
      <c r="BK99" s="239">
        <f>ROUND(I99*H99,2)</f>
        <v>0</v>
      </c>
      <c r="BL99" s="92" t="s">
        <v>145</v>
      </c>
      <c r="BM99" s="92" t="s">
        <v>837</v>
      </c>
    </row>
    <row r="100" spans="2:65" s="256" customFormat="1">
      <c r="B100" s="255"/>
      <c r="D100" s="240" t="s">
        <v>284</v>
      </c>
      <c r="E100" s="257" t="s">
        <v>5</v>
      </c>
      <c r="F100" s="258" t="s">
        <v>838</v>
      </c>
      <c r="H100" s="257" t="s">
        <v>5</v>
      </c>
      <c r="L100" s="255"/>
      <c r="M100" s="259"/>
      <c r="N100" s="260"/>
      <c r="O100" s="260"/>
      <c r="P100" s="260"/>
      <c r="Q100" s="260"/>
      <c r="R100" s="260"/>
      <c r="S100" s="260"/>
      <c r="T100" s="261"/>
      <c r="AT100" s="257" t="s">
        <v>284</v>
      </c>
      <c r="AU100" s="257" t="s">
        <v>132</v>
      </c>
      <c r="AV100" s="256" t="s">
        <v>80</v>
      </c>
      <c r="AW100" s="256" t="s">
        <v>35</v>
      </c>
      <c r="AX100" s="256" t="s">
        <v>72</v>
      </c>
      <c r="AY100" s="257" t="s">
        <v>124</v>
      </c>
    </row>
    <row r="101" spans="2:65" s="248" customFormat="1">
      <c r="B101" s="247"/>
      <c r="D101" s="240" t="s">
        <v>284</v>
      </c>
      <c r="E101" s="249" t="s">
        <v>5</v>
      </c>
      <c r="F101" s="250" t="s">
        <v>839</v>
      </c>
      <c r="H101" s="251">
        <v>5.0999999999999996</v>
      </c>
      <c r="L101" s="247"/>
      <c r="M101" s="252"/>
      <c r="N101" s="253"/>
      <c r="O101" s="253"/>
      <c r="P101" s="253"/>
      <c r="Q101" s="253"/>
      <c r="R101" s="253"/>
      <c r="S101" s="253"/>
      <c r="T101" s="254"/>
      <c r="AT101" s="249" t="s">
        <v>284</v>
      </c>
      <c r="AU101" s="249" t="s">
        <v>132</v>
      </c>
      <c r="AV101" s="248" t="s">
        <v>132</v>
      </c>
      <c r="AW101" s="248" t="s">
        <v>35</v>
      </c>
      <c r="AX101" s="248" t="s">
        <v>72</v>
      </c>
      <c r="AY101" s="249" t="s">
        <v>124</v>
      </c>
    </row>
    <row r="102" spans="2:65" s="248" customFormat="1">
      <c r="B102" s="247"/>
      <c r="D102" s="240" t="s">
        <v>284</v>
      </c>
      <c r="E102" s="249" t="s">
        <v>5</v>
      </c>
      <c r="F102" s="250" t="s">
        <v>840</v>
      </c>
      <c r="H102" s="251">
        <v>2.2450000000000001</v>
      </c>
      <c r="L102" s="247"/>
      <c r="M102" s="252"/>
      <c r="N102" s="253"/>
      <c r="O102" s="253"/>
      <c r="P102" s="253"/>
      <c r="Q102" s="253"/>
      <c r="R102" s="253"/>
      <c r="S102" s="253"/>
      <c r="T102" s="254"/>
      <c r="AT102" s="249" t="s">
        <v>284</v>
      </c>
      <c r="AU102" s="249" t="s">
        <v>132</v>
      </c>
      <c r="AV102" s="248" t="s">
        <v>132</v>
      </c>
      <c r="AW102" s="248" t="s">
        <v>35</v>
      </c>
      <c r="AX102" s="248" t="s">
        <v>72</v>
      </c>
      <c r="AY102" s="249" t="s">
        <v>124</v>
      </c>
    </row>
    <row r="103" spans="2:65" s="248" customFormat="1">
      <c r="B103" s="247"/>
      <c r="D103" s="240" t="s">
        <v>284</v>
      </c>
      <c r="E103" s="249" t="s">
        <v>5</v>
      </c>
      <c r="F103" s="250" t="s">
        <v>841</v>
      </c>
      <c r="H103" s="251">
        <v>12.766</v>
      </c>
      <c r="L103" s="247"/>
      <c r="M103" s="252"/>
      <c r="N103" s="253"/>
      <c r="O103" s="253"/>
      <c r="P103" s="253"/>
      <c r="Q103" s="253"/>
      <c r="R103" s="253"/>
      <c r="S103" s="253"/>
      <c r="T103" s="254"/>
      <c r="AT103" s="249" t="s">
        <v>284</v>
      </c>
      <c r="AU103" s="249" t="s">
        <v>132</v>
      </c>
      <c r="AV103" s="248" t="s">
        <v>132</v>
      </c>
      <c r="AW103" s="248" t="s">
        <v>35</v>
      </c>
      <c r="AX103" s="248" t="s">
        <v>72</v>
      </c>
      <c r="AY103" s="249" t="s">
        <v>124</v>
      </c>
    </row>
    <row r="104" spans="2:65" s="248" customFormat="1">
      <c r="B104" s="247"/>
      <c r="D104" s="240" t="s">
        <v>284</v>
      </c>
      <c r="E104" s="249" t="s">
        <v>5</v>
      </c>
      <c r="F104" s="250" t="s">
        <v>842</v>
      </c>
      <c r="H104" s="251">
        <v>19.36</v>
      </c>
      <c r="L104" s="247"/>
      <c r="M104" s="252"/>
      <c r="N104" s="253"/>
      <c r="O104" s="253"/>
      <c r="P104" s="253"/>
      <c r="Q104" s="253"/>
      <c r="R104" s="253"/>
      <c r="S104" s="253"/>
      <c r="T104" s="254"/>
      <c r="AT104" s="249" t="s">
        <v>284</v>
      </c>
      <c r="AU104" s="249" t="s">
        <v>132</v>
      </c>
      <c r="AV104" s="248" t="s">
        <v>132</v>
      </c>
      <c r="AW104" s="248" t="s">
        <v>35</v>
      </c>
      <c r="AX104" s="248" t="s">
        <v>72</v>
      </c>
      <c r="AY104" s="249" t="s">
        <v>124</v>
      </c>
    </row>
    <row r="105" spans="2:65" s="248" customFormat="1">
      <c r="B105" s="247"/>
      <c r="D105" s="240" t="s">
        <v>284</v>
      </c>
      <c r="E105" s="249" t="s">
        <v>5</v>
      </c>
      <c r="F105" s="250" t="s">
        <v>843</v>
      </c>
      <c r="H105" s="251">
        <v>11.635999999999999</v>
      </c>
      <c r="L105" s="247"/>
      <c r="M105" s="252"/>
      <c r="N105" s="253"/>
      <c r="O105" s="253"/>
      <c r="P105" s="253"/>
      <c r="Q105" s="253"/>
      <c r="R105" s="253"/>
      <c r="S105" s="253"/>
      <c r="T105" s="254"/>
      <c r="AT105" s="249" t="s">
        <v>284</v>
      </c>
      <c r="AU105" s="249" t="s">
        <v>132</v>
      </c>
      <c r="AV105" s="248" t="s">
        <v>132</v>
      </c>
      <c r="AW105" s="248" t="s">
        <v>35</v>
      </c>
      <c r="AX105" s="248" t="s">
        <v>72</v>
      </c>
      <c r="AY105" s="249" t="s">
        <v>124</v>
      </c>
    </row>
    <row r="106" spans="2:65" s="248" customFormat="1">
      <c r="B106" s="247"/>
      <c r="D106" s="240" t="s">
        <v>284</v>
      </c>
      <c r="E106" s="249" t="s">
        <v>5</v>
      </c>
      <c r="F106" s="250" t="s">
        <v>844</v>
      </c>
      <c r="H106" s="251">
        <v>15.393000000000001</v>
      </c>
      <c r="L106" s="247"/>
      <c r="M106" s="252"/>
      <c r="N106" s="253"/>
      <c r="O106" s="253"/>
      <c r="P106" s="253"/>
      <c r="Q106" s="253"/>
      <c r="R106" s="253"/>
      <c r="S106" s="253"/>
      <c r="T106" s="254"/>
      <c r="AT106" s="249" t="s">
        <v>284</v>
      </c>
      <c r="AU106" s="249" t="s">
        <v>132</v>
      </c>
      <c r="AV106" s="248" t="s">
        <v>132</v>
      </c>
      <c r="AW106" s="248" t="s">
        <v>35</v>
      </c>
      <c r="AX106" s="248" t="s">
        <v>72</v>
      </c>
      <c r="AY106" s="249" t="s">
        <v>124</v>
      </c>
    </row>
    <row r="107" spans="2:65" s="271" customFormat="1">
      <c r="B107" s="270"/>
      <c r="D107" s="240" t="s">
        <v>284</v>
      </c>
      <c r="E107" s="272" t="s">
        <v>825</v>
      </c>
      <c r="F107" s="273" t="s">
        <v>306</v>
      </c>
      <c r="H107" s="274">
        <v>66.5</v>
      </c>
      <c r="L107" s="270"/>
      <c r="M107" s="275"/>
      <c r="N107" s="276"/>
      <c r="O107" s="276"/>
      <c r="P107" s="276"/>
      <c r="Q107" s="276"/>
      <c r="R107" s="276"/>
      <c r="S107" s="276"/>
      <c r="T107" s="277"/>
      <c r="AT107" s="272" t="s">
        <v>284</v>
      </c>
      <c r="AU107" s="272" t="s">
        <v>132</v>
      </c>
      <c r="AV107" s="271" t="s">
        <v>145</v>
      </c>
      <c r="AW107" s="271" t="s">
        <v>35</v>
      </c>
      <c r="AX107" s="271" t="s">
        <v>80</v>
      </c>
      <c r="AY107" s="272" t="s">
        <v>124</v>
      </c>
    </row>
    <row r="108" spans="2:65" s="112" customFormat="1" ht="38.25" customHeight="1">
      <c r="B108" s="107"/>
      <c r="C108" s="229" t="s">
        <v>140</v>
      </c>
      <c r="D108" s="229" t="s">
        <v>127</v>
      </c>
      <c r="E108" s="230" t="s">
        <v>307</v>
      </c>
      <c r="F108" s="231" t="s">
        <v>308</v>
      </c>
      <c r="G108" s="232" t="s">
        <v>221</v>
      </c>
      <c r="H108" s="233">
        <v>66.5</v>
      </c>
      <c r="I108" s="8"/>
      <c r="J108" s="234">
        <f>ROUND(I108*H108,2)</f>
        <v>0</v>
      </c>
      <c r="K108" s="231" t="s">
        <v>148</v>
      </c>
      <c r="L108" s="107"/>
      <c r="M108" s="235" t="s">
        <v>5</v>
      </c>
      <c r="N108" s="236" t="s">
        <v>44</v>
      </c>
      <c r="O108" s="108"/>
      <c r="P108" s="237">
        <f>O108*H108</f>
        <v>0</v>
      </c>
      <c r="Q108" s="237">
        <v>0</v>
      </c>
      <c r="R108" s="237">
        <f>Q108*H108</f>
        <v>0</v>
      </c>
      <c r="S108" s="237">
        <v>0</v>
      </c>
      <c r="T108" s="238">
        <f>S108*H108</f>
        <v>0</v>
      </c>
      <c r="AR108" s="92" t="s">
        <v>145</v>
      </c>
      <c r="AT108" s="92" t="s">
        <v>127</v>
      </c>
      <c r="AU108" s="92" t="s">
        <v>132</v>
      </c>
      <c r="AY108" s="92" t="s">
        <v>124</v>
      </c>
      <c r="BE108" s="239">
        <f>IF(N108="základní",J108,0)</f>
        <v>0</v>
      </c>
      <c r="BF108" s="239">
        <f>IF(N108="snížená",J108,0)</f>
        <v>0</v>
      </c>
      <c r="BG108" s="239">
        <f>IF(N108="zákl. přenesená",J108,0)</f>
        <v>0</v>
      </c>
      <c r="BH108" s="239">
        <f>IF(N108="sníž. přenesená",J108,0)</f>
        <v>0</v>
      </c>
      <c r="BI108" s="239">
        <f>IF(N108="nulová",J108,0)</f>
        <v>0</v>
      </c>
      <c r="BJ108" s="92" t="s">
        <v>132</v>
      </c>
      <c r="BK108" s="239">
        <f>ROUND(I108*H108,2)</f>
        <v>0</v>
      </c>
      <c r="BL108" s="92" t="s">
        <v>145</v>
      </c>
      <c r="BM108" s="92" t="s">
        <v>845</v>
      </c>
    </row>
    <row r="109" spans="2:65" s="248" customFormat="1">
      <c r="B109" s="247"/>
      <c r="D109" s="240" t="s">
        <v>284</v>
      </c>
      <c r="E109" s="249" t="s">
        <v>5</v>
      </c>
      <c r="F109" s="250" t="s">
        <v>825</v>
      </c>
      <c r="H109" s="251">
        <v>66.5</v>
      </c>
      <c r="L109" s="247"/>
      <c r="M109" s="252"/>
      <c r="N109" s="253"/>
      <c r="O109" s="253"/>
      <c r="P109" s="253"/>
      <c r="Q109" s="253"/>
      <c r="R109" s="253"/>
      <c r="S109" s="253"/>
      <c r="T109" s="254"/>
      <c r="AT109" s="249" t="s">
        <v>284</v>
      </c>
      <c r="AU109" s="249" t="s">
        <v>132</v>
      </c>
      <c r="AV109" s="248" t="s">
        <v>132</v>
      </c>
      <c r="AW109" s="248" t="s">
        <v>35</v>
      </c>
      <c r="AX109" s="248" t="s">
        <v>80</v>
      </c>
      <c r="AY109" s="249" t="s">
        <v>124</v>
      </c>
    </row>
    <row r="110" spans="2:65" s="112" customFormat="1" ht="38.25" customHeight="1">
      <c r="B110" s="107"/>
      <c r="C110" s="229" t="s">
        <v>145</v>
      </c>
      <c r="D110" s="229" t="s">
        <v>127</v>
      </c>
      <c r="E110" s="230" t="s">
        <v>310</v>
      </c>
      <c r="F110" s="231" t="s">
        <v>311</v>
      </c>
      <c r="G110" s="232" t="s">
        <v>221</v>
      </c>
      <c r="H110" s="233">
        <v>10.429</v>
      </c>
      <c r="I110" s="8"/>
      <c r="J110" s="234">
        <f>ROUND(I110*H110,2)</f>
        <v>0</v>
      </c>
      <c r="K110" s="231" t="s">
        <v>148</v>
      </c>
      <c r="L110" s="107"/>
      <c r="M110" s="235" t="s">
        <v>5</v>
      </c>
      <c r="N110" s="236" t="s">
        <v>44</v>
      </c>
      <c r="O110" s="108"/>
      <c r="P110" s="237">
        <f>O110*H110</f>
        <v>0</v>
      </c>
      <c r="Q110" s="237">
        <v>0</v>
      </c>
      <c r="R110" s="237">
        <f>Q110*H110</f>
        <v>0</v>
      </c>
      <c r="S110" s="237">
        <v>0</v>
      </c>
      <c r="T110" s="238">
        <f>S110*H110</f>
        <v>0</v>
      </c>
      <c r="AR110" s="92" t="s">
        <v>145</v>
      </c>
      <c r="AT110" s="92" t="s">
        <v>127</v>
      </c>
      <c r="AU110" s="92" t="s">
        <v>132</v>
      </c>
      <c r="AY110" s="92" t="s">
        <v>124</v>
      </c>
      <c r="BE110" s="239">
        <f>IF(N110="základní",J110,0)</f>
        <v>0</v>
      </c>
      <c r="BF110" s="239">
        <f>IF(N110="snížená",J110,0)</f>
        <v>0</v>
      </c>
      <c r="BG110" s="239">
        <f>IF(N110="zákl. přenesená",J110,0)</f>
        <v>0</v>
      </c>
      <c r="BH110" s="239">
        <f>IF(N110="sníž. přenesená",J110,0)</f>
        <v>0</v>
      </c>
      <c r="BI110" s="239">
        <f>IF(N110="nulová",J110,0)</f>
        <v>0</v>
      </c>
      <c r="BJ110" s="92" t="s">
        <v>132</v>
      </c>
      <c r="BK110" s="239">
        <f>ROUND(I110*H110,2)</f>
        <v>0</v>
      </c>
      <c r="BL110" s="92" t="s">
        <v>145</v>
      </c>
      <c r="BM110" s="92" t="s">
        <v>846</v>
      </c>
    </row>
    <row r="111" spans="2:65" s="248" customFormat="1">
      <c r="B111" s="247"/>
      <c r="D111" s="240" t="s">
        <v>284</v>
      </c>
      <c r="E111" s="249" t="s">
        <v>5</v>
      </c>
      <c r="F111" s="250" t="s">
        <v>847</v>
      </c>
      <c r="H111" s="251">
        <v>10.429</v>
      </c>
      <c r="L111" s="247"/>
      <c r="M111" s="252"/>
      <c r="N111" s="253"/>
      <c r="O111" s="253"/>
      <c r="P111" s="253"/>
      <c r="Q111" s="253"/>
      <c r="R111" s="253"/>
      <c r="S111" s="253"/>
      <c r="T111" s="254"/>
      <c r="AT111" s="249" t="s">
        <v>284</v>
      </c>
      <c r="AU111" s="249" t="s">
        <v>132</v>
      </c>
      <c r="AV111" s="248" t="s">
        <v>132</v>
      </c>
      <c r="AW111" s="248" t="s">
        <v>35</v>
      </c>
      <c r="AX111" s="248" t="s">
        <v>80</v>
      </c>
      <c r="AY111" s="249" t="s">
        <v>124</v>
      </c>
    </row>
    <row r="112" spans="2:65" s="112" customFormat="1" ht="51" customHeight="1">
      <c r="B112" s="107"/>
      <c r="C112" s="229" t="s">
        <v>123</v>
      </c>
      <c r="D112" s="229" t="s">
        <v>127</v>
      </c>
      <c r="E112" s="230" t="s">
        <v>314</v>
      </c>
      <c r="F112" s="231" t="s">
        <v>315</v>
      </c>
      <c r="G112" s="232" t="s">
        <v>221</v>
      </c>
      <c r="H112" s="233">
        <v>104.29</v>
      </c>
      <c r="I112" s="8"/>
      <c r="J112" s="234">
        <f>ROUND(I112*H112,2)</f>
        <v>0</v>
      </c>
      <c r="K112" s="231" t="s">
        <v>148</v>
      </c>
      <c r="L112" s="107"/>
      <c r="M112" s="235" t="s">
        <v>5</v>
      </c>
      <c r="N112" s="236" t="s">
        <v>44</v>
      </c>
      <c r="O112" s="108"/>
      <c r="P112" s="237">
        <f>O112*H112</f>
        <v>0</v>
      </c>
      <c r="Q112" s="237">
        <v>0</v>
      </c>
      <c r="R112" s="237">
        <f>Q112*H112</f>
        <v>0</v>
      </c>
      <c r="S112" s="237">
        <v>0</v>
      </c>
      <c r="T112" s="238">
        <f>S112*H112</f>
        <v>0</v>
      </c>
      <c r="AR112" s="92" t="s">
        <v>145</v>
      </c>
      <c r="AT112" s="92" t="s">
        <v>127</v>
      </c>
      <c r="AU112" s="92" t="s">
        <v>132</v>
      </c>
      <c r="AY112" s="92" t="s">
        <v>124</v>
      </c>
      <c r="BE112" s="239">
        <f>IF(N112="základní",J112,0)</f>
        <v>0</v>
      </c>
      <c r="BF112" s="239">
        <f>IF(N112="snížená",J112,0)</f>
        <v>0</v>
      </c>
      <c r="BG112" s="239">
        <f>IF(N112="zákl. přenesená",J112,0)</f>
        <v>0</v>
      </c>
      <c r="BH112" s="239">
        <f>IF(N112="sníž. přenesená",J112,0)</f>
        <v>0</v>
      </c>
      <c r="BI112" s="239">
        <f>IF(N112="nulová",J112,0)</f>
        <v>0</v>
      </c>
      <c r="BJ112" s="92" t="s">
        <v>132</v>
      </c>
      <c r="BK112" s="239">
        <f>ROUND(I112*H112,2)</f>
        <v>0</v>
      </c>
      <c r="BL112" s="92" t="s">
        <v>145</v>
      </c>
      <c r="BM112" s="92" t="s">
        <v>848</v>
      </c>
    </row>
    <row r="113" spans="2:65" s="248" customFormat="1">
      <c r="B113" s="247"/>
      <c r="D113" s="240" t="s">
        <v>284</v>
      </c>
      <c r="E113" s="249" t="s">
        <v>5</v>
      </c>
      <c r="F113" s="250" t="s">
        <v>849</v>
      </c>
      <c r="H113" s="251">
        <v>104.29</v>
      </c>
      <c r="L113" s="247"/>
      <c r="M113" s="252"/>
      <c r="N113" s="253"/>
      <c r="O113" s="253"/>
      <c r="P113" s="253"/>
      <c r="Q113" s="253"/>
      <c r="R113" s="253"/>
      <c r="S113" s="253"/>
      <c r="T113" s="254"/>
      <c r="AT113" s="249" t="s">
        <v>284</v>
      </c>
      <c r="AU113" s="249" t="s">
        <v>132</v>
      </c>
      <c r="AV113" s="248" t="s">
        <v>132</v>
      </c>
      <c r="AW113" s="248" t="s">
        <v>35</v>
      </c>
      <c r="AX113" s="248" t="s">
        <v>80</v>
      </c>
      <c r="AY113" s="249" t="s">
        <v>124</v>
      </c>
    </row>
    <row r="114" spans="2:65" s="112" customFormat="1" ht="25.5" customHeight="1">
      <c r="B114" s="107"/>
      <c r="C114" s="229" t="s">
        <v>159</v>
      </c>
      <c r="D114" s="229" t="s">
        <v>127</v>
      </c>
      <c r="E114" s="230" t="s">
        <v>318</v>
      </c>
      <c r="F114" s="231" t="s">
        <v>319</v>
      </c>
      <c r="G114" s="232" t="s">
        <v>221</v>
      </c>
      <c r="H114" s="233">
        <v>10.429</v>
      </c>
      <c r="I114" s="8"/>
      <c r="J114" s="234">
        <f>ROUND(I114*H114,2)</f>
        <v>0</v>
      </c>
      <c r="K114" s="231" t="s">
        <v>148</v>
      </c>
      <c r="L114" s="107"/>
      <c r="M114" s="235" t="s">
        <v>5</v>
      </c>
      <c r="N114" s="236" t="s">
        <v>44</v>
      </c>
      <c r="O114" s="108"/>
      <c r="P114" s="237">
        <f>O114*H114</f>
        <v>0</v>
      </c>
      <c r="Q114" s="237">
        <v>0</v>
      </c>
      <c r="R114" s="237">
        <f>Q114*H114</f>
        <v>0</v>
      </c>
      <c r="S114" s="237">
        <v>0</v>
      </c>
      <c r="T114" s="238">
        <f>S114*H114</f>
        <v>0</v>
      </c>
      <c r="AR114" s="92" t="s">
        <v>145</v>
      </c>
      <c r="AT114" s="92" t="s">
        <v>127</v>
      </c>
      <c r="AU114" s="92" t="s">
        <v>132</v>
      </c>
      <c r="AY114" s="92" t="s">
        <v>124</v>
      </c>
      <c r="BE114" s="239">
        <f>IF(N114="základní",J114,0)</f>
        <v>0</v>
      </c>
      <c r="BF114" s="239">
        <f>IF(N114="snížená",J114,0)</f>
        <v>0</v>
      </c>
      <c r="BG114" s="239">
        <f>IF(N114="zákl. přenesená",J114,0)</f>
        <v>0</v>
      </c>
      <c r="BH114" s="239">
        <f>IF(N114="sníž. přenesená",J114,0)</f>
        <v>0</v>
      </c>
      <c r="BI114" s="239">
        <f>IF(N114="nulová",J114,0)</f>
        <v>0</v>
      </c>
      <c r="BJ114" s="92" t="s">
        <v>132</v>
      </c>
      <c r="BK114" s="239">
        <f>ROUND(I114*H114,2)</f>
        <v>0</v>
      </c>
      <c r="BL114" s="92" t="s">
        <v>145</v>
      </c>
      <c r="BM114" s="92" t="s">
        <v>850</v>
      </c>
    </row>
    <row r="115" spans="2:65" s="248" customFormat="1">
      <c r="B115" s="247"/>
      <c r="D115" s="240" t="s">
        <v>284</v>
      </c>
      <c r="E115" s="249" t="s">
        <v>5</v>
      </c>
      <c r="F115" s="250" t="s">
        <v>847</v>
      </c>
      <c r="H115" s="251">
        <v>10.429</v>
      </c>
      <c r="L115" s="247"/>
      <c r="M115" s="252"/>
      <c r="N115" s="253"/>
      <c r="O115" s="253"/>
      <c r="P115" s="253"/>
      <c r="Q115" s="253"/>
      <c r="R115" s="253"/>
      <c r="S115" s="253"/>
      <c r="T115" s="254"/>
      <c r="AT115" s="249" t="s">
        <v>284</v>
      </c>
      <c r="AU115" s="249" t="s">
        <v>132</v>
      </c>
      <c r="AV115" s="248" t="s">
        <v>132</v>
      </c>
      <c r="AW115" s="248" t="s">
        <v>35</v>
      </c>
      <c r="AX115" s="248" t="s">
        <v>80</v>
      </c>
      <c r="AY115" s="249" t="s">
        <v>124</v>
      </c>
    </row>
    <row r="116" spans="2:65" s="112" customFormat="1" ht="16.5" customHeight="1">
      <c r="B116" s="107"/>
      <c r="C116" s="229" t="s">
        <v>164</v>
      </c>
      <c r="D116" s="229" t="s">
        <v>127</v>
      </c>
      <c r="E116" s="230" t="s">
        <v>321</v>
      </c>
      <c r="F116" s="231" t="s">
        <v>322</v>
      </c>
      <c r="G116" s="232" t="s">
        <v>323</v>
      </c>
      <c r="H116" s="233">
        <v>20.858000000000001</v>
      </c>
      <c r="I116" s="8"/>
      <c r="J116" s="234">
        <f>ROUND(I116*H116,2)</f>
        <v>0</v>
      </c>
      <c r="K116" s="231" t="s">
        <v>148</v>
      </c>
      <c r="L116" s="107"/>
      <c r="M116" s="235" t="s">
        <v>5</v>
      </c>
      <c r="N116" s="236" t="s">
        <v>44</v>
      </c>
      <c r="O116" s="108"/>
      <c r="P116" s="237">
        <f>O116*H116</f>
        <v>0</v>
      </c>
      <c r="Q116" s="237">
        <v>0</v>
      </c>
      <c r="R116" s="237">
        <f>Q116*H116</f>
        <v>0</v>
      </c>
      <c r="S116" s="237">
        <v>0</v>
      </c>
      <c r="T116" s="238">
        <f>S116*H116</f>
        <v>0</v>
      </c>
      <c r="AR116" s="92" t="s">
        <v>145</v>
      </c>
      <c r="AT116" s="92" t="s">
        <v>127</v>
      </c>
      <c r="AU116" s="92" t="s">
        <v>132</v>
      </c>
      <c r="AY116" s="92" t="s">
        <v>124</v>
      </c>
      <c r="BE116" s="239">
        <f>IF(N116="základní",J116,0)</f>
        <v>0</v>
      </c>
      <c r="BF116" s="239">
        <f>IF(N116="snížená",J116,0)</f>
        <v>0</v>
      </c>
      <c r="BG116" s="239">
        <f>IF(N116="zákl. přenesená",J116,0)</f>
        <v>0</v>
      </c>
      <c r="BH116" s="239">
        <f>IF(N116="sníž. přenesená",J116,0)</f>
        <v>0</v>
      </c>
      <c r="BI116" s="239">
        <f>IF(N116="nulová",J116,0)</f>
        <v>0</v>
      </c>
      <c r="BJ116" s="92" t="s">
        <v>132</v>
      </c>
      <c r="BK116" s="239">
        <f>ROUND(I116*H116,2)</f>
        <v>0</v>
      </c>
      <c r="BL116" s="92" t="s">
        <v>145</v>
      </c>
      <c r="BM116" s="92" t="s">
        <v>851</v>
      </c>
    </row>
    <row r="117" spans="2:65" s="248" customFormat="1">
      <c r="B117" s="247"/>
      <c r="D117" s="240" t="s">
        <v>284</v>
      </c>
      <c r="E117" s="249" t="s">
        <v>5</v>
      </c>
      <c r="F117" s="250" t="s">
        <v>852</v>
      </c>
      <c r="H117" s="251">
        <v>20.858000000000001</v>
      </c>
      <c r="L117" s="247"/>
      <c r="M117" s="252"/>
      <c r="N117" s="253"/>
      <c r="O117" s="253"/>
      <c r="P117" s="253"/>
      <c r="Q117" s="253"/>
      <c r="R117" s="253"/>
      <c r="S117" s="253"/>
      <c r="T117" s="254"/>
      <c r="AT117" s="249" t="s">
        <v>284</v>
      </c>
      <c r="AU117" s="249" t="s">
        <v>132</v>
      </c>
      <c r="AV117" s="248" t="s">
        <v>132</v>
      </c>
      <c r="AW117" s="248" t="s">
        <v>35</v>
      </c>
      <c r="AX117" s="248" t="s">
        <v>80</v>
      </c>
      <c r="AY117" s="249" t="s">
        <v>124</v>
      </c>
    </row>
    <row r="118" spans="2:65" s="112" customFormat="1" ht="25.5" customHeight="1">
      <c r="B118" s="107"/>
      <c r="C118" s="229" t="s">
        <v>171</v>
      </c>
      <c r="D118" s="229" t="s">
        <v>127</v>
      </c>
      <c r="E118" s="230" t="s">
        <v>326</v>
      </c>
      <c r="F118" s="231" t="s">
        <v>327</v>
      </c>
      <c r="G118" s="232" t="s">
        <v>221</v>
      </c>
      <c r="H118" s="233">
        <v>56.070999999999998</v>
      </c>
      <c r="I118" s="8"/>
      <c r="J118" s="234">
        <f>ROUND(I118*H118,2)</f>
        <v>0</v>
      </c>
      <c r="K118" s="231" t="s">
        <v>148</v>
      </c>
      <c r="L118" s="107"/>
      <c r="M118" s="235" t="s">
        <v>5</v>
      </c>
      <c r="N118" s="236" t="s">
        <v>44</v>
      </c>
      <c r="O118" s="108"/>
      <c r="P118" s="237">
        <f>O118*H118</f>
        <v>0</v>
      </c>
      <c r="Q118" s="237">
        <v>0</v>
      </c>
      <c r="R118" s="237">
        <f>Q118*H118</f>
        <v>0</v>
      </c>
      <c r="S118" s="237">
        <v>0</v>
      </c>
      <c r="T118" s="238">
        <f>S118*H118</f>
        <v>0</v>
      </c>
      <c r="AR118" s="92" t="s">
        <v>145</v>
      </c>
      <c r="AT118" s="92" t="s">
        <v>127</v>
      </c>
      <c r="AU118" s="92" t="s">
        <v>132</v>
      </c>
      <c r="AY118" s="92" t="s">
        <v>124</v>
      </c>
      <c r="BE118" s="239">
        <f>IF(N118="základní",J118,0)</f>
        <v>0</v>
      </c>
      <c r="BF118" s="239">
        <f>IF(N118="snížená",J118,0)</f>
        <v>0</v>
      </c>
      <c r="BG118" s="239">
        <f>IF(N118="zákl. přenesená",J118,0)</f>
        <v>0</v>
      </c>
      <c r="BH118" s="239">
        <f>IF(N118="sníž. přenesená",J118,0)</f>
        <v>0</v>
      </c>
      <c r="BI118" s="239">
        <f>IF(N118="nulová",J118,0)</f>
        <v>0</v>
      </c>
      <c r="BJ118" s="92" t="s">
        <v>132</v>
      </c>
      <c r="BK118" s="239">
        <f>ROUND(I118*H118,2)</f>
        <v>0</v>
      </c>
      <c r="BL118" s="92" t="s">
        <v>145</v>
      </c>
      <c r="BM118" s="92" t="s">
        <v>853</v>
      </c>
    </row>
    <row r="119" spans="2:65" s="248" customFormat="1">
      <c r="B119" s="247"/>
      <c r="D119" s="240" t="s">
        <v>284</v>
      </c>
      <c r="E119" s="249" t="s">
        <v>242</v>
      </c>
      <c r="F119" s="250" t="s">
        <v>854</v>
      </c>
      <c r="H119" s="251">
        <v>56.070999999999998</v>
      </c>
      <c r="L119" s="247"/>
      <c r="M119" s="252"/>
      <c r="N119" s="253"/>
      <c r="O119" s="253"/>
      <c r="P119" s="253"/>
      <c r="Q119" s="253"/>
      <c r="R119" s="253"/>
      <c r="S119" s="253"/>
      <c r="T119" s="254"/>
      <c r="AT119" s="249" t="s">
        <v>284</v>
      </c>
      <c r="AU119" s="249" t="s">
        <v>132</v>
      </c>
      <c r="AV119" s="248" t="s">
        <v>132</v>
      </c>
      <c r="AW119" s="248" t="s">
        <v>35</v>
      </c>
      <c r="AX119" s="248" t="s">
        <v>80</v>
      </c>
      <c r="AY119" s="249" t="s">
        <v>124</v>
      </c>
    </row>
    <row r="120" spans="2:65" s="112" customFormat="1" ht="38.25" customHeight="1">
      <c r="B120" s="107"/>
      <c r="C120" s="229" t="s">
        <v>178</v>
      </c>
      <c r="D120" s="229" t="s">
        <v>127</v>
      </c>
      <c r="E120" s="230" t="s">
        <v>330</v>
      </c>
      <c r="F120" s="231" t="s">
        <v>331</v>
      </c>
      <c r="G120" s="232" t="s">
        <v>221</v>
      </c>
      <c r="H120" s="233">
        <v>6.5179999999999998</v>
      </c>
      <c r="I120" s="8"/>
      <c r="J120" s="234">
        <f>ROUND(I120*H120,2)</f>
        <v>0</v>
      </c>
      <c r="K120" s="231" t="s">
        <v>148</v>
      </c>
      <c r="L120" s="107"/>
      <c r="M120" s="235" t="s">
        <v>5</v>
      </c>
      <c r="N120" s="236" t="s">
        <v>44</v>
      </c>
      <c r="O120" s="108"/>
      <c r="P120" s="237">
        <f>O120*H120</f>
        <v>0</v>
      </c>
      <c r="Q120" s="237">
        <v>0</v>
      </c>
      <c r="R120" s="237">
        <f>Q120*H120</f>
        <v>0</v>
      </c>
      <c r="S120" s="237">
        <v>0</v>
      </c>
      <c r="T120" s="238">
        <f>S120*H120</f>
        <v>0</v>
      </c>
      <c r="AR120" s="92" t="s">
        <v>145</v>
      </c>
      <c r="AT120" s="92" t="s">
        <v>127</v>
      </c>
      <c r="AU120" s="92" t="s">
        <v>132</v>
      </c>
      <c r="AY120" s="92" t="s">
        <v>124</v>
      </c>
      <c r="BE120" s="239">
        <f>IF(N120="základní",J120,0)</f>
        <v>0</v>
      </c>
      <c r="BF120" s="239">
        <f>IF(N120="snížená",J120,0)</f>
        <v>0</v>
      </c>
      <c r="BG120" s="239">
        <f>IF(N120="zákl. přenesená",J120,0)</f>
        <v>0</v>
      </c>
      <c r="BH120" s="239">
        <f>IF(N120="sníž. přenesená",J120,0)</f>
        <v>0</v>
      </c>
      <c r="BI120" s="239">
        <f>IF(N120="nulová",J120,0)</f>
        <v>0</v>
      </c>
      <c r="BJ120" s="92" t="s">
        <v>132</v>
      </c>
      <c r="BK120" s="239">
        <f>ROUND(I120*H120,2)</f>
        <v>0</v>
      </c>
      <c r="BL120" s="92" t="s">
        <v>145</v>
      </c>
      <c r="BM120" s="92" t="s">
        <v>855</v>
      </c>
    </row>
    <row r="121" spans="2:65" s="248" customFormat="1">
      <c r="B121" s="247"/>
      <c r="D121" s="240" t="s">
        <v>284</v>
      </c>
      <c r="E121" s="249" t="s">
        <v>223</v>
      </c>
      <c r="F121" s="250" t="s">
        <v>856</v>
      </c>
      <c r="H121" s="251">
        <v>6.5179999999999998</v>
      </c>
      <c r="L121" s="247"/>
      <c r="M121" s="252"/>
      <c r="N121" s="253"/>
      <c r="O121" s="253"/>
      <c r="P121" s="253"/>
      <c r="Q121" s="253"/>
      <c r="R121" s="253"/>
      <c r="S121" s="253"/>
      <c r="T121" s="254"/>
      <c r="AT121" s="249" t="s">
        <v>284</v>
      </c>
      <c r="AU121" s="249" t="s">
        <v>132</v>
      </c>
      <c r="AV121" s="248" t="s">
        <v>132</v>
      </c>
      <c r="AW121" s="248" t="s">
        <v>35</v>
      </c>
      <c r="AX121" s="248" t="s">
        <v>80</v>
      </c>
      <c r="AY121" s="249" t="s">
        <v>124</v>
      </c>
    </row>
    <row r="122" spans="2:65" s="112" customFormat="1" ht="16.5" customHeight="1">
      <c r="B122" s="107"/>
      <c r="C122" s="278" t="s">
        <v>183</v>
      </c>
      <c r="D122" s="278" t="s">
        <v>334</v>
      </c>
      <c r="E122" s="279" t="s">
        <v>335</v>
      </c>
      <c r="F122" s="280" t="s">
        <v>336</v>
      </c>
      <c r="G122" s="281" t="s">
        <v>323</v>
      </c>
      <c r="H122" s="282">
        <v>13.036</v>
      </c>
      <c r="I122" s="9"/>
      <c r="J122" s="283">
        <f>ROUND(I122*H122,2)</f>
        <v>0</v>
      </c>
      <c r="K122" s="280" t="s">
        <v>148</v>
      </c>
      <c r="L122" s="284"/>
      <c r="M122" s="285" t="s">
        <v>5</v>
      </c>
      <c r="N122" s="286" t="s">
        <v>44</v>
      </c>
      <c r="O122" s="108"/>
      <c r="P122" s="237">
        <f>O122*H122</f>
        <v>0</v>
      </c>
      <c r="Q122" s="237">
        <v>1</v>
      </c>
      <c r="R122" s="237">
        <f>Q122*H122</f>
        <v>13.036</v>
      </c>
      <c r="S122" s="237">
        <v>0</v>
      </c>
      <c r="T122" s="238">
        <f>S122*H122</f>
        <v>0</v>
      </c>
      <c r="AR122" s="92" t="s">
        <v>171</v>
      </c>
      <c r="AT122" s="92" t="s">
        <v>334</v>
      </c>
      <c r="AU122" s="92" t="s">
        <v>132</v>
      </c>
      <c r="AY122" s="92" t="s">
        <v>124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92" t="s">
        <v>132</v>
      </c>
      <c r="BK122" s="239">
        <f>ROUND(I122*H122,2)</f>
        <v>0</v>
      </c>
      <c r="BL122" s="92" t="s">
        <v>145</v>
      </c>
      <c r="BM122" s="92" t="s">
        <v>857</v>
      </c>
    </row>
    <row r="123" spans="2:65" s="248" customFormat="1">
      <c r="B123" s="247"/>
      <c r="D123" s="240" t="s">
        <v>284</v>
      </c>
      <c r="F123" s="250" t="s">
        <v>858</v>
      </c>
      <c r="H123" s="251">
        <v>13.036</v>
      </c>
      <c r="L123" s="247"/>
      <c r="M123" s="252"/>
      <c r="N123" s="253"/>
      <c r="O123" s="253"/>
      <c r="P123" s="253"/>
      <c r="Q123" s="253"/>
      <c r="R123" s="253"/>
      <c r="S123" s="253"/>
      <c r="T123" s="254"/>
      <c r="AT123" s="249" t="s">
        <v>284</v>
      </c>
      <c r="AU123" s="249" t="s">
        <v>132</v>
      </c>
      <c r="AV123" s="248" t="s">
        <v>132</v>
      </c>
      <c r="AW123" s="248" t="s">
        <v>6</v>
      </c>
      <c r="AX123" s="248" t="s">
        <v>80</v>
      </c>
      <c r="AY123" s="249" t="s">
        <v>124</v>
      </c>
    </row>
    <row r="124" spans="2:65" s="112" customFormat="1" ht="16.5" customHeight="1">
      <c r="B124" s="107"/>
      <c r="C124" s="229" t="s">
        <v>188</v>
      </c>
      <c r="D124" s="229" t="s">
        <v>127</v>
      </c>
      <c r="E124" s="230" t="s">
        <v>339</v>
      </c>
      <c r="F124" s="231" t="s">
        <v>340</v>
      </c>
      <c r="G124" s="232" t="s">
        <v>213</v>
      </c>
      <c r="H124" s="233">
        <v>120</v>
      </c>
      <c r="I124" s="8"/>
      <c r="J124" s="234">
        <f>ROUND(I124*H124,2)</f>
        <v>0</v>
      </c>
      <c r="K124" s="231" t="s">
        <v>5</v>
      </c>
      <c r="L124" s="107"/>
      <c r="M124" s="235" t="s">
        <v>5</v>
      </c>
      <c r="N124" s="236" t="s">
        <v>44</v>
      </c>
      <c r="O124" s="108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AR124" s="92" t="s">
        <v>145</v>
      </c>
      <c r="AT124" s="92" t="s">
        <v>127</v>
      </c>
      <c r="AU124" s="92" t="s">
        <v>132</v>
      </c>
      <c r="AY124" s="92" t="s">
        <v>124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92" t="s">
        <v>132</v>
      </c>
      <c r="BK124" s="239">
        <f>ROUND(I124*H124,2)</f>
        <v>0</v>
      </c>
      <c r="BL124" s="92" t="s">
        <v>145</v>
      </c>
      <c r="BM124" s="92" t="s">
        <v>859</v>
      </c>
    </row>
    <row r="125" spans="2:65" s="248" customFormat="1">
      <c r="B125" s="247"/>
      <c r="D125" s="240" t="s">
        <v>284</v>
      </c>
      <c r="E125" s="249" t="s">
        <v>5</v>
      </c>
      <c r="F125" s="250" t="s">
        <v>860</v>
      </c>
      <c r="H125" s="251">
        <v>120</v>
      </c>
      <c r="L125" s="247"/>
      <c r="M125" s="252"/>
      <c r="N125" s="253"/>
      <c r="O125" s="253"/>
      <c r="P125" s="253"/>
      <c r="Q125" s="253"/>
      <c r="R125" s="253"/>
      <c r="S125" s="253"/>
      <c r="T125" s="254"/>
      <c r="AT125" s="249" t="s">
        <v>284</v>
      </c>
      <c r="AU125" s="249" t="s">
        <v>132</v>
      </c>
      <c r="AV125" s="248" t="s">
        <v>132</v>
      </c>
      <c r="AW125" s="248" t="s">
        <v>35</v>
      </c>
      <c r="AX125" s="248" t="s">
        <v>80</v>
      </c>
      <c r="AY125" s="249" t="s">
        <v>124</v>
      </c>
    </row>
    <row r="126" spans="2:65" s="217" customFormat="1" ht="29.85" customHeight="1">
      <c r="B126" s="216"/>
      <c r="D126" s="218" t="s">
        <v>71</v>
      </c>
      <c r="E126" s="227" t="s">
        <v>132</v>
      </c>
      <c r="F126" s="227" t="s">
        <v>343</v>
      </c>
      <c r="J126" s="228">
        <f>BK126</f>
        <v>0</v>
      </c>
      <c r="L126" s="216"/>
      <c r="M126" s="221"/>
      <c r="N126" s="222"/>
      <c r="O126" s="222"/>
      <c r="P126" s="223">
        <f>SUM(P127:P133)</f>
        <v>0</v>
      </c>
      <c r="Q126" s="222"/>
      <c r="R126" s="223">
        <f>SUM(R127:R133)</f>
        <v>7.5767025000000006</v>
      </c>
      <c r="S126" s="222"/>
      <c r="T126" s="224">
        <f>SUM(T127:T133)</f>
        <v>0</v>
      </c>
      <c r="AR126" s="218" t="s">
        <v>80</v>
      </c>
      <c r="AT126" s="225" t="s">
        <v>71</v>
      </c>
      <c r="AU126" s="225" t="s">
        <v>80</v>
      </c>
      <c r="AY126" s="218" t="s">
        <v>124</v>
      </c>
      <c r="BK126" s="226">
        <f>SUM(BK127:BK133)</f>
        <v>0</v>
      </c>
    </row>
    <row r="127" spans="2:65" s="112" customFormat="1" ht="16.5" customHeight="1">
      <c r="B127" s="107"/>
      <c r="C127" s="229" t="s">
        <v>193</v>
      </c>
      <c r="D127" s="229" t="s">
        <v>127</v>
      </c>
      <c r="E127" s="230" t="s">
        <v>344</v>
      </c>
      <c r="F127" s="231" t="s">
        <v>345</v>
      </c>
      <c r="G127" s="232" t="s">
        <v>221</v>
      </c>
      <c r="H127" s="233">
        <v>3.911</v>
      </c>
      <c r="I127" s="8"/>
      <c r="J127" s="234">
        <f>ROUND(I127*H127,2)</f>
        <v>0</v>
      </c>
      <c r="K127" s="231" t="s">
        <v>148</v>
      </c>
      <c r="L127" s="107"/>
      <c r="M127" s="235" t="s">
        <v>5</v>
      </c>
      <c r="N127" s="236" t="s">
        <v>44</v>
      </c>
      <c r="O127" s="108"/>
      <c r="P127" s="237">
        <f>O127*H127</f>
        <v>0</v>
      </c>
      <c r="Q127" s="237">
        <v>1.9205000000000001</v>
      </c>
      <c r="R127" s="237">
        <f>Q127*H127</f>
        <v>7.5110755000000005</v>
      </c>
      <c r="S127" s="237">
        <v>0</v>
      </c>
      <c r="T127" s="238">
        <f>S127*H127</f>
        <v>0</v>
      </c>
      <c r="AR127" s="92" t="s">
        <v>145</v>
      </c>
      <c r="AT127" s="92" t="s">
        <v>127</v>
      </c>
      <c r="AU127" s="92" t="s">
        <v>132</v>
      </c>
      <c r="AY127" s="92" t="s">
        <v>124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92" t="s">
        <v>132</v>
      </c>
      <c r="BK127" s="239">
        <f>ROUND(I127*H127,2)</f>
        <v>0</v>
      </c>
      <c r="BL127" s="92" t="s">
        <v>145</v>
      </c>
      <c r="BM127" s="92" t="s">
        <v>861</v>
      </c>
    </row>
    <row r="128" spans="2:65" s="248" customFormat="1">
      <c r="B128" s="247"/>
      <c r="D128" s="240" t="s">
        <v>284</v>
      </c>
      <c r="E128" s="249" t="s">
        <v>219</v>
      </c>
      <c r="F128" s="250" t="s">
        <v>862</v>
      </c>
      <c r="H128" s="251">
        <v>3.911</v>
      </c>
      <c r="L128" s="247"/>
      <c r="M128" s="252"/>
      <c r="N128" s="253"/>
      <c r="O128" s="253"/>
      <c r="P128" s="253"/>
      <c r="Q128" s="253"/>
      <c r="R128" s="253"/>
      <c r="S128" s="253"/>
      <c r="T128" s="254"/>
      <c r="AT128" s="249" t="s">
        <v>284</v>
      </c>
      <c r="AU128" s="249" t="s">
        <v>132</v>
      </c>
      <c r="AV128" s="248" t="s">
        <v>132</v>
      </c>
      <c r="AW128" s="248" t="s">
        <v>35</v>
      </c>
      <c r="AX128" s="248" t="s">
        <v>80</v>
      </c>
      <c r="AY128" s="249" t="s">
        <v>124</v>
      </c>
    </row>
    <row r="129" spans="2:65" s="112" customFormat="1" ht="16.5" customHeight="1">
      <c r="B129" s="107"/>
      <c r="C129" s="229" t="s">
        <v>198</v>
      </c>
      <c r="D129" s="229" t="s">
        <v>127</v>
      </c>
      <c r="E129" s="230" t="s">
        <v>348</v>
      </c>
      <c r="F129" s="231" t="s">
        <v>349</v>
      </c>
      <c r="G129" s="232" t="s">
        <v>217</v>
      </c>
      <c r="H129" s="233">
        <v>43.45</v>
      </c>
      <c r="I129" s="8"/>
      <c r="J129" s="234">
        <f>ROUND(I129*H129,2)</f>
        <v>0</v>
      </c>
      <c r="K129" s="231" t="s">
        <v>148</v>
      </c>
      <c r="L129" s="107"/>
      <c r="M129" s="235" t="s">
        <v>5</v>
      </c>
      <c r="N129" s="236" t="s">
        <v>44</v>
      </c>
      <c r="O129" s="108"/>
      <c r="P129" s="237">
        <f>O129*H129</f>
        <v>0</v>
      </c>
      <c r="Q129" s="237">
        <v>7.2999999999999996E-4</v>
      </c>
      <c r="R129" s="237">
        <f>Q129*H129</f>
        <v>3.1718500000000004E-2</v>
      </c>
      <c r="S129" s="237">
        <v>0</v>
      </c>
      <c r="T129" s="238">
        <f>S129*H129</f>
        <v>0</v>
      </c>
      <c r="AR129" s="92" t="s">
        <v>145</v>
      </c>
      <c r="AT129" s="92" t="s">
        <v>127</v>
      </c>
      <c r="AU129" s="92" t="s">
        <v>132</v>
      </c>
      <c r="AY129" s="92" t="s">
        <v>124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92" t="s">
        <v>132</v>
      </c>
      <c r="BK129" s="239">
        <f>ROUND(I129*H129,2)</f>
        <v>0</v>
      </c>
      <c r="BL129" s="92" t="s">
        <v>145</v>
      </c>
      <c r="BM129" s="92" t="s">
        <v>863</v>
      </c>
    </row>
    <row r="130" spans="2:65" s="248" customFormat="1">
      <c r="B130" s="247"/>
      <c r="D130" s="240" t="s">
        <v>284</v>
      </c>
      <c r="E130" s="249" t="s">
        <v>5</v>
      </c>
      <c r="F130" s="250" t="s">
        <v>864</v>
      </c>
      <c r="H130" s="251">
        <v>43.45</v>
      </c>
      <c r="L130" s="247"/>
      <c r="M130" s="252"/>
      <c r="N130" s="253"/>
      <c r="O130" s="253"/>
      <c r="P130" s="253"/>
      <c r="Q130" s="253"/>
      <c r="R130" s="253"/>
      <c r="S130" s="253"/>
      <c r="T130" s="254"/>
      <c r="AT130" s="249" t="s">
        <v>284</v>
      </c>
      <c r="AU130" s="249" t="s">
        <v>132</v>
      </c>
      <c r="AV130" s="248" t="s">
        <v>132</v>
      </c>
      <c r="AW130" s="248" t="s">
        <v>35</v>
      </c>
      <c r="AX130" s="248" t="s">
        <v>80</v>
      </c>
      <c r="AY130" s="249" t="s">
        <v>124</v>
      </c>
    </row>
    <row r="131" spans="2:65" s="112" customFormat="1" ht="16.5" customHeight="1">
      <c r="B131" s="107"/>
      <c r="C131" s="229" t="s">
        <v>203</v>
      </c>
      <c r="D131" s="229" t="s">
        <v>127</v>
      </c>
      <c r="E131" s="230" t="s">
        <v>352</v>
      </c>
      <c r="F131" s="231" t="s">
        <v>353</v>
      </c>
      <c r="G131" s="232" t="s">
        <v>217</v>
      </c>
      <c r="H131" s="233">
        <v>43.45</v>
      </c>
      <c r="I131" s="8"/>
      <c r="J131" s="234">
        <f>ROUND(I131*H131,2)</f>
        <v>0</v>
      </c>
      <c r="K131" s="231" t="s">
        <v>5</v>
      </c>
      <c r="L131" s="107"/>
      <c r="M131" s="235" t="s">
        <v>5</v>
      </c>
      <c r="N131" s="236" t="s">
        <v>44</v>
      </c>
      <c r="O131" s="108"/>
      <c r="P131" s="237">
        <f>O131*H131</f>
        <v>0</v>
      </c>
      <c r="Q131" s="237">
        <v>7.2999999999999996E-4</v>
      </c>
      <c r="R131" s="237">
        <f>Q131*H131</f>
        <v>3.1718500000000004E-2</v>
      </c>
      <c r="S131" s="237">
        <v>0</v>
      </c>
      <c r="T131" s="238">
        <f>S131*H131</f>
        <v>0</v>
      </c>
      <c r="AR131" s="92" t="s">
        <v>145</v>
      </c>
      <c r="AT131" s="92" t="s">
        <v>127</v>
      </c>
      <c r="AU131" s="92" t="s">
        <v>132</v>
      </c>
      <c r="AY131" s="92" t="s">
        <v>124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92" t="s">
        <v>132</v>
      </c>
      <c r="BK131" s="239">
        <f>ROUND(I131*H131,2)</f>
        <v>0</v>
      </c>
      <c r="BL131" s="92" t="s">
        <v>145</v>
      </c>
      <c r="BM131" s="92" t="s">
        <v>865</v>
      </c>
    </row>
    <row r="132" spans="2:65" s="248" customFormat="1">
      <c r="B132" s="247"/>
      <c r="D132" s="240" t="s">
        <v>284</v>
      </c>
      <c r="E132" s="249" t="s">
        <v>5</v>
      </c>
      <c r="F132" s="250" t="s">
        <v>864</v>
      </c>
      <c r="H132" s="251">
        <v>43.45</v>
      </c>
      <c r="L132" s="247"/>
      <c r="M132" s="252"/>
      <c r="N132" s="253"/>
      <c r="O132" s="253"/>
      <c r="P132" s="253"/>
      <c r="Q132" s="253"/>
      <c r="R132" s="253"/>
      <c r="S132" s="253"/>
      <c r="T132" s="254"/>
      <c r="AT132" s="249" t="s">
        <v>284</v>
      </c>
      <c r="AU132" s="249" t="s">
        <v>132</v>
      </c>
      <c r="AV132" s="248" t="s">
        <v>132</v>
      </c>
      <c r="AW132" s="248" t="s">
        <v>35</v>
      </c>
      <c r="AX132" s="248" t="s">
        <v>80</v>
      </c>
      <c r="AY132" s="249" t="s">
        <v>124</v>
      </c>
    </row>
    <row r="133" spans="2:65" s="112" customFormat="1" ht="25.5" customHeight="1">
      <c r="B133" s="107"/>
      <c r="C133" s="229" t="s">
        <v>11</v>
      </c>
      <c r="D133" s="229" t="s">
        <v>127</v>
      </c>
      <c r="E133" s="230" t="s">
        <v>356</v>
      </c>
      <c r="F133" s="231" t="s">
        <v>357</v>
      </c>
      <c r="G133" s="232" t="s">
        <v>358</v>
      </c>
      <c r="H133" s="233">
        <v>3</v>
      </c>
      <c r="I133" s="8"/>
      <c r="J133" s="234">
        <f>ROUND(I133*H133,2)</f>
        <v>0</v>
      </c>
      <c r="K133" s="231" t="s">
        <v>5</v>
      </c>
      <c r="L133" s="107"/>
      <c r="M133" s="235" t="s">
        <v>5</v>
      </c>
      <c r="N133" s="236" t="s">
        <v>44</v>
      </c>
      <c r="O133" s="108"/>
      <c r="P133" s="237">
        <f>O133*H133</f>
        <v>0</v>
      </c>
      <c r="Q133" s="237">
        <v>7.2999999999999996E-4</v>
      </c>
      <c r="R133" s="237">
        <f>Q133*H133</f>
        <v>2.1900000000000001E-3</v>
      </c>
      <c r="S133" s="237">
        <v>0</v>
      </c>
      <c r="T133" s="238">
        <f>S133*H133</f>
        <v>0</v>
      </c>
      <c r="AR133" s="92" t="s">
        <v>145</v>
      </c>
      <c r="AT133" s="92" t="s">
        <v>127</v>
      </c>
      <c r="AU133" s="92" t="s">
        <v>132</v>
      </c>
      <c r="AY133" s="92" t="s">
        <v>124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92" t="s">
        <v>132</v>
      </c>
      <c r="BK133" s="239">
        <f>ROUND(I133*H133,2)</f>
        <v>0</v>
      </c>
      <c r="BL133" s="92" t="s">
        <v>145</v>
      </c>
      <c r="BM133" s="92" t="s">
        <v>866</v>
      </c>
    </row>
    <row r="134" spans="2:65" s="217" customFormat="1" ht="29.85" customHeight="1">
      <c r="B134" s="216"/>
      <c r="D134" s="218" t="s">
        <v>71</v>
      </c>
      <c r="E134" s="227" t="s">
        <v>140</v>
      </c>
      <c r="F134" s="227" t="s">
        <v>360</v>
      </c>
      <c r="J134" s="228">
        <f>BK134</f>
        <v>0</v>
      </c>
      <c r="L134" s="216"/>
      <c r="M134" s="221"/>
      <c r="N134" s="222"/>
      <c r="O134" s="222"/>
      <c r="P134" s="223">
        <f>SUM(P135:P139)</f>
        <v>0</v>
      </c>
      <c r="Q134" s="222"/>
      <c r="R134" s="223">
        <f>SUM(R135:R139)</f>
        <v>0.1116576</v>
      </c>
      <c r="S134" s="222"/>
      <c r="T134" s="224">
        <f>SUM(T135:T139)</f>
        <v>9.3048000000000013E-4</v>
      </c>
      <c r="AR134" s="218" t="s">
        <v>80</v>
      </c>
      <c r="AT134" s="225" t="s">
        <v>71</v>
      </c>
      <c r="AU134" s="225" t="s">
        <v>80</v>
      </c>
      <c r="AY134" s="218" t="s">
        <v>124</v>
      </c>
      <c r="BK134" s="226">
        <f>SUM(BK135:BK139)</f>
        <v>0</v>
      </c>
    </row>
    <row r="135" spans="2:65" s="112" customFormat="1" ht="25.5" customHeight="1">
      <c r="B135" s="107"/>
      <c r="C135" s="229" t="s">
        <v>355</v>
      </c>
      <c r="D135" s="229" t="s">
        <v>127</v>
      </c>
      <c r="E135" s="230" t="s">
        <v>362</v>
      </c>
      <c r="F135" s="231" t="s">
        <v>363</v>
      </c>
      <c r="G135" s="232" t="s">
        <v>217</v>
      </c>
      <c r="H135" s="233">
        <v>93.048000000000002</v>
      </c>
      <c r="I135" s="8"/>
      <c r="J135" s="234">
        <f>ROUND(I135*H135,2)</f>
        <v>0</v>
      </c>
      <c r="K135" s="231" t="s">
        <v>148</v>
      </c>
      <c r="L135" s="107"/>
      <c r="M135" s="235" t="s">
        <v>5</v>
      </c>
      <c r="N135" s="236" t="s">
        <v>44</v>
      </c>
      <c r="O135" s="108"/>
      <c r="P135" s="237">
        <f>O135*H135</f>
        <v>0</v>
      </c>
      <c r="Q135" s="237">
        <v>1.1999999999999999E-3</v>
      </c>
      <c r="R135" s="237">
        <f>Q135*H135</f>
        <v>0.1116576</v>
      </c>
      <c r="S135" s="237">
        <v>1.0000000000000001E-5</v>
      </c>
      <c r="T135" s="238">
        <f>S135*H135</f>
        <v>9.3048000000000013E-4</v>
      </c>
      <c r="AR135" s="92" t="s">
        <v>145</v>
      </c>
      <c r="AT135" s="92" t="s">
        <v>127</v>
      </c>
      <c r="AU135" s="92" t="s">
        <v>132</v>
      </c>
      <c r="AY135" s="92" t="s">
        <v>124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92" t="s">
        <v>132</v>
      </c>
      <c r="BK135" s="239">
        <f>ROUND(I135*H135,2)</f>
        <v>0</v>
      </c>
      <c r="BL135" s="92" t="s">
        <v>145</v>
      </c>
      <c r="BM135" s="92" t="s">
        <v>867</v>
      </c>
    </row>
    <row r="136" spans="2:65" s="256" customFormat="1">
      <c r="B136" s="255"/>
      <c r="D136" s="240" t="s">
        <v>284</v>
      </c>
      <c r="E136" s="257" t="s">
        <v>5</v>
      </c>
      <c r="F136" s="258" t="s">
        <v>868</v>
      </c>
      <c r="H136" s="257" t="s">
        <v>5</v>
      </c>
      <c r="L136" s="255"/>
      <c r="M136" s="259"/>
      <c r="N136" s="260"/>
      <c r="O136" s="260"/>
      <c r="P136" s="260"/>
      <c r="Q136" s="260"/>
      <c r="R136" s="260"/>
      <c r="S136" s="260"/>
      <c r="T136" s="261"/>
      <c r="AT136" s="257" t="s">
        <v>284</v>
      </c>
      <c r="AU136" s="257" t="s">
        <v>132</v>
      </c>
      <c r="AV136" s="256" t="s">
        <v>80</v>
      </c>
      <c r="AW136" s="256" t="s">
        <v>35</v>
      </c>
      <c r="AX136" s="256" t="s">
        <v>72</v>
      </c>
      <c r="AY136" s="257" t="s">
        <v>124</v>
      </c>
    </row>
    <row r="137" spans="2:65" s="248" customFormat="1">
      <c r="B137" s="247"/>
      <c r="D137" s="240" t="s">
        <v>284</v>
      </c>
      <c r="E137" s="249" t="s">
        <v>5</v>
      </c>
      <c r="F137" s="250" t="s">
        <v>869</v>
      </c>
      <c r="H137" s="251">
        <v>40.93</v>
      </c>
      <c r="L137" s="247"/>
      <c r="M137" s="252"/>
      <c r="N137" s="253"/>
      <c r="O137" s="253"/>
      <c r="P137" s="253"/>
      <c r="Q137" s="253"/>
      <c r="R137" s="253"/>
      <c r="S137" s="253"/>
      <c r="T137" s="254"/>
      <c r="AT137" s="249" t="s">
        <v>284</v>
      </c>
      <c r="AU137" s="249" t="s">
        <v>132</v>
      </c>
      <c r="AV137" s="248" t="s">
        <v>132</v>
      </c>
      <c r="AW137" s="248" t="s">
        <v>35</v>
      </c>
      <c r="AX137" s="248" t="s">
        <v>72</v>
      </c>
      <c r="AY137" s="249" t="s">
        <v>124</v>
      </c>
    </row>
    <row r="138" spans="2:65" s="248" customFormat="1">
      <c r="B138" s="247"/>
      <c r="D138" s="240" t="s">
        <v>284</v>
      </c>
      <c r="E138" s="249" t="s">
        <v>5</v>
      </c>
      <c r="F138" s="250" t="s">
        <v>870</v>
      </c>
      <c r="H138" s="251">
        <v>52.118000000000002</v>
      </c>
      <c r="L138" s="247"/>
      <c r="M138" s="252"/>
      <c r="N138" s="253"/>
      <c r="O138" s="253"/>
      <c r="P138" s="253"/>
      <c r="Q138" s="253"/>
      <c r="R138" s="253"/>
      <c r="S138" s="253"/>
      <c r="T138" s="254"/>
      <c r="AT138" s="249" t="s">
        <v>284</v>
      </c>
      <c r="AU138" s="249" t="s">
        <v>132</v>
      </c>
      <c r="AV138" s="248" t="s">
        <v>132</v>
      </c>
      <c r="AW138" s="248" t="s">
        <v>35</v>
      </c>
      <c r="AX138" s="248" t="s">
        <v>72</v>
      </c>
      <c r="AY138" s="249" t="s">
        <v>124</v>
      </c>
    </row>
    <row r="139" spans="2:65" s="271" customFormat="1">
      <c r="B139" s="270"/>
      <c r="D139" s="240" t="s">
        <v>284</v>
      </c>
      <c r="E139" s="272" t="s">
        <v>5</v>
      </c>
      <c r="F139" s="273" t="s">
        <v>306</v>
      </c>
      <c r="H139" s="274">
        <v>93.048000000000002</v>
      </c>
      <c r="L139" s="270"/>
      <c r="M139" s="275"/>
      <c r="N139" s="276"/>
      <c r="O139" s="276"/>
      <c r="P139" s="276"/>
      <c r="Q139" s="276"/>
      <c r="R139" s="276"/>
      <c r="S139" s="276"/>
      <c r="T139" s="277"/>
      <c r="AT139" s="272" t="s">
        <v>284</v>
      </c>
      <c r="AU139" s="272" t="s">
        <v>132</v>
      </c>
      <c r="AV139" s="271" t="s">
        <v>145</v>
      </c>
      <c r="AW139" s="271" t="s">
        <v>35</v>
      </c>
      <c r="AX139" s="271" t="s">
        <v>80</v>
      </c>
      <c r="AY139" s="272" t="s">
        <v>124</v>
      </c>
    </row>
    <row r="140" spans="2:65" s="217" customFormat="1" ht="29.85" customHeight="1">
      <c r="B140" s="216"/>
      <c r="D140" s="218" t="s">
        <v>71</v>
      </c>
      <c r="E140" s="227" t="s">
        <v>123</v>
      </c>
      <c r="F140" s="227" t="s">
        <v>368</v>
      </c>
      <c r="J140" s="228">
        <f>BK140</f>
        <v>0</v>
      </c>
      <c r="L140" s="216"/>
      <c r="M140" s="221"/>
      <c r="N140" s="222"/>
      <c r="O140" s="222"/>
      <c r="P140" s="223">
        <f>SUM(P141:P146)</f>
        <v>0</v>
      </c>
      <c r="Q140" s="222"/>
      <c r="R140" s="223">
        <f>SUM(R141:R146)</f>
        <v>5.7717715999999992</v>
      </c>
      <c r="S140" s="222"/>
      <c r="T140" s="224">
        <f>SUM(T141:T146)</f>
        <v>0</v>
      </c>
      <c r="AR140" s="218" t="s">
        <v>80</v>
      </c>
      <c r="AT140" s="225" t="s">
        <v>71</v>
      </c>
      <c r="AU140" s="225" t="s">
        <v>80</v>
      </c>
      <c r="AY140" s="218" t="s">
        <v>124</v>
      </c>
      <c r="BK140" s="226">
        <f>SUM(BK141:BK146)</f>
        <v>0</v>
      </c>
    </row>
    <row r="141" spans="2:65" s="112" customFormat="1" ht="25.5" customHeight="1">
      <c r="B141" s="107"/>
      <c r="C141" s="229" t="s">
        <v>361</v>
      </c>
      <c r="D141" s="229" t="s">
        <v>127</v>
      </c>
      <c r="E141" s="230" t="s">
        <v>370</v>
      </c>
      <c r="F141" s="231" t="s">
        <v>371</v>
      </c>
      <c r="G141" s="232" t="s">
        <v>213</v>
      </c>
      <c r="H141" s="233">
        <v>9.4149999999999991</v>
      </c>
      <c r="I141" s="8"/>
      <c r="J141" s="234">
        <f>ROUND(I141*H141,2)</f>
        <v>0</v>
      </c>
      <c r="K141" s="231" t="s">
        <v>148</v>
      </c>
      <c r="L141" s="107"/>
      <c r="M141" s="235" t="s">
        <v>5</v>
      </c>
      <c r="N141" s="236" t="s">
        <v>44</v>
      </c>
      <c r="O141" s="108"/>
      <c r="P141" s="237">
        <f>O141*H141</f>
        <v>0</v>
      </c>
      <c r="Q141" s="237">
        <v>0.2024</v>
      </c>
      <c r="R141" s="237">
        <f>Q141*H141</f>
        <v>1.9055959999999998</v>
      </c>
      <c r="S141" s="237">
        <v>0</v>
      </c>
      <c r="T141" s="238">
        <f>S141*H141</f>
        <v>0</v>
      </c>
      <c r="AR141" s="92" t="s">
        <v>145</v>
      </c>
      <c r="AT141" s="92" t="s">
        <v>127</v>
      </c>
      <c r="AU141" s="92" t="s">
        <v>132</v>
      </c>
      <c r="AY141" s="92" t="s">
        <v>124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92" t="s">
        <v>132</v>
      </c>
      <c r="BK141" s="239">
        <f>ROUND(I141*H141,2)</f>
        <v>0</v>
      </c>
      <c r="BL141" s="92" t="s">
        <v>145</v>
      </c>
      <c r="BM141" s="92" t="s">
        <v>871</v>
      </c>
    </row>
    <row r="142" spans="2:65" s="248" customFormat="1">
      <c r="B142" s="247"/>
      <c r="D142" s="240" t="s">
        <v>284</v>
      </c>
      <c r="E142" s="249" t="s">
        <v>5</v>
      </c>
      <c r="F142" s="250" t="s">
        <v>872</v>
      </c>
      <c r="H142" s="251">
        <v>9.4149999999999991</v>
      </c>
      <c r="L142" s="247"/>
      <c r="M142" s="252"/>
      <c r="N142" s="253"/>
      <c r="O142" s="253"/>
      <c r="P142" s="253"/>
      <c r="Q142" s="253"/>
      <c r="R142" s="253"/>
      <c r="S142" s="253"/>
      <c r="T142" s="254"/>
      <c r="AT142" s="249" t="s">
        <v>284</v>
      </c>
      <c r="AU142" s="249" t="s">
        <v>132</v>
      </c>
      <c r="AV142" s="248" t="s">
        <v>132</v>
      </c>
      <c r="AW142" s="248" t="s">
        <v>35</v>
      </c>
      <c r="AX142" s="248" t="s">
        <v>80</v>
      </c>
      <c r="AY142" s="249" t="s">
        <v>124</v>
      </c>
    </row>
    <row r="143" spans="2:65" s="112" customFormat="1" ht="38.25" customHeight="1">
      <c r="B143" s="107"/>
      <c r="C143" s="229" t="s">
        <v>369</v>
      </c>
      <c r="D143" s="229" t="s">
        <v>127</v>
      </c>
      <c r="E143" s="230" t="s">
        <v>375</v>
      </c>
      <c r="F143" s="231" t="s">
        <v>376</v>
      </c>
      <c r="G143" s="232" t="s">
        <v>213</v>
      </c>
      <c r="H143" s="233">
        <v>9.4149999999999991</v>
      </c>
      <c r="I143" s="8"/>
      <c r="J143" s="234">
        <f>ROUND(I143*H143,2)</f>
        <v>0</v>
      </c>
      <c r="K143" s="231" t="s">
        <v>148</v>
      </c>
      <c r="L143" s="107"/>
      <c r="M143" s="235" t="s">
        <v>5</v>
      </c>
      <c r="N143" s="236" t="s">
        <v>44</v>
      </c>
      <c r="O143" s="108"/>
      <c r="P143" s="237">
        <f>O143*H143</f>
        <v>0</v>
      </c>
      <c r="Q143" s="237">
        <v>0.26375999999999999</v>
      </c>
      <c r="R143" s="237">
        <f>Q143*H143</f>
        <v>2.4833003999999996</v>
      </c>
      <c r="S143" s="237">
        <v>0</v>
      </c>
      <c r="T143" s="238">
        <f>S143*H143</f>
        <v>0</v>
      </c>
      <c r="AR143" s="92" t="s">
        <v>145</v>
      </c>
      <c r="AT143" s="92" t="s">
        <v>127</v>
      </c>
      <c r="AU143" s="92" t="s">
        <v>132</v>
      </c>
      <c r="AY143" s="92" t="s">
        <v>124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92" t="s">
        <v>132</v>
      </c>
      <c r="BK143" s="239">
        <f>ROUND(I143*H143,2)</f>
        <v>0</v>
      </c>
      <c r="BL143" s="92" t="s">
        <v>145</v>
      </c>
      <c r="BM143" s="92" t="s">
        <v>873</v>
      </c>
    </row>
    <row r="144" spans="2:65" s="248" customFormat="1">
      <c r="B144" s="247"/>
      <c r="D144" s="240" t="s">
        <v>284</v>
      </c>
      <c r="E144" s="249" t="s">
        <v>5</v>
      </c>
      <c r="F144" s="250" t="s">
        <v>872</v>
      </c>
      <c r="H144" s="251">
        <v>9.4149999999999991</v>
      </c>
      <c r="L144" s="247"/>
      <c r="M144" s="252"/>
      <c r="N144" s="253"/>
      <c r="O144" s="253"/>
      <c r="P144" s="253"/>
      <c r="Q144" s="253"/>
      <c r="R144" s="253"/>
      <c r="S144" s="253"/>
      <c r="T144" s="254"/>
      <c r="AT144" s="249" t="s">
        <v>284</v>
      </c>
      <c r="AU144" s="249" t="s">
        <v>132</v>
      </c>
      <c r="AV144" s="248" t="s">
        <v>132</v>
      </c>
      <c r="AW144" s="248" t="s">
        <v>35</v>
      </c>
      <c r="AX144" s="248" t="s">
        <v>80</v>
      </c>
      <c r="AY144" s="249" t="s">
        <v>124</v>
      </c>
    </row>
    <row r="145" spans="2:65" s="112" customFormat="1" ht="25.5" customHeight="1">
      <c r="B145" s="107"/>
      <c r="C145" s="229" t="s">
        <v>374</v>
      </c>
      <c r="D145" s="229" t="s">
        <v>127</v>
      </c>
      <c r="E145" s="230" t="s">
        <v>379</v>
      </c>
      <c r="F145" s="231" t="s">
        <v>380</v>
      </c>
      <c r="G145" s="232" t="s">
        <v>213</v>
      </c>
      <c r="H145" s="233">
        <v>9.4149999999999991</v>
      </c>
      <c r="I145" s="8"/>
      <c r="J145" s="234">
        <f>ROUND(I145*H145,2)</f>
        <v>0</v>
      </c>
      <c r="K145" s="231" t="s">
        <v>148</v>
      </c>
      <c r="L145" s="107"/>
      <c r="M145" s="235" t="s">
        <v>5</v>
      </c>
      <c r="N145" s="236" t="s">
        <v>44</v>
      </c>
      <c r="O145" s="108"/>
      <c r="P145" s="237">
        <f>O145*H145</f>
        <v>0</v>
      </c>
      <c r="Q145" s="237">
        <v>0.14688000000000001</v>
      </c>
      <c r="R145" s="237">
        <f>Q145*H145</f>
        <v>1.3828752</v>
      </c>
      <c r="S145" s="237">
        <v>0</v>
      </c>
      <c r="T145" s="238">
        <f>S145*H145</f>
        <v>0</v>
      </c>
      <c r="AR145" s="92" t="s">
        <v>145</v>
      </c>
      <c r="AT145" s="92" t="s">
        <v>127</v>
      </c>
      <c r="AU145" s="92" t="s">
        <v>132</v>
      </c>
      <c r="AY145" s="92" t="s">
        <v>124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92" t="s">
        <v>132</v>
      </c>
      <c r="BK145" s="239">
        <f>ROUND(I145*H145,2)</f>
        <v>0</v>
      </c>
      <c r="BL145" s="92" t="s">
        <v>145</v>
      </c>
      <c r="BM145" s="92" t="s">
        <v>874</v>
      </c>
    </row>
    <row r="146" spans="2:65" s="248" customFormat="1">
      <c r="B146" s="247"/>
      <c r="D146" s="240" t="s">
        <v>284</v>
      </c>
      <c r="E146" s="249" t="s">
        <v>5</v>
      </c>
      <c r="F146" s="250" t="s">
        <v>872</v>
      </c>
      <c r="H146" s="251">
        <v>9.4149999999999991</v>
      </c>
      <c r="L146" s="247"/>
      <c r="M146" s="252"/>
      <c r="N146" s="253"/>
      <c r="O146" s="253"/>
      <c r="P146" s="253"/>
      <c r="Q146" s="253"/>
      <c r="R146" s="253"/>
      <c r="S146" s="253"/>
      <c r="T146" s="254"/>
      <c r="AT146" s="249" t="s">
        <v>284</v>
      </c>
      <c r="AU146" s="249" t="s">
        <v>132</v>
      </c>
      <c r="AV146" s="248" t="s">
        <v>132</v>
      </c>
      <c r="AW146" s="248" t="s">
        <v>35</v>
      </c>
      <c r="AX146" s="248" t="s">
        <v>80</v>
      </c>
      <c r="AY146" s="249" t="s">
        <v>124</v>
      </c>
    </row>
    <row r="147" spans="2:65" s="217" customFormat="1" ht="29.85" customHeight="1">
      <c r="B147" s="216"/>
      <c r="D147" s="218" t="s">
        <v>71</v>
      </c>
      <c r="E147" s="227" t="s">
        <v>159</v>
      </c>
      <c r="F147" s="227" t="s">
        <v>386</v>
      </c>
      <c r="J147" s="228">
        <f>BK147</f>
        <v>0</v>
      </c>
      <c r="L147" s="216"/>
      <c r="M147" s="221"/>
      <c r="N147" s="222"/>
      <c r="O147" s="222"/>
      <c r="P147" s="223">
        <f>SUM(P148:P259)</f>
        <v>0</v>
      </c>
      <c r="Q147" s="222"/>
      <c r="R147" s="223">
        <f>SUM(R148:R259)</f>
        <v>14.652438650000001</v>
      </c>
      <c r="S147" s="222"/>
      <c r="T147" s="224">
        <f>SUM(T148:T259)</f>
        <v>0.69650999999999996</v>
      </c>
      <c r="AR147" s="218" t="s">
        <v>80</v>
      </c>
      <c r="AT147" s="225" t="s">
        <v>71</v>
      </c>
      <c r="AU147" s="225" t="s">
        <v>80</v>
      </c>
      <c r="AY147" s="218" t="s">
        <v>124</v>
      </c>
      <c r="BK147" s="226">
        <f>SUM(BK148:BK259)</f>
        <v>0</v>
      </c>
    </row>
    <row r="148" spans="2:65" s="112" customFormat="1" ht="25.5" customHeight="1">
      <c r="B148" s="107"/>
      <c r="C148" s="229" t="s">
        <v>378</v>
      </c>
      <c r="D148" s="229" t="s">
        <v>127</v>
      </c>
      <c r="E148" s="230" t="s">
        <v>388</v>
      </c>
      <c r="F148" s="231" t="s">
        <v>389</v>
      </c>
      <c r="G148" s="232" t="s">
        <v>213</v>
      </c>
      <c r="H148" s="233">
        <v>95.155000000000001</v>
      </c>
      <c r="I148" s="8"/>
      <c r="J148" s="234">
        <f>ROUND(I148*H148,2)</f>
        <v>0</v>
      </c>
      <c r="K148" s="231" t="s">
        <v>5</v>
      </c>
      <c r="L148" s="107"/>
      <c r="M148" s="235" t="s">
        <v>5</v>
      </c>
      <c r="N148" s="236" t="s">
        <v>44</v>
      </c>
      <c r="O148" s="108"/>
      <c r="P148" s="237">
        <f>O148*H148</f>
        <v>0</v>
      </c>
      <c r="Q148" s="237">
        <v>7.3499999999999998E-3</v>
      </c>
      <c r="R148" s="237">
        <f>Q148*H148</f>
        <v>0.69938924999999996</v>
      </c>
      <c r="S148" s="237">
        <v>0</v>
      </c>
      <c r="T148" s="238">
        <f>S148*H148</f>
        <v>0</v>
      </c>
      <c r="AR148" s="92" t="s">
        <v>145</v>
      </c>
      <c r="AT148" s="92" t="s">
        <v>127</v>
      </c>
      <c r="AU148" s="92" t="s">
        <v>132</v>
      </c>
      <c r="AY148" s="92" t="s">
        <v>124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92" t="s">
        <v>132</v>
      </c>
      <c r="BK148" s="239">
        <f>ROUND(I148*H148,2)</f>
        <v>0</v>
      </c>
      <c r="BL148" s="92" t="s">
        <v>145</v>
      </c>
      <c r="BM148" s="92" t="s">
        <v>875</v>
      </c>
    </row>
    <row r="149" spans="2:65" s="248" customFormat="1">
      <c r="B149" s="247"/>
      <c r="D149" s="240" t="s">
        <v>284</v>
      </c>
      <c r="E149" s="249" t="s">
        <v>5</v>
      </c>
      <c r="F149" s="250" t="s">
        <v>391</v>
      </c>
      <c r="H149" s="251">
        <v>95.155000000000001</v>
      </c>
      <c r="L149" s="247"/>
      <c r="M149" s="252"/>
      <c r="N149" s="253"/>
      <c r="O149" s="253"/>
      <c r="P149" s="253"/>
      <c r="Q149" s="253"/>
      <c r="R149" s="253"/>
      <c r="S149" s="253"/>
      <c r="T149" s="254"/>
      <c r="AT149" s="249" t="s">
        <v>284</v>
      </c>
      <c r="AU149" s="249" t="s">
        <v>132</v>
      </c>
      <c r="AV149" s="248" t="s">
        <v>132</v>
      </c>
      <c r="AW149" s="248" t="s">
        <v>35</v>
      </c>
      <c r="AX149" s="248" t="s">
        <v>80</v>
      </c>
      <c r="AY149" s="249" t="s">
        <v>124</v>
      </c>
    </row>
    <row r="150" spans="2:65" s="112" customFormat="1" ht="25.5" customHeight="1">
      <c r="B150" s="107"/>
      <c r="C150" s="229" t="s">
        <v>10</v>
      </c>
      <c r="D150" s="229" t="s">
        <v>127</v>
      </c>
      <c r="E150" s="230" t="s">
        <v>393</v>
      </c>
      <c r="F150" s="231" t="s">
        <v>394</v>
      </c>
      <c r="G150" s="232" t="s">
        <v>213</v>
      </c>
      <c r="H150" s="233">
        <v>56.290999999999997</v>
      </c>
      <c r="I150" s="8"/>
      <c r="J150" s="234">
        <f>ROUND(I150*H150,2)</f>
        <v>0</v>
      </c>
      <c r="K150" s="231" t="s">
        <v>5</v>
      </c>
      <c r="L150" s="107"/>
      <c r="M150" s="235" t="s">
        <v>5</v>
      </c>
      <c r="N150" s="236" t="s">
        <v>44</v>
      </c>
      <c r="O150" s="108"/>
      <c r="P150" s="237">
        <f>O150*H150</f>
        <v>0</v>
      </c>
      <c r="Q150" s="237">
        <v>4.8900000000000002E-3</v>
      </c>
      <c r="R150" s="237">
        <f>Q150*H150</f>
        <v>0.27526298999999999</v>
      </c>
      <c r="S150" s="237">
        <v>0</v>
      </c>
      <c r="T150" s="238">
        <f>S150*H150</f>
        <v>0</v>
      </c>
      <c r="AR150" s="92" t="s">
        <v>145</v>
      </c>
      <c r="AT150" s="92" t="s">
        <v>127</v>
      </c>
      <c r="AU150" s="92" t="s">
        <v>132</v>
      </c>
      <c r="AY150" s="92" t="s">
        <v>124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92" t="s">
        <v>132</v>
      </c>
      <c r="BK150" s="239">
        <f>ROUND(I150*H150,2)</f>
        <v>0</v>
      </c>
      <c r="BL150" s="92" t="s">
        <v>145</v>
      </c>
      <c r="BM150" s="92" t="s">
        <v>876</v>
      </c>
    </row>
    <row r="151" spans="2:65" s="248" customFormat="1">
      <c r="B151" s="247"/>
      <c r="D151" s="240" t="s">
        <v>284</v>
      </c>
      <c r="E151" s="249" t="s">
        <v>5</v>
      </c>
      <c r="F151" s="250" t="s">
        <v>229</v>
      </c>
      <c r="H151" s="251">
        <v>56.290999999999997</v>
      </c>
      <c r="L151" s="247"/>
      <c r="M151" s="252"/>
      <c r="N151" s="253"/>
      <c r="O151" s="253"/>
      <c r="P151" s="253"/>
      <c r="Q151" s="253"/>
      <c r="R151" s="253"/>
      <c r="S151" s="253"/>
      <c r="T151" s="254"/>
      <c r="AT151" s="249" t="s">
        <v>284</v>
      </c>
      <c r="AU151" s="249" t="s">
        <v>132</v>
      </c>
      <c r="AV151" s="248" t="s">
        <v>132</v>
      </c>
      <c r="AW151" s="248" t="s">
        <v>35</v>
      </c>
      <c r="AX151" s="248" t="s">
        <v>80</v>
      </c>
      <c r="AY151" s="249" t="s">
        <v>124</v>
      </c>
    </row>
    <row r="152" spans="2:65" s="112" customFormat="1" ht="25.5" customHeight="1">
      <c r="B152" s="107"/>
      <c r="C152" s="229" t="s">
        <v>387</v>
      </c>
      <c r="D152" s="229" t="s">
        <v>127</v>
      </c>
      <c r="E152" s="230" t="s">
        <v>398</v>
      </c>
      <c r="F152" s="231" t="s">
        <v>399</v>
      </c>
      <c r="G152" s="232" t="s">
        <v>213</v>
      </c>
      <c r="H152" s="233">
        <v>56.290999999999997</v>
      </c>
      <c r="I152" s="8"/>
      <c r="J152" s="234">
        <f>ROUND(I152*H152,2)</f>
        <v>0</v>
      </c>
      <c r="K152" s="231" t="s">
        <v>148</v>
      </c>
      <c r="L152" s="107"/>
      <c r="M152" s="235" t="s">
        <v>5</v>
      </c>
      <c r="N152" s="236" t="s">
        <v>44</v>
      </c>
      <c r="O152" s="108"/>
      <c r="P152" s="237">
        <f>O152*H152</f>
        <v>0</v>
      </c>
      <c r="Q152" s="237">
        <v>1.47E-2</v>
      </c>
      <c r="R152" s="237">
        <f>Q152*H152</f>
        <v>0.82747769999999987</v>
      </c>
      <c r="S152" s="237">
        <v>0</v>
      </c>
      <c r="T152" s="238">
        <f>S152*H152</f>
        <v>0</v>
      </c>
      <c r="AR152" s="92" t="s">
        <v>145</v>
      </c>
      <c r="AT152" s="92" t="s">
        <v>127</v>
      </c>
      <c r="AU152" s="92" t="s">
        <v>132</v>
      </c>
      <c r="AY152" s="92" t="s">
        <v>124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92" t="s">
        <v>132</v>
      </c>
      <c r="BK152" s="239">
        <f>ROUND(I152*H152,2)</f>
        <v>0</v>
      </c>
      <c r="BL152" s="92" t="s">
        <v>145</v>
      </c>
      <c r="BM152" s="92" t="s">
        <v>877</v>
      </c>
    </row>
    <row r="153" spans="2:65" s="248" customFormat="1">
      <c r="B153" s="247"/>
      <c r="D153" s="240" t="s">
        <v>284</v>
      </c>
      <c r="E153" s="249" t="s">
        <v>5</v>
      </c>
      <c r="F153" s="250" t="s">
        <v>229</v>
      </c>
      <c r="H153" s="251">
        <v>56.290999999999997</v>
      </c>
      <c r="L153" s="247"/>
      <c r="M153" s="252"/>
      <c r="N153" s="253"/>
      <c r="O153" s="253"/>
      <c r="P153" s="253"/>
      <c r="Q153" s="253"/>
      <c r="R153" s="253"/>
      <c r="S153" s="253"/>
      <c r="T153" s="254"/>
      <c r="AT153" s="249" t="s">
        <v>284</v>
      </c>
      <c r="AU153" s="249" t="s">
        <v>132</v>
      </c>
      <c r="AV153" s="248" t="s">
        <v>132</v>
      </c>
      <c r="AW153" s="248" t="s">
        <v>35</v>
      </c>
      <c r="AX153" s="248" t="s">
        <v>80</v>
      </c>
      <c r="AY153" s="249" t="s">
        <v>124</v>
      </c>
    </row>
    <row r="154" spans="2:65" s="112" customFormat="1" ht="38.25" customHeight="1">
      <c r="B154" s="107"/>
      <c r="C154" s="229" t="s">
        <v>392</v>
      </c>
      <c r="D154" s="229" t="s">
        <v>127</v>
      </c>
      <c r="E154" s="230" t="s">
        <v>402</v>
      </c>
      <c r="F154" s="231" t="s">
        <v>403</v>
      </c>
      <c r="G154" s="232" t="s">
        <v>213</v>
      </c>
      <c r="H154" s="233">
        <v>56.290999999999997</v>
      </c>
      <c r="I154" s="8"/>
      <c r="J154" s="234">
        <f>ROUND(I154*H154,2)</f>
        <v>0</v>
      </c>
      <c r="K154" s="231" t="s">
        <v>148</v>
      </c>
      <c r="L154" s="107"/>
      <c r="M154" s="235" t="s">
        <v>5</v>
      </c>
      <c r="N154" s="236" t="s">
        <v>44</v>
      </c>
      <c r="O154" s="108"/>
      <c r="P154" s="237">
        <f>O154*H154</f>
        <v>0</v>
      </c>
      <c r="Q154" s="237">
        <v>7.3499999999999998E-3</v>
      </c>
      <c r="R154" s="237">
        <f>Q154*H154</f>
        <v>0.41373884999999994</v>
      </c>
      <c r="S154" s="237">
        <v>0</v>
      </c>
      <c r="T154" s="238">
        <f>S154*H154</f>
        <v>0</v>
      </c>
      <c r="AR154" s="92" t="s">
        <v>145</v>
      </c>
      <c r="AT154" s="92" t="s">
        <v>127</v>
      </c>
      <c r="AU154" s="92" t="s">
        <v>132</v>
      </c>
      <c r="AY154" s="92" t="s">
        <v>124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92" t="s">
        <v>132</v>
      </c>
      <c r="BK154" s="239">
        <f>ROUND(I154*H154,2)</f>
        <v>0</v>
      </c>
      <c r="BL154" s="92" t="s">
        <v>145</v>
      </c>
      <c r="BM154" s="92" t="s">
        <v>878</v>
      </c>
    </row>
    <row r="155" spans="2:65" s="248" customFormat="1">
      <c r="B155" s="247"/>
      <c r="D155" s="240" t="s">
        <v>284</v>
      </c>
      <c r="E155" s="249" t="s">
        <v>5</v>
      </c>
      <c r="F155" s="250" t="s">
        <v>229</v>
      </c>
      <c r="H155" s="251">
        <v>56.290999999999997</v>
      </c>
      <c r="L155" s="247"/>
      <c r="M155" s="252"/>
      <c r="N155" s="253"/>
      <c r="O155" s="253"/>
      <c r="P155" s="253"/>
      <c r="Q155" s="253"/>
      <c r="R155" s="253"/>
      <c r="S155" s="253"/>
      <c r="T155" s="254"/>
      <c r="AT155" s="249" t="s">
        <v>284</v>
      </c>
      <c r="AU155" s="249" t="s">
        <v>132</v>
      </c>
      <c r="AV155" s="248" t="s">
        <v>132</v>
      </c>
      <c r="AW155" s="248" t="s">
        <v>35</v>
      </c>
      <c r="AX155" s="248" t="s">
        <v>80</v>
      </c>
      <c r="AY155" s="249" t="s">
        <v>124</v>
      </c>
    </row>
    <row r="156" spans="2:65" s="112" customFormat="1" ht="25.5" customHeight="1">
      <c r="B156" s="107"/>
      <c r="C156" s="229" t="s">
        <v>397</v>
      </c>
      <c r="D156" s="229" t="s">
        <v>127</v>
      </c>
      <c r="E156" s="230" t="s">
        <v>406</v>
      </c>
      <c r="F156" s="231" t="s">
        <v>407</v>
      </c>
      <c r="G156" s="232" t="s">
        <v>213</v>
      </c>
      <c r="H156" s="233">
        <v>25.225000000000001</v>
      </c>
      <c r="I156" s="8"/>
      <c r="J156" s="234">
        <f>ROUND(I156*H156,2)</f>
        <v>0</v>
      </c>
      <c r="K156" s="231" t="s">
        <v>148</v>
      </c>
      <c r="L156" s="107"/>
      <c r="M156" s="235" t="s">
        <v>5</v>
      </c>
      <c r="N156" s="236" t="s">
        <v>44</v>
      </c>
      <c r="O156" s="108"/>
      <c r="P156" s="237">
        <f>O156*H156</f>
        <v>0</v>
      </c>
      <c r="Q156" s="237">
        <v>1.103E-2</v>
      </c>
      <c r="R156" s="237">
        <f>Q156*H156</f>
        <v>0.27823175</v>
      </c>
      <c r="S156" s="237">
        <v>0</v>
      </c>
      <c r="T156" s="238">
        <f>S156*H156</f>
        <v>0</v>
      </c>
      <c r="AR156" s="92" t="s">
        <v>145</v>
      </c>
      <c r="AT156" s="92" t="s">
        <v>127</v>
      </c>
      <c r="AU156" s="92" t="s">
        <v>132</v>
      </c>
      <c r="AY156" s="92" t="s">
        <v>124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92" t="s">
        <v>132</v>
      </c>
      <c r="BK156" s="239">
        <f>ROUND(I156*H156,2)</f>
        <v>0</v>
      </c>
      <c r="BL156" s="92" t="s">
        <v>145</v>
      </c>
      <c r="BM156" s="92" t="s">
        <v>879</v>
      </c>
    </row>
    <row r="157" spans="2:65" s="248" customFormat="1">
      <c r="B157" s="247"/>
      <c r="D157" s="240" t="s">
        <v>284</v>
      </c>
      <c r="E157" s="249" t="s">
        <v>5</v>
      </c>
      <c r="F157" s="250" t="s">
        <v>409</v>
      </c>
      <c r="H157" s="251">
        <v>25.225000000000001</v>
      </c>
      <c r="L157" s="247"/>
      <c r="M157" s="252"/>
      <c r="N157" s="253"/>
      <c r="O157" s="253"/>
      <c r="P157" s="253"/>
      <c r="Q157" s="253"/>
      <c r="R157" s="253"/>
      <c r="S157" s="253"/>
      <c r="T157" s="254"/>
      <c r="AT157" s="249" t="s">
        <v>284</v>
      </c>
      <c r="AU157" s="249" t="s">
        <v>132</v>
      </c>
      <c r="AV157" s="248" t="s">
        <v>132</v>
      </c>
      <c r="AW157" s="248" t="s">
        <v>35</v>
      </c>
      <c r="AX157" s="248" t="s">
        <v>80</v>
      </c>
      <c r="AY157" s="249" t="s">
        <v>124</v>
      </c>
    </row>
    <row r="158" spans="2:65" s="112" customFormat="1" ht="16.5" customHeight="1">
      <c r="B158" s="107"/>
      <c r="C158" s="229" t="s">
        <v>401</v>
      </c>
      <c r="D158" s="229" t="s">
        <v>127</v>
      </c>
      <c r="E158" s="230" t="s">
        <v>411</v>
      </c>
      <c r="F158" s="231" t="s">
        <v>412</v>
      </c>
      <c r="G158" s="232" t="s">
        <v>213</v>
      </c>
      <c r="H158" s="233">
        <v>95.155000000000001</v>
      </c>
      <c r="I158" s="8"/>
      <c r="J158" s="234">
        <f>ROUND(I158*H158,2)</f>
        <v>0</v>
      </c>
      <c r="K158" s="231" t="s">
        <v>5</v>
      </c>
      <c r="L158" s="107"/>
      <c r="M158" s="235" t="s">
        <v>5</v>
      </c>
      <c r="N158" s="236" t="s">
        <v>44</v>
      </c>
      <c r="O158" s="108"/>
      <c r="P158" s="237">
        <f>O158*H158</f>
        <v>0</v>
      </c>
      <c r="Q158" s="237">
        <v>1.6E-2</v>
      </c>
      <c r="R158" s="237">
        <f>Q158*H158</f>
        <v>1.5224800000000001</v>
      </c>
      <c r="S158" s="237">
        <v>0</v>
      </c>
      <c r="T158" s="238">
        <f>S158*H158</f>
        <v>0</v>
      </c>
      <c r="AR158" s="92" t="s">
        <v>145</v>
      </c>
      <c r="AT158" s="92" t="s">
        <v>127</v>
      </c>
      <c r="AU158" s="92" t="s">
        <v>132</v>
      </c>
      <c r="AY158" s="92" t="s">
        <v>124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92" t="s">
        <v>132</v>
      </c>
      <c r="BK158" s="239">
        <f>ROUND(I158*H158,2)</f>
        <v>0</v>
      </c>
      <c r="BL158" s="92" t="s">
        <v>145</v>
      </c>
      <c r="BM158" s="92" t="s">
        <v>880</v>
      </c>
    </row>
    <row r="159" spans="2:65" s="256" customFormat="1">
      <c r="B159" s="255"/>
      <c r="D159" s="240" t="s">
        <v>284</v>
      </c>
      <c r="E159" s="257" t="s">
        <v>5</v>
      </c>
      <c r="F159" s="258" t="s">
        <v>868</v>
      </c>
      <c r="H159" s="257" t="s">
        <v>5</v>
      </c>
      <c r="L159" s="255"/>
      <c r="M159" s="259"/>
      <c r="N159" s="260"/>
      <c r="O159" s="260"/>
      <c r="P159" s="260"/>
      <c r="Q159" s="260"/>
      <c r="R159" s="260"/>
      <c r="S159" s="260"/>
      <c r="T159" s="261"/>
      <c r="AT159" s="257" t="s">
        <v>284</v>
      </c>
      <c r="AU159" s="257" t="s">
        <v>132</v>
      </c>
      <c r="AV159" s="256" t="s">
        <v>80</v>
      </c>
      <c r="AW159" s="256" t="s">
        <v>35</v>
      </c>
      <c r="AX159" s="256" t="s">
        <v>72</v>
      </c>
      <c r="AY159" s="257" t="s">
        <v>124</v>
      </c>
    </row>
    <row r="160" spans="2:65" s="248" customFormat="1">
      <c r="B160" s="247"/>
      <c r="D160" s="240" t="s">
        <v>284</v>
      </c>
      <c r="E160" s="249" t="s">
        <v>5</v>
      </c>
      <c r="F160" s="250" t="s">
        <v>881</v>
      </c>
      <c r="H160" s="251">
        <v>21.361999999999998</v>
      </c>
      <c r="L160" s="247"/>
      <c r="M160" s="252"/>
      <c r="N160" s="253"/>
      <c r="O160" s="253"/>
      <c r="P160" s="253"/>
      <c r="Q160" s="253"/>
      <c r="R160" s="253"/>
      <c r="S160" s="253"/>
      <c r="T160" s="254"/>
      <c r="AT160" s="249" t="s">
        <v>284</v>
      </c>
      <c r="AU160" s="249" t="s">
        <v>132</v>
      </c>
      <c r="AV160" s="248" t="s">
        <v>132</v>
      </c>
      <c r="AW160" s="248" t="s">
        <v>35</v>
      </c>
      <c r="AX160" s="248" t="s">
        <v>72</v>
      </c>
      <c r="AY160" s="249" t="s">
        <v>124</v>
      </c>
    </row>
    <row r="161" spans="2:65" s="248" customFormat="1">
      <c r="B161" s="247"/>
      <c r="D161" s="240" t="s">
        <v>284</v>
      </c>
      <c r="E161" s="249" t="s">
        <v>5</v>
      </c>
      <c r="F161" s="250" t="s">
        <v>882</v>
      </c>
      <c r="H161" s="251">
        <v>5.1230000000000002</v>
      </c>
      <c r="L161" s="247"/>
      <c r="M161" s="252"/>
      <c r="N161" s="253"/>
      <c r="O161" s="253"/>
      <c r="P161" s="253"/>
      <c r="Q161" s="253"/>
      <c r="R161" s="253"/>
      <c r="S161" s="253"/>
      <c r="T161" s="254"/>
      <c r="AT161" s="249" t="s">
        <v>284</v>
      </c>
      <c r="AU161" s="249" t="s">
        <v>132</v>
      </c>
      <c r="AV161" s="248" t="s">
        <v>132</v>
      </c>
      <c r="AW161" s="248" t="s">
        <v>35</v>
      </c>
      <c r="AX161" s="248" t="s">
        <v>72</v>
      </c>
      <c r="AY161" s="249" t="s">
        <v>124</v>
      </c>
    </row>
    <row r="162" spans="2:65" s="248" customFormat="1">
      <c r="B162" s="247"/>
      <c r="D162" s="240" t="s">
        <v>284</v>
      </c>
      <c r="E162" s="249" t="s">
        <v>5</v>
      </c>
      <c r="F162" s="250" t="s">
        <v>883</v>
      </c>
      <c r="H162" s="251">
        <v>17.754999999999999</v>
      </c>
      <c r="L162" s="247"/>
      <c r="M162" s="252"/>
      <c r="N162" s="253"/>
      <c r="O162" s="253"/>
      <c r="P162" s="253"/>
      <c r="Q162" s="253"/>
      <c r="R162" s="253"/>
      <c r="S162" s="253"/>
      <c r="T162" s="254"/>
      <c r="AT162" s="249" t="s">
        <v>284</v>
      </c>
      <c r="AU162" s="249" t="s">
        <v>132</v>
      </c>
      <c r="AV162" s="248" t="s">
        <v>132</v>
      </c>
      <c r="AW162" s="248" t="s">
        <v>35</v>
      </c>
      <c r="AX162" s="248" t="s">
        <v>72</v>
      </c>
      <c r="AY162" s="249" t="s">
        <v>124</v>
      </c>
    </row>
    <row r="163" spans="2:65" s="248" customFormat="1">
      <c r="B163" s="247"/>
      <c r="D163" s="240" t="s">
        <v>284</v>
      </c>
      <c r="E163" s="249" t="s">
        <v>5</v>
      </c>
      <c r="F163" s="250" t="s">
        <v>884</v>
      </c>
      <c r="H163" s="251">
        <v>5.9420000000000002</v>
      </c>
      <c r="L163" s="247"/>
      <c r="M163" s="252"/>
      <c r="N163" s="253"/>
      <c r="O163" s="253"/>
      <c r="P163" s="253"/>
      <c r="Q163" s="253"/>
      <c r="R163" s="253"/>
      <c r="S163" s="253"/>
      <c r="T163" s="254"/>
      <c r="AT163" s="249" t="s">
        <v>284</v>
      </c>
      <c r="AU163" s="249" t="s">
        <v>132</v>
      </c>
      <c r="AV163" s="248" t="s">
        <v>132</v>
      </c>
      <c r="AW163" s="248" t="s">
        <v>35</v>
      </c>
      <c r="AX163" s="248" t="s">
        <v>72</v>
      </c>
      <c r="AY163" s="249" t="s">
        <v>124</v>
      </c>
    </row>
    <row r="164" spans="2:65" s="248" customFormat="1">
      <c r="B164" s="247"/>
      <c r="D164" s="240" t="s">
        <v>284</v>
      </c>
      <c r="E164" s="249" t="s">
        <v>5</v>
      </c>
      <c r="F164" s="250" t="s">
        <v>885</v>
      </c>
      <c r="H164" s="251">
        <v>42.103000000000002</v>
      </c>
      <c r="L164" s="247"/>
      <c r="M164" s="252"/>
      <c r="N164" s="253"/>
      <c r="O164" s="253"/>
      <c r="P164" s="253"/>
      <c r="Q164" s="253"/>
      <c r="R164" s="253"/>
      <c r="S164" s="253"/>
      <c r="T164" s="254"/>
      <c r="AT164" s="249" t="s">
        <v>284</v>
      </c>
      <c r="AU164" s="249" t="s">
        <v>132</v>
      </c>
      <c r="AV164" s="248" t="s">
        <v>132</v>
      </c>
      <c r="AW164" s="248" t="s">
        <v>35</v>
      </c>
      <c r="AX164" s="248" t="s">
        <v>72</v>
      </c>
      <c r="AY164" s="249" t="s">
        <v>124</v>
      </c>
    </row>
    <row r="165" spans="2:65" s="248" customFormat="1">
      <c r="B165" s="247"/>
      <c r="D165" s="240" t="s">
        <v>284</v>
      </c>
      <c r="E165" s="249" t="s">
        <v>5</v>
      </c>
      <c r="F165" s="250" t="s">
        <v>886</v>
      </c>
      <c r="H165" s="251">
        <v>3.645</v>
      </c>
      <c r="L165" s="247"/>
      <c r="M165" s="252"/>
      <c r="N165" s="253"/>
      <c r="O165" s="253"/>
      <c r="P165" s="253"/>
      <c r="Q165" s="253"/>
      <c r="R165" s="253"/>
      <c r="S165" s="253"/>
      <c r="T165" s="254"/>
      <c r="AT165" s="249" t="s">
        <v>284</v>
      </c>
      <c r="AU165" s="249" t="s">
        <v>132</v>
      </c>
      <c r="AV165" s="248" t="s">
        <v>132</v>
      </c>
      <c r="AW165" s="248" t="s">
        <v>35</v>
      </c>
      <c r="AX165" s="248" t="s">
        <v>72</v>
      </c>
      <c r="AY165" s="249" t="s">
        <v>124</v>
      </c>
    </row>
    <row r="166" spans="2:65" s="256" customFormat="1">
      <c r="B166" s="255"/>
      <c r="D166" s="240" t="s">
        <v>284</v>
      </c>
      <c r="E166" s="257" t="s">
        <v>5</v>
      </c>
      <c r="F166" s="258" t="s">
        <v>887</v>
      </c>
      <c r="H166" s="257" t="s">
        <v>5</v>
      </c>
      <c r="L166" s="255"/>
      <c r="M166" s="259"/>
      <c r="N166" s="260"/>
      <c r="O166" s="260"/>
      <c r="P166" s="260"/>
      <c r="Q166" s="260"/>
      <c r="R166" s="260"/>
      <c r="S166" s="260"/>
      <c r="T166" s="261"/>
      <c r="AT166" s="257" t="s">
        <v>284</v>
      </c>
      <c r="AU166" s="257" t="s">
        <v>132</v>
      </c>
      <c r="AV166" s="256" t="s">
        <v>80</v>
      </c>
      <c r="AW166" s="256" t="s">
        <v>35</v>
      </c>
      <c r="AX166" s="256" t="s">
        <v>72</v>
      </c>
      <c r="AY166" s="257" t="s">
        <v>124</v>
      </c>
    </row>
    <row r="167" spans="2:65" s="248" customFormat="1">
      <c r="B167" s="247"/>
      <c r="D167" s="240" t="s">
        <v>284</v>
      </c>
      <c r="E167" s="249" t="s">
        <v>5</v>
      </c>
      <c r="F167" s="250" t="s">
        <v>888</v>
      </c>
      <c r="H167" s="251">
        <v>-3.1520000000000001</v>
      </c>
      <c r="L167" s="247"/>
      <c r="M167" s="252"/>
      <c r="N167" s="253"/>
      <c r="O167" s="253"/>
      <c r="P167" s="253"/>
      <c r="Q167" s="253"/>
      <c r="R167" s="253"/>
      <c r="S167" s="253"/>
      <c r="T167" s="254"/>
      <c r="AT167" s="249" t="s">
        <v>284</v>
      </c>
      <c r="AU167" s="249" t="s">
        <v>132</v>
      </c>
      <c r="AV167" s="248" t="s">
        <v>132</v>
      </c>
      <c r="AW167" s="248" t="s">
        <v>35</v>
      </c>
      <c r="AX167" s="248" t="s">
        <v>72</v>
      </c>
      <c r="AY167" s="249" t="s">
        <v>124</v>
      </c>
    </row>
    <row r="168" spans="2:65" s="248" customFormat="1">
      <c r="B168" s="247"/>
      <c r="D168" s="240" t="s">
        <v>284</v>
      </c>
      <c r="E168" s="249" t="s">
        <v>5</v>
      </c>
      <c r="F168" s="250" t="s">
        <v>889</v>
      </c>
      <c r="H168" s="251">
        <v>-0.92700000000000005</v>
      </c>
      <c r="L168" s="247"/>
      <c r="M168" s="252"/>
      <c r="N168" s="253"/>
      <c r="O168" s="253"/>
      <c r="P168" s="253"/>
      <c r="Q168" s="253"/>
      <c r="R168" s="253"/>
      <c r="S168" s="253"/>
      <c r="T168" s="254"/>
      <c r="AT168" s="249" t="s">
        <v>284</v>
      </c>
      <c r="AU168" s="249" t="s">
        <v>132</v>
      </c>
      <c r="AV168" s="248" t="s">
        <v>132</v>
      </c>
      <c r="AW168" s="248" t="s">
        <v>35</v>
      </c>
      <c r="AX168" s="248" t="s">
        <v>72</v>
      </c>
      <c r="AY168" s="249" t="s">
        <v>124</v>
      </c>
    </row>
    <row r="169" spans="2:65" s="248" customFormat="1">
      <c r="B169" s="247"/>
      <c r="D169" s="240" t="s">
        <v>284</v>
      </c>
      <c r="E169" s="249" t="s">
        <v>5</v>
      </c>
      <c r="F169" s="250" t="s">
        <v>890</v>
      </c>
      <c r="H169" s="251">
        <v>1.22</v>
      </c>
      <c r="L169" s="247"/>
      <c r="M169" s="252"/>
      <c r="N169" s="253"/>
      <c r="O169" s="253"/>
      <c r="P169" s="253"/>
      <c r="Q169" s="253"/>
      <c r="R169" s="253"/>
      <c r="S169" s="253"/>
      <c r="T169" s="254"/>
      <c r="AT169" s="249" t="s">
        <v>284</v>
      </c>
      <c r="AU169" s="249" t="s">
        <v>132</v>
      </c>
      <c r="AV169" s="248" t="s">
        <v>132</v>
      </c>
      <c r="AW169" s="248" t="s">
        <v>35</v>
      </c>
      <c r="AX169" s="248" t="s">
        <v>72</v>
      </c>
      <c r="AY169" s="249" t="s">
        <v>124</v>
      </c>
    </row>
    <row r="170" spans="2:65" s="248" customFormat="1">
      <c r="B170" s="247"/>
      <c r="D170" s="240" t="s">
        <v>284</v>
      </c>
      <c r="E170" s="249" t="s">
        <v>5</v>
      </c>
      <c r="F170" s="250" t="s">
        <v>890</v>
      </c>
      <c r="H170" s="251">
        <v>1.22</v>
      </c>
      <c r="L170" s="247"/>
      <c r="M170" s="252"/>
      <c r="N170" s="253"/>
      <c r="O170" s="253"/>
      <c r="P170" s="253"/>
      <c r="Q170" s="253"/>
      <c r="R170" s="253"/>
      <c r="S170" s="253"/>
      <c r="T170" s="254"/>
      <c r="AT170" s="249" t="s">
        <v>284</v>
      </c>
      <c r="AU170" s="249" t="s">
        <v>132</v>
      </c>
      <c r="AV170" s="248" t="s">
        <v>132</v>
      </c>
      <c r="AW170" s="248" t="s">
        <v>35</v>
      </c>
      <c r="AX170" s="248" t="s">
        <v>72</v>
      </c>
      <c r="AY170" s="249" t="s">
        <v>124</v>
      </c>
    </row>
    <row r="171" spans="2:65" s="248" customFormat="1">
      <c r="B171" s="247"/>
      <c r="D171" s="240" t="s">
        <v>284</v>
      </c>
      <c r="E171" s="249" t="s">
        <v>5</v>
      </c>
      <c r="F171" s="250" t="s">
        <v>891</v>
      </c>
      <c r="H171" s="251">
        <v>0.432</v>
      </c>
      <c r="L171" s="247"/>
      <c r="M171" s="252"/>
      <c r="N171" s="253"/>
      <c r="O171" s="253"/>
      <c r="P171" s="253"/>
      <c r="Q171" s="253"/>
      <c r="R171" s="253"/>
      <c r="S171" s="253"/>
      <c r="T171" s="254"/>
      <c r="AT171" s="249" t="s">
        <v>284</v>
      </c>
      <c r="AU171" s="249" t="s">
        <v>132</v>
      </c>
      <c r="AV171" s="248" t="s">
        <v>132</v>
      </c>
      <c r="AW171" s="248" t="s">
        <v>35</v>
      </c>
      <c r="AX171" s="248" t="s">
        <v>72</v>
      </c>
      <c r="AY171" s="249" t="s">
        <v>124</v>
      </c>
    </row>
    <row r="172" spans="2:65" s="248" customFormat="1">
      <c r="B172" s="247"/>
      <c r="D172" s="240" t="s">
        <v>284</v>
      </c>
      <c r="E172" s="249" t="s">
        <v>5</v>
      </c>
      <c r="F172" s="250" t="s">
        <v>891</v>
      </c>
      <c r="H172" s="251">
        <v>0.432</v>
      </c>
      <c r="L172" s="247"/>
      <c r="M172" s="252"/>
      <c r="N172" s="253"/>
      <c r="O172" s="253"/>
      <c r="P172" s="253"/>
      <c r="Q172" s="253"/>
      <c r="R172" s="253"/>
      <c r="S172" s="253"/>
      <c r="T172" s="254"/>
      <c r="AT172" s="249" t="s">
        <v>284</v>
      </c>
      <c r="AU172" s="249" t="s">
        <v>132</v>
      </c>
      <c r="AV172" s="248" t="s">
        <v>132</v>
      </c>
      <c r="AW172" s="248" t="s">
        <v>35</v>
      </c>
      <c r="AX172" s="248" t="s">
        <v>72</v>
      </c>
      <c r="AY172" s="249" t="s">
        <v>124</v>
      </c>
    </row>
    <row r="173" spans="2:65" s="271" customFormat="1">
      <c r="B173" s="270"/>
      <c r="D173" s="240" t="s">
        <v>284</v>
      </c>
      <c r="E173" s="272" t="s">
        <v>236</v>
      </c>
      <c r="F173" s="273" t="s">
        <v>306</v>
      </c>
      <c r="H173" s="274">
        <v>95.155000000000001</v>
      </c>
      <c r="L173" s="270"/>
      <c r="M173" s="275"/>
      <c r="N173" s="276"/>
      <c r="O173" s="276"/>
      <c r="P173" s="276"/>
      <c r="Q173" s="276"/>
      <c r="R173" s="276"/>
      <c r="S173" s="276"/>
      <c r="T173" s="277"/>
      <c r="AT173" s="272" t="s">
        <v>284</v>
      </c>
      <c r="AU173" s="272" t="s">
        <v>132</v>
      </c>
      <c r="AV173" s="271" t="s">
        <v>145</v>
      </c>
      <c r="AW173" s="271" t="s">
        <v>35</v>
      </c>
      <c r="AX173" s="271" t="s">
        <v>80</v>
      </c>
      <c r="AY173" s="272" t="s">
        <v>124</v>
      </c>
    </row>
    <row r="174" spans="2:65" s="112" customFormat="1" ht="16.5" customHeight="1">
      <c r="B174" s="107"/>
      <c r="C174" s="229" t="s">
        <v>405</v>
      </c>
      <c r="D174" s="229" t="s">
        <v>127</v>
      </c>
      <c r="E174" s="230" t="s">
        <v>429</v>
      </c>
      <c r="F174" s="231" t="s">
        <v>430</v>
      </c>
      <c r="G174" s="232" t="s">
        <v>213</v>
      </c>
      <c r="H174" s="233">
        <v>95.155000000000001</v>
      </c>
      <c r="I174" s="8"/>
      <c r="J174" s="234">
        <f>ROUND(I174*H174,2)</f>
        <v>0</v>
      </c>
      <c r="K174" s="231" t="s">
        <v>5</v>
      </c>
      <c r="L174" s="107"/>
      <c r="M174" s="235" t="s">
        <v>5</v>
      </c>
      <c r="N174" s="236" t="s">
        <v>44</v>
      </c>
      <c r="O174" s="108"/>
      <c r="P174" s="237">
        <f>O174*H174</f>
        <v>0</v>
      </c>
      <c r="Q174" s="237">
        <v>1.6E-2</v>
      </c>
      <c r="R174" s="237">
        <f>Q174*H174</f>
        <v>1.5224800000000001</v>
      </c>
      <c r="S174" s="237">
        <v>0</v>
      </c>
      <c r="T174" s="238">
        <f>S174*H174</f>
        <v>0</v>
      </c>
      <c r="AR174" s="92" t="s">
        <v>145</v>
      </c>
      <c r="AT174" s="92" t="s">
        <v>127</v>
      </c>
      <c r="AU174" s="92" t="s">
        <v>132</v>
      </c>
      <c r="AY174" s="92" t="s">
        <v>124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92" t="s">
        <v>132</v>
      </c>
      <c r="BK174" s="239">
        <f>ROUND(I174*H174,2)</f>
        <v>0</v>
      </c>
      <c r="BL174" s="92" t="s">
        <v>145</v>
      </c>
      <c r="BM174" s="92" t="s">
        <v>892</v>
      </c>
    </row>
    <row r="175" spans="2:65" s="248" customFormat="1">
      <c r="B175" s="247"/>
      <c r="D175" s="240" t="s">
        <v>284</v>
      </c>
      <c r="E175" s="249" t="s">
        <v>5</v>
      </c>
      <c r="F175" s="250" t="s">
        <v>236</v>
      </c>
      <c r="H175" s="251">
        <v>95.155000000000001</v>
      </c>
      <c r="L175" s="247"/>
      <c r="M175" s="252"/>
      <c r="N175" s="253"/>
      <c r="O175" s="253"/>
      <c r="P175" s="253"/>
      <c r="Q175" s="253"/>
      <c r="R175" s="253"/>
      <c r="S175" s="253"/>
      <c r="T175" s="254"/>
      <c r="AT175" s="249" t="s">
        <v>284</v>
      </c>
      <c r="AU175" s="249" t="s">
        <v>132</v>
      </c>
      <c r="AV175" s="248" t="s">
        <v>132</v>
      </c>
      <c r="AW175" s="248" t="s">
        <v>35</v>
      </c>
      <c r="AX175" s="248" t="s">
        <v>80</v>
      </c>
      <c r="AY175" s="249" t="s">
        <v>124</v>
      </c>
    </row>
    <row r="176" spans="2:65" s="112" customFormat="1" ht="16.5" customHeight="1">
      <c r="B176" s="107"/>
      <c r="C176" s="229" t="s">
        <v>410</v>
      </c>
      <c r="D176" s="229" t="s">
        <v>127</v>
      </c>
      <c r="E176" s="230" t="s">
        <v>433</v>
      </c>
      <c r="F176" s="231" t="s">
        <v>434</v>
      </c>
      <c r="G176" s="232" t="s">
        <v>213</v>
      </c>
      <c r="H176" s="233">
        <v>95.155000000000001</v>
      </c>
      <c r="I176" s="8"/>
      <c r="J176" s="234">
        <f>ROUND(I176*H176,2)</f>
        <v>0</v>
      </c>
      <c r="K176" s="231" t="s">
        <v>5</v>
      </c>
      <c r="L176" s="107"/>
      <c r="M176" s="235" t="s">
        <v>5</v>
      </c>
      <c r="N176" s="236" t="s">
        <v>44</v>
      </c>
      <c r="O176" s="108"/>
      <c r="P176" s="237">
        <f>O176*H176</f>
        <v>0</v>
      </c>
      <c r="Q176" s="237">
        <v>1.6E-2</v>
      </c>
      <c r="R176" s="237">
        <f>Q176*H176</f>
        <v>1.5224800000000001</v>
      </c>
      <c r="S176" s="237">
        <v>0</v>
      </c>
      <c r="T176" s="238">
        <f>S176*H176</f>
        <v>0</v>
      </c>
      <c r="AR176" s="92" t="s">
        <v>145</v>
      </c>
      <c r="AT176" s="92" t="s">
        <v>127</v>
      </c>
      <c r="AU176" s="92" t="s">
        <v>132</v>
      </c>
      <c r="AY176" s="92" t="s">
        <v>124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92" t="s">
        <v>132</v>
      </c>
      <c r="BK176" s="239">
        <f>ROUND(I176*H176,2)</f>
        <v>0</v>
      </c>
      <c r="BL176" s="92" t="s">
        <v>145</v>
      </c>
      <c r="BM176" s="92" t="s">
        <v>893</v>
      </c>
    </row>
    <row r="177" spans="2:65" s="248" customFormat="1">
      <c r="B177" s="247"/>
      <c r="D177" s="240" t="s">
        <v>284</v>
      </c>
      <c r="E177" s="249" t="s">
        <v>5</v>
      </c>
      <c r="F177" s="250" t="s">
        <v>236</v>
      </c>
      <c r="H177" s="251">
        <v>95.155000000000001</v>
      </c>
      <c r="L177" s="247"/>
      <c r="M177" s="252"/>
      <c r="N177" s="253"/>
      <c r="O177" s="253"/>
      <c r="P177" s="253"/>
      <c r="Q177" s="253"/>
      <c r="R177" s="253"/>
      <c r="S177" s="253"/>
      <c r="T177" s="254"/>
      <c r="AT177" s="249" t="s">
        <v>284</v>
      </c>
      <c r="AU177" s="249" t="s">
        <v>132</v>
      </c>
      <c r="AV177" s="248" t="s">
        <v>132</v>
      </c>
      <c r="AW177" s="248" t="s">
        <v>35</v>
      </c>
      <c r="AX177" s="248" t="s">
        <v>80</v>
      </c>
      <c r="AY177" s="249" t="s">
        <v>124</v>
      </c>
    </row>
    <row r="178" spans="2:65" s="112" customFormat="1" ht="25.5" customHeight="1">
      <c r="B178" s="107"/>
      <c r="C178" s="229" t="s">
        <v>428</v>
      </c>
      <c r="D178" s="229" t="s">
        <v>127</v>
      </c>
      <c r="E178" s="230" t="s">
        <v>437</v>
      </c>
      <c r="F178" s="231" t="s">
        <v>438</v>
      </c>
      <c r="G178" s="232" t="s">
        <v>213</v>
      </c>
      <c r="H178" s="233">
        <v>65.161000000000001</v>
      </c>
      <c r="I178" s="8"/>
      <c r="J178" s="234">
        <f>ROUND(I178*H178,2)</f>
        <v>0</v>
      </c>
      <c r="K178" s="231" t="s">
        <v>5</v>
      </c>
      <c r="L178" s="107"/>
      <c r="M178" s="235" t="s">
        <v>5</v>
      </c>
      <c r="N178" s="236" t="s">
        <v>44</v>
      </c>
      <c r="O178" s="108"/>
      <c r="P178" s="237">
        <f>O178*H178</f>
        <v>0</v>
      </c>
      <c r="Q178" s="237">
        <v>7.3499999999999998E-3</v>
      </c>
      <c r="R178" s="237">
        <f>Q178*H178</f>
        <v>0.47893334999999998</v>
      </c>
      <c r="S178" s="237">
        <v>0</v>
      </c>
      <c r="T178" s="238">
        <f>S178*H178</f>
        <v>0</v>
      </c>
      <c r="AR178" s="92" t="s">
        <v>145</v>
      </c>
      <c r="AT178" s="92" t="s">
        <v>127</v>
      </c>
      <c r="AU178" s="92" t="s">
        <v>132</v>
      </c>
      <c r="AY178" s="92" t="s">
        <v>124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92" t="s">
        <v>132</v>
      </c>
      <c r="BK178" s="239">
        <f>ROUND(I178*H178,2)</f>
        <v>0</v>
      </c>
      <c r="BL178" s="92" t="s">
        <v>145</v>
      </c>
      <c r="BM178" s="92" t="s">
        <v>894</v>
      </c>
    </row>
    <row r="179" spans="2:65" s="256" customFormat="1">
      <c r="B179" s="255"/>
      <c r="D179" s="240" t="s">
        <v>284</v>
      </c>
      <c r="E179" s="257" t="s">
        <v>5</v>
      </c>
      <c r="F179" s="258" t="s">
        <v>868</v>
      </c>
      <c r="H179" s="257" t="s">
        <v>5</v>
      </c>
      <c r="L179" s="255"/>
      <c r="M179" s="259"/>
      <c r="N179" s="260"/>
      <c r="O179" s="260"/>
      <c r="P179" s="260"/>
      <c r="Q179" s="260"/>
      <c r="R179" s="260"/>
      <c r="S179" s="260"/>
      <c r="T179" s="261"/>
      <c r="AT179" s="257" t="s">
        <v>284</v>
      </c>
      <c r="AU179" s="257" t="s">
        <v>132</v>
      </c>
      <c r="AV179" s="256" t="s">
        <v>80</v>
      </c>
      <c r="AW179" s="256" t="s">
        <v>35</v>
      </c>
      <c r="AX179" s="256" t="s">
        <v>72</v>
      </c>
      <c r="AY179" s="257" t="s">
        <v>124</v>
      </c>
    </row>
    <row r="180" spans="2:65" s="248" customFormat="1">
      <c r="B180" s="247"/>
      <c r="D180" s="240" t="s">
        <v>284</v>
      </c>
      <c r="E180" s="249" t="s">
        <v>5</v>
      </c>
      <c r="F180" s="250" t="s">
        <v>895</v>
      </c>
      <c r="H180" s="251">
        <v>9.0129999999999999</v>
      </c>
      <c r="L180" s="247"/>
      <c r="M180" s="252"/>
      <c r="N180" s="253"/>
      <c r="O180" s="253"/>
      <c r="P180" s="253"/>
      <c r="Q180" s="253"/>
      <c r="R180" s="253"/>
      <c r="S180" s="253"/>
      <c r="T180" s="254"/>
      <c r="AT180" s="249" t="s">
        <v>284</v>
      </c>
      <c r="AU180" s="249" t="s">
        <v>132</v>
      </c>
      <c r="AV180" s="248" t="s">
        <v>132</v>
      </c>
      <c r="AW180" s="248" t="s">
        <v>35</v>
      </c>
      <c r="AX180" s="248" t="s">
        <v>72</v>
      </c>
      <c r="AY180" s="249" t="s">
        <v>124</v>
      </c>
    </row>
    <row r="181" spans="2:65" s="248" customFormat="1">
      <c r="B181" s="247"/>
      <c r="D181" s="240" t="s">
        <v>284</v>
      </c>
      <c r="E181" s="249" t="s">
        <v>5</v>
      </c>
      <c r="F181" s="250" t="s">
        <v>896</v>
      </c>
      <c r="H181" s="251">
        <v>15.958</v>
      </c>
      <c r="L181" s="247"/>
      <c r="M181" s="252"/>
      <c r="N181" s="253"/>
      <c r="O181" s="253"/>
      <c r="P181" s="253"/>
      <c r="Q181" s="253"/>
      <c r="R181" s="253"/>
      <c r="S181" s="253"/>
      <c r="T181" s="254"/>
      <c r="AT181" s="249" t="s">
        <v>284</v>
      </c>
      <c r="AU181" s="249" t="s">
        <v>132</v>
      </c>
      <c r="AV181" s="248" t="s">
        <v>132</v>
      </c>
      <c r="AW181" s="248" t="s">
        <v>35</v>
      </c>
      <c r="AX181" s="248" t="s">
        <v>72</v>
      </c>
      <c r="AY181" s="249" t="s">
        <v>124</v>
      </c>
    </row>
    <row r="182" spans="2:65" s="248" customFormat="1">
      <c r="B182" s="247"/>
      <c r="D182" s="240" t="s">
        <v>284</v>
      </c>
      <c r="E182" s="249" t="s">
        <v>5</v>
      </c>
      <c r="F182" s="250" t="s">
        <v>897</v>
      </c>
      <c r="H182" s="251">
        <v>22.64</v>
      </c>
      <c r="L182" s="247"/>
      <c r="M182" s="252"/>
      <c r="N182" s="253"/>
      <c r="O182" s="253"/>
      <c r="P182" s="253"/>
      <c r="Q182" s="253"/>
      <c r="R182" s="253"/>
      <c r="S182" s="253"/>
      <c r="T182" s="254"/>
      <c r="AT182" s="249" t="s">
        <v>284</v>
      </c>
      <c r="AU182" s="249" t="s">
        <v>132</v>
      </c>
      <c r="AV182" s="248" t="s">
        <v>132</v>
      </c>
      <c r="AW182" s="248" t="s">
        <v>35</v>
      </c>
      <c r="AX182" s="248" t="s">
        <v>72</v>
      </c>
      <c r="AY182" s="249" t="s">
        <v>124</v>
      </c>
    </row>
    <row r="183" spans="2:65" s="248" customFormat="1">
      <c r="B183" s="247"/>
      <c r="D183" s="240" t="s">
        <v>284</v>
      </c>
      <c r="E183" s="249" t="s">
        <v>5</v>
      </c>
      <c r="F183" s="250" t="s">
        <v>898</v>
      </c>
      <c r="H183" s="251">
        <v>10.147</v>
      </c>
      <c r="L183" s="247"/>
      <c r="M183" s="252"/>
      <c r="N183" s="253"/>
      <c r="O183" s="253"/>
      <c r="P183" s="253"/>
      <c r="Q183" s="253"/>
      <c r="R183" s="253"/>
      <c r="S183" s="253"/>
      <c r="T183" s="254"/>
      <c r="AT183" s="249" t="s">
        <v>284</v>
      </c>
      <c r="AU183" s="249" t="s">
        <v>132</v>
      </c>
      <c r="AV183" s="248" t="s">
        <v>132</v>
      </c>
      <c r="AW183" s="248" t="s">
        <v>35</v>
      </c>
      <c r="AX183" s="248" t="s">
        <v>72</v>
      </c>
      <c r="AY183" s="249" t="s">
        <v>124</v>
      </c>
    </row>
    <row r="184" spans="2:65" s="248" customFormat="1">
      <c r="B184" s="247"/>
      <c r="D184" s="240" t="s">
        <v>284</v>
      </c>
      <c r="E184" s="249" t="s">
        <v>5</v>
      </c>
      <c r="F184" s="250" t="s">
        <v>899</v>
      </c>
      <c r="H184" s="251">
        <v>7.4029999999999996</v>
      </c>
      <c r="L184" s="247"/>
      <c r="M184" s="252"/>
      <c r="N184" s="253"/>
      <c r="O184" s="253"/>
      <c r="P184" s="253"/>
      <c r="Q184" s="253"/>
      <c r="R184" s="253"/>
      <c r="S184" s="253"/>
      <c r="T184" s="254"/>
      <c r="AT184" s="249" t="s">
        <v>284</v>
      </c>
      <c r="AU184" s="249" t="s">
        <v>132</v>
      </c>
      <c r="AV184" s="248" t="s">
        <v>132</v>
      </c>
      <c r="AW184" s="248" t="s">
        <v>35</v>
      </c>
      <c r="AX184" s="248" t="s">
        <v>72</v>
      </c>
      <c r="AY184" s="249" t="s">
        <v>124</v>
      </c>
    </row>
    <row r="185" spans="2:65" s="271" customFormat="1">
      <c r="B185" s="270"/>
      <c r="D185" s="240" t="s">
        <v>284</v>
      </c>
      <c r="E185" s="272" t="s">
        <v>5</v>
      </c>
      <c r="F185" s="273" t="s">
        <v>306</v>
      </c>
      <c r="H185" s="274">
        <v>65.161000000000001</v>
      </c>
      <c r="L185" s="270"/>
      <c r="M185" s="275"/>
      <c r="N185" s="276"/>
      <c r="O185" s="276"/>
      <c r="P185" s="276"/>
      <c r="Q185" s="276"/>
      <c r="R185" s="276"/>
      <c r="S185" s="276"/>
      <c r="T185" s="277"/>
      <c r="AT185" s="272" t="s">
        <v>284</v>
      </c>
      <c r="AU185" s="272" t="s">
        <v>132</v>
      </c>
      <c r="AV185" s="271" t="s">
        <v>145</v>
      </c>
      <c r="AW185" s="271" t="s">
        <v>35</v>
      </c>
      <c r="AX185" s="271" t="s">
        <v>80</v>
      </c>
      <c r="AY185" s="272" t="s">
        <v>124</v>
      </c>
    </row>
    <row r="186" spans="2:65" s="112" customFormat="1" ht="16.5" customHeight="1">
      <c r="B186" s="107"/>
      <c r="C186" s="229" t="s">
        <v>432</v>
      </c>
      <c r="D186" s="229" t="s">
        <v>127</v>
      </c>
      <c r="E186" s="230" t="s">
        <v>450</v>
      </c>
      <c r="F186" s="231" t="s">
        <v>451</v>
      </c>
      <c r="G186" s="232" t="s">
        <v>213</v>
      </c>
      <c r="H186" s="233">
        <v>65.161000000000001</v>
      </c>
      <c r="I186" s="8"/>
      <c r="J186" s="234">
        <f>ROUND(I186*H186,2)</f>
        <v>0</v>
      </c>
      <c r="K186" s="231" t="s">
        <v>5</v>
      </c>
      <c r="L186" s="107"/>
      <c r="M186" s="235" t="s">
        <v>5</v>
      </c>
      <c r="N186" s="236" t="s">
        <v>44</v>
      </c>
      <c r="O186" s="108"/>
      <c r="P186" s="237">
        <f>O186*H186</f>
        <v>0</v>
      </c>
      <c r="Q186" s="237">
        <v>7.3499999999999998E-3</v>
      </c>
      <c r="R186" s="237">
        <f>Q186*H186</f>
        <v>0.47893334999999998</v>
      </c>
      <c r="S186" s="237">
        <v>0</v>
      </c>
      <c r="T186" s="238">
        <f>S186*H186</f>
        <v>0</v>
      </c>
      <c r="AR186" s="92" t="s">
        <v>145</v>
      </c>
      <c r="AT186" s="92" t="s">
        <v>127</v>
      </c>
      <c r="AU186" s="92" t="s">
        <v>132</v>
      </c>
      <c r="AY186" s="92" t="s">
        <v>124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92" t="s">
        <v>132</v>
      </c>
      <c r="BK186" s="239">
        <f>ROUND(I186*H186,2)</f>
        <v>0</v>
      </c>
      <c r="BL186" s="92" t="s">
        <v>145</v>
      </c>
      <c r="BM186" s="92" t="s">
        <v>900</v>
      </c>
    </row>
    <row r="187" spans="2:65" s="248" customFormat="1">
      <c r="B187" s="247"/>
      <c r="D187" s="240" t="s">
        <v>284</v>
      </c>
      <c r="E187" s="249" t="s">
        <v>5</v>
      </c>
      <c r="F187" s="250" t="s">
        <v>226</v>
      </c>
      <c r="H187" s="251">
        <v>65.161000000000001</v>
      </c>
      <c r="L187" s="247"/>
      <c r="M187" s="252"/>
      <c r="N187" s="253"/>
      <c r="O187" s="253"/>
      <c r="P187" s="253"/>
      <c r="Q187" s="253"/>
      <c r="R187" s="253"/>
      <c r="S187" s="253"/>
      <c r="T187" s="254"/>
      <c r="AT187" s="249" t="s">
        <v>284</v>
      </c>
      <c r="AU187" s="249" t="s">
        <v>132</v>
      </c>
      <c r="AV187" s="248" t="s">
        <v>132</v>
      </c>
      <c r="AW187" s="248" t="s">
        <v>35</v>
      </c>
      <c r="AX187" s="248" t="s">
        <v>80</v>
      </c>
      <c r="AY187" s="249" t="s">
        <v>124</v>
      </c>
    </row>
    <row r="188" spans="2:65" s="112" customFormat="1" ht="16.5" customHeight="1">
      <c r="B188" s="107"/>
      <c r="C188" s="229" t="s">
        <v>436</v>
      </c>
      <c r="D188" s="229" t="s">
        <v>127</v>
      </c>
      <c r="E188" s="230" t="s">
        <v>455</v>
      </c>
      <c r="F188" s="231" t="s">
        <v>456</v>
      </c>
      <c r="G188" s="232" t="s">
        <v>213</v>
      </c>
      <c r="H188" s="233">
        <v>65.161000000000001</v>
      </c>
      <c r="I188" s="8"/>
      <c r="J188" s="234">
        <f>ROUND(I188*H188,2)</f>
        <v>0</v>
      </c>
      <c r="K188" s="231" t="s">
        <v>5</v>
      </c>
      <c r="L188" s="107"/>
      <c r="M188" s="235" t="s">
        <v>5</v>
      </c>
      <c r="N188" s="236" t="s">
        <v>44</v>
      </c>
      <c r="O188" s="108"/>
      <c r="P188" s="237">
        <f>O188*H188</f>
        <v>0</v>
      </c>
      <c r="Q188" s="237">
        <v>7.3499999999999998E-3</v>
      </c>
      <c r="R188" s="237">
        <f>Q188*H188</f>
        <v>0.47893334999999998</v>
      </c>
      <c r="S188" s="237">
        <v>0</v>
      </c>
      <c r="T188" s="238">
        <f>S188*H188</f>
        <v>0</v>
      </c>
      <c r="AR188" s="92" t="s">
        <v>145</v>
      </c>
      <c r="AT188" s="92" t="s">
        <v>127</v>
      </c>
      <c r="AU188" s="92" t="s">
        <v>132</v>
      </c>
      <c r="AY188" s="92" t="s">
        <v>124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92" t="s">
        <v>132</v>
      </c>
      <c r="BK188" s="239">
        <f>ROUND(I188*H188,2)</f>
        <v>0</v>
      </c>
      <c r="BL188" s="92" t="s">
        <v>145</v>
      </c>
      <c r="BM188" s="92" t="s">
        <v>901</v>
      </c>
    </row>
    <row r="189" spans="2:65" s="248" customFormat="1">
      <c r="B189" s="247"/>
      <c r="D189" s="240" t="s">
        <v>284</v>
      </c>
      <c r="E189" s="249" t="s">
        <v>5</v>
      </c>
      <c r="F189" s="250" t="s">
        <v>226</v>
      </c>
      <c r="H189" s="251">
        <v>65.161000000000001</v>
      </c>
      <c r="L189" s="247"/>
      <c r="M189" s="252"/>
      <c r="N189" s="253"/>
      <c r="O189" s="253"/>
      <c r="P189" s="253"/>
      <c r="Q189" s="253"/>
      <c r="R189" s="253"/>
      <c r="S189" s="253"/>
      <c r="T189" s="254"/>
      <c r="AT189" s="249" t="s">
        <v>284</v>
      </c>
      <c r="AU189" s="249" t="s">
        <v>132</v>
      </c>
      <c r="AV189" s="248" t="s">
        <v>132</v>
      </c>
      <c r="AW189" s="248" t="s">
        <v>35</v>
      </c>
      <c r="AX189" s="248" t="s">
        <v>80</v>
      </c>
      <c r="AY189" s="249" t="s">
        <v>124</v>
      </c>
    </row>
    <row r="190" spans="2:65" s="112" customFormat="1" ht="25.5" customHeight="1">
      <c r="B190" s="107"/>
      <c r="C190" s="229" t="s">
        <v>449</v>
      </c>
      <c r="D190" s="229" t="s">
        <v>127</v>
      </c>
      <c r="E190" s="230" t="s">
        <v>459</v>
      </c>
      <c r="F190" s="231" t="s">
        <v>460</v>
      </c>
      <c r="G190" s="232" t="s">
        <v>213</v>
      </c>
      <c r="H190" s="233">
        <v>1494.1320000000001</v>
      </c>
      <c r="I190" s="8"/>
      <c r="J190" s="234">
        <f>ROUND(I190*H190,2)</f>
        <v>0</v>
      </c>
      <c r="K190" s="231" t="s">
        <v>148</v>
      </c>
      <c r="L190" s="107"/>
      <c r="M190" s="235" t="s">
        <v>5</v>
      </c>
      <c r="N190" s="236" t="s">
        <v>44</v>
      </c>
      <c r="O190" s="108"/>
      <c r="P190" s="237">
        <f>O190*H190</f>
        <v>0</v>
      </c>
      <c r="Q190" s="237">
        <v>3.8999999999999999E-4</v>
      </c>
      <c r="R190" s="237">
        <f>Q190*H190</f>
        <v>0.58271148000000006</v>
      </c>
      <c r="S190" s="237">
        <v>0</v>
      </c>
      <c r="T190" s="238">
        <f>S190*H190</f>
        <v>0</v>
      </c>
      <c r="AR190" s="92" t="s">
        <v>145</v>
      </c>
      <c r="AT190" s="92" t="s">
        <v>127</v>
      </c>
      <c r="AU190" s="92" t="s">
        <v>132</v>
      </c>
      <c r="AY190" s="92" t="s">
        <v>124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92" t="s">
        <v>132</v>
      </c>
      <c r="BK190" s="239">
        <f>ROUND(I190*H190,2)</f>
        <v>0</v>
      </c>
      <c r="BL190" s="92" t="s">
        <v>145</v>
      </c>
      <c r="BM190" s="92" t="s">
        <v>902</v>
      </c>
    </row>
    <row r="191" spans="2:65" s="256" customFormat="1">
      <c r="B191" s="255"/>
      <c r="D191" s="240" t="s">
        <v>284</v>
      </c>
      <c r="E191" s="257" t="s">
        <v>5</v>
      </c>
      <c r="F191" s="258" t="s">
        <v>903</v>
      </c>
      <c r="H191" s="257" t="s">
        <v>5</v>
      </c>
      <c r="L191" s="255"/>
      <c r="M191" s="259"/>
      <c r="N191" s="260"/>
      <c r="O191" s="260"/>
      <c r="P191" s="260"/>
      <c r="Q191" s="260"/>
      <c r="R191" s="260"/>
      <c r="S191" s="260"/>
      <c r="T191" s="261"/>
      <c r="AT191" s="257" t="s">
        <v>284</v>
      </c>
      <c r="AU191" s="257" t="s">
        <v>132</v>
      </c>
      <c r="AV191" s="256" t="s">
        <v>80</v>
      </c>
      <c r="AW191" s="256" t="s">
        <v>35</v>
      </c>
      <c r="AX191" s="256" t="s">
        <v>72</v>
      </c>
      <c r="AY191" s="257" t="s">
        <v>124</v>
      </c>
    </row>
    <row r="192" spans="2:65" s="248" customFormat="1">
      <c r="B192" s="247"/>
      <c r="D192" s="240" t="s">
        <v>284</v>
      </c>
      <c r="E192" s="249" t="s">
        <v>5</v>
      </c>
      <c r="F192" s="250" t="s">
        <v>904</v>
      </c>
      <c r="H192" s="251">
        <v>616.46199999999999</v>
      </c>
      <c r="L192" s="247"/>
      <c r="M192" s="252"/>
      <c r="N192" s="253"/>
      <c r="O192" s="253"/>
      <c r="P192" s="253"/>
      <c r="Q192" s="253"/>
      <c r="R192" s="253"/>
      <c r="S192" s="253"/>
      <c r="T192" s="254"/>
      <c r="AT192" s="249" t="s">
        <v>284</v>
      </c>
      <c r="AU192" s="249" t="s">
        <v>132</v>
      </c>
      <c r="AV192" s="248" t="s">
        <v>132</v>
      </c>
      <c r="AW192" s="248" t="s">
        <v>35</v>
      </c>
      <c r="AX192" s="248" t="s">
        <v>72</v>
      </c>
      <c r="AY192" s="249" t="s">
        <v>124</v>
      </c>
    </row>
    <row r="193" spans="2:51" s="248" customFormat="1">
      <c r="B193" s="247"/>
      <c r="D193" s="240" t="s">
        <v>284</v>
      </c>
      <c r="E193" s="249" t="s">
        <v>5</v>
      </c>
      <c r="F193" s="250" t="s">
        <v>905</v>
      </c>
      <c r="H193" s="251">
        <v>25.11</v>
      </c>
      <c r="L193" s="247"/>
      <c r="M193" s="252"/>
      <c r="N193" s="253"/>
      <c r="O193" s="253"/>
      <c r="P193" s="253"/>
      <c r="Q193" s="253"/>
      <c r="R193" s="253"/>
      <c r="S193" s="253"/>
      <c r="T193" s="254"/>
      <c r="AT193" s="249" t="s">
        <v>284</v>
      </c>
      <c r="AU193" s="249" t="s">
        <v>132</v>
      </c>
      <c r="AV193" s="248" t="s">
        <v>132</v>
      </c>
      <c r="AW193" s="248" t="s">
        <v>35</v>
      </c>
      <c r="AX193" s="248" t="s">
        <v>72</v>
      </c>
      <c r="AY193" s="249" t="s">
        <v>124</v>
      </c>
    </row>
    <row r="194" spans="2:51" s="256" customFormat="1">
      <c r="B194" s="255"/>
      <c r="D194" s="240" t="s">
        <v>284</v>
      </c>
      <c r="E194" s="257" t="s">
        <v>5</v>
      </c>
      <c r="F194" s="258" t="s">
        <v>465</v>
      </c>
      <c r="H194" s="257" t="s">
        <v>5</v>
      </c>
      <c r="L194" s="255"/>
      <c r="M194" s="259"/>
      <c r="N194" s="260"/>
      <c r="O194" s="260"/>
      <c r="P194" s="260"/>
      <c r="Q194" s="260"/>
      <c r="R194" s="260"/>
      <c r="S194" s="260"/>
      <c r="T194" s="261"/>
      <c r="AT194" s="257" t="s">
        <v>284</v>
      </c>
      <c r="AU194" s="257" t="s">
        <v>132</v>
      </c>
      <c r="AV194" s="256" t="s">
        <v>80</v>
      </c>
      <c r="AW194" s="256" t="s">
        <v>35</v>
      </c>
      <c r="AX194" s="256" t="s">
        <v>72</v>
      </c>
      <c r="AY194" s="257" t="s">
        <v>124</v>
      </c>
    </row>
    <row r="195" spans="2:51" s="248" customFormat="1">
      <c r="B195" s="247"/>
      <c r="D195" s="240" t="s">
        <v>284</v>
      </c>
      <c r="E195" s="249" t="s">
        <v>5</v>
      </c>
      <c r="F195" s="250" t="s">
        <v>906</v>
      </c>
      <c r="H195" s="251">
        <v>51.252000000000002</v>
      </c>
      <c r="L195" s="247"/>
      <c r="M195" s="252"/>
      <c r="N195" s="253"/>
      <c r="O195" s="253"/>
      <c r="P195" s="253"/>
      <c r="Q195" s="253"/>
      <c r="R195" s="253"/>
      <c r="S195" s="253"/>
      <c r="T195" s="254"/>
      <c r="AT195" s="249" t="s">
        <v>284</v>
      </c>
      <c r="AU195" s="249" t="s">
        <v>132</v>
      </c>
      <c r="AV195" s="248" t="s">
        <v>132</v>
      </c>
      <c r="AW195" s="248" t="s">
        <v>35</v>
      </c>
      <c r="AX195" s="248" t="s">
        <v>72</v>
      </c>
      <c r="AY195" s="249" t="s">
        <v>124</v>
      </c>
    </row>
    <row r="196" spans="2:51" s="256" customFormat="1">
      <c r="B196" s="255"/>
      <c r="D196" s="240" t="s">
        <v>284</v>
      </c>
      <c r="E196" s="257" t="s">
        <v>5</v>
      </c>
      <c r="F196" s="258" t="s">
        <v>467</v>
      </c>
      <c r="H196" s="257" t="s">
        <v>5</v>
      </c>
      <c r="L196" s="255"/>
      <c r="M196" s="259"/>
      <c r="N196" s="260"/>
      <c r="O196" s="260"/>
      <c r="P196" s="260"/>
      <c r="Q196" s="260"/>
      <c r="R196" s="260"/>
      <c r="S196" s="260"/>
      <c r="T196" s="261"/>
      <c r="AT196" s="257" t="s">
        <v>284</v>
      </c>
      <c r="AU196" s="257" t="s">
        <v>132</v>
      </c>
      <c r="AV196" s="256" t="s">
        <v>80</v>
      </c>
      <c r="AW196" s="256" t="s">
        <v>35</v>
      </c>
      <c r="AX196" s="256" t="s">
        <v>72</v>
      </c>
      <c r="AY196" s="257" t="s">
        <v>124</v>
      </c>
    </row>
    <row r="197" spans="2:51" s="248" customFormat="1">
      <c r="B197" s="247"/>
      <c r="D197" s="240" t="s">
        <v>284</v>
      </c>
      <c r="E197" s="249" t="s">
        <v>5</v>
      </c>
      <c r="F197" s="250" t="s">
        <v>907</v>
      </c>
      <c r="H197" s="251">
        <v>-69.932000000000002</v>
      </c>
      <c r="L197" s="247"/>
      <c r="M197" s="252"/>
      <c r="N197" s="253"/>
      <c r="O197" s="253"/>
      <c r="P197" s="253"/>
      <c r="Q197" s="253"/>
      <c r="R197" s="253"/>
      <c r="S197" s="253"/>
      <c r="T197" s="254"/>
      <c r="AT197" s="249" t="s">
        <v>284</v>
      </c>
      <c r="AU197" s="249" t="s">
        <v>132</v>
      </c>
      <c r="AV197" s="248" t="s">
        <v>132</v>
      </c>
      <c r="AW197" s="248" t="s">
        <v>35</v>
      </c>
      <c r="AX197" s="248" t="s">
        <v>72</v>
      </c>
      <c r="AY197" s="249" t="s">
        <v>124</v>
      </c>
    </row>
    <row r="198" spans="2:51" s="256" customFormat="1">
      <c r="B198" s="255"/>
      <c r="D198" s="240" t="s">
        <v>284</v>
      </c>
      <c r="E198" s="257" t="s">
        <v>5</v>
      </c>
      <c r="F198" s="258" t="s">
        <v>908</v>
      </c>
      <c r="H198" s="257" t="s">
        <v>5</v>
      </c>
      <c r="L198" s="255"/>
      <c r="M198" s="259"/>
      <c r="N198" s="260"/>
      <c r="O198" s="260"/>
      <c r="P198" s="260"/>
      <c r="Q198" s="260"/>
      <c r="R198" s="260"/>
      <c r="S198" s="260"/>
      <c r="T198" s="261"/>
      <c r="AT198" s="257" t="s">
        <v>284</v>
      </c>
      <c r="AU198" s="257" t="s">
        <v>132</v>
      </c>
      <c r="AV198" s="256" t="s">
        <v>80</v>
      </c>
      <c r="AW198" s="256" t="s">
        <v>35</v>
      </c>
      <c r="AX198" s="256" t="s">
        <v>72</v>
      </c>
      <c r="AY198" s="257" t="s">
        <v>124</v>
      </c>
    </row>
    <row r="199" spans="2:51" s="248" customFormat="1">
      <c r="B199" s="247"/>
      <c r="D199" s="240" t="s">
        <v>284</v>
      </c>
      <c r="E199" s="249" t="s">
        <v>5</v>
      </c>
      <c r="F199" s="250" t="s">
        <v>909</v>
      </c>
      <c r="H199" s="251">
        <v>168.52699999999999</v>
      </c>
      <c r="L199" s="247"/>
      <c r="M199" s="252"/>
      <c r="N199" s="253"/>
      <c r="O199" s="253"/>
      <c r="P199" s="253"/>
      <c r="Q199" s="253"/>
      <c r="R199" s="253"/>
      <c r="S199" s="253"/>
      <c r="T199" s="254"/>
      <c r="AT199" s="249" t="s">
        <v>284</v>
      </c>
      <c r="AU199" s="249" t="s">
        <v>132</v>
      </c>
      <c r="AV199" s="248" t="s">
        <v>132</v>
      </c>
      <c r="AW199" s="248" t="s">
        <v>35</v>
      </c>
      <c r="AX199" s="248" t="s">
        <v>72</v>
      </c>
      <c r="AY199" s="249" t="s">
        <v>124</v>
      </c>
    </row>
    <row r="200" spans="2:51" s="256" customFormat="1">
      <c r="B200" s="255"/>
      <c r="D200" s="240" t="s">
        <v>284</v>
      </c>
      <c r="E200" s="257" t="s">
        <v>5</v>
      </c>
      <c r="F200" s="258" t="s">
        <v>465</v>
      </c>
      <c r="H200" s="257" t="s">
        <v>5</v>
      </c>
      <c r="L200" s="255"/>
      <c r="M200" s="259"/>
      <c r="N200" s="260"/>
      <c r="O200" s="260"/>
      <c r="P200" s="260"/>
      <c r="Q200" s="260"/>
      <c r="R200" s="260"/>
      <c r="S200" s="260"/>
      <c r="T200" s="261"/>
      <c r="AT200" s="257" t="s">
        <v>284</v>
      </c>
      <c r="AU200" s="257" t="s">
        <v>132</v>
      </c>
      <c r="AV200" s="256" t="s">
        <v>80</v>
      </c>
      <c r="AW200" s="256" t="s">
        <v>35</v>
      </c>
      <c r="AX200" s="256" t="s">
        <v>72</v>
      </c>
      <c r="AY200" s="257" t="s">
        <v>124</v>
      </c>
    </row>
    <row r="201" spans="2:51" s="248" customFormat="1">
      <c r="B201" s="247"/>
      <c r="D201" s="240" t="s">
        <v>284</v>
      </c>
      <c r="E201" s="249" t="s">
        <v>5</v>
      </c>
      <c r="F201" s="250" t="s">
        <v>910</v>
      </c>
      <c r="H201" s="251">
        <v>9.3059999999999992</v>
      </c>
      <c r="L201" s="247"/>
      <c r="M201" s="252"/>
      <c r="N201" s="253"/>
      <c r="O201" s="253"/>
      <c r="P201" s="253"/>
      <c r="Q201" s="253"/>
      <c r="R201" s="253"/>
      <c r="S201" s="253"/>
      <c r="T201" s="254"/>
      <c r="AT201" s="249" t="s">
        <v>284</v>
      </c>
      <c r="AU201" s="249" t="s">
        <v>132</v>
      </c>
      <c r="AV201" s="248" t="s">
        <v>132</v>
      </c>
      <c r="AW201" s="248" t="s">
        <v>35</v>
      </c>
      <c r="AX201" s="248" t="s">
        <v>72</v>
      </c>
      <c r="AY201" s="249" t="s">
        <v>124</v>
      </c>
    </row>
    <row r="202" spans="2:51" s="256" customFormat="1">
      <c r="B202" s="255"/>
      <c r="D202" s="240" t="s">
        <v>284</v>
      </c>
      <c r="E202" s="257" t="s">
        <v>5</v>
      </c>
      <c r="F202" s="258" t="s">
        <v>467</v>
      </c>
      <c r="H202" s="257" t="s">
        <v>5</v>
      </c>
      <c r="L202" s="255"/>
      <c r="M202" s="259"/>
      <c r="N202" s="260"/>
      <c r="O202" s="260"/>
      <c r="P202" s="260"/>
      <c r="Q202" s="260"/>
      <c r="R202" s="260"/>
      <c r="S202" s="260"/>
      <c r="T202" s="261"/>
      <c r="AT202" s="257" t="s">
        <v>284</v>
      </c>
      <c r="AU202" s="257" t="s">
        <v>132</v>
      </c>
      <c r="AV202" s="256" t="s">
        <v>80</v>
      </c>
      <c r="AW202" s="256" t="s">
        <v>35</v>
      </c>
      <c r="AX202" s="256" t="s">
        <v>72</v>
      </c>
      <c r="AY202" s="257" t="s">
        <v>124</v>
      </c>
    </row>
    <row r="203" spans="2:51" s="248" customFormat="1">
      <c r="B203" s="247"/>
      <c r="D203" s="240" t="s">
        <v>284</v>
      </c>
      <c r="E203" s="249" t="s">
        <v>5</v>
      </c>
      <c r="F203" s="250" t="s">
        <v>911</v>
      </c>
      <c r="H203" s="251">
        <v>-14.04</v>
      </c>
      <c r="L203" s="247"/>
      <c r="M203" s="252"/>
      <c r="N203" s="253"/>
      <c r="O203" s="253"/>
      <c r="P203" s="253"/>
      <c r="Q203" s="253"/>
      <c r="R203" s="253"/>
      <c r="S203" s="253"/>
      <c r="T203" s="254"/>
      <c r="AT203" s="249" t="s">
        <v>284</v>
      </c>
      <c r="AU203" s="249" t="s">
        <v>132</v>
      </c>
      <c r="AV203" s="248" t="s">
        <v>132</v>
      </c>
      <c r="AW203" s="248" t="s">
        <v>35</v>
      </c>
      <c r="AX203" s="248" t="s">
        <v>72</v>
      </c>
      <c r="AY203" s="249" t="s">
        <v>124</v>
      </c>
    </row>
    <row r="204" spans="2:51" s="256" customFormat="1">
      <c r="B204" s="255"/>
      <c r="D204" s="240" t="s">
        <v>284</v>
      </c>
      <c r="E204" s="257" t="s">
        <v>5</v>
      </c>
      <c r="F204" s="258" t="s">
        <v>912</v>
      </c>
      <c r="H204" s="257" t="s">
        <v>5</v>
      </c>
      <c r="L204" s="255"/>
      <c r="M204" s="259"/>
      <c r="N204" s="260"/>
      <c r="O204" s="260"/>
      <c r="P204" s="260"/>
      <c r="Q204" s="260"/>
      <c r="R204" s="260"/>
      <c r="S204" s="260"/>
      <c r="T204" s="261"/>
      <c r="AT204" s="257" t="s">
        <v>284</v>
      </c>
      <c r="AU204" s="257" t="s">
        <v>132</v>
      </c>
      <c r="AV204" s="256" t="s">
        <v>80</v>
      </c>
      <c r="AW204" s="256" t="s">
        <v>35</v>
      </c>
      <c r="AX204" s="256" t="s">
        <v>72</v>
      </c>
      <c r="AY204" s="257" t="s">
        <v>124</v>
      </c>
    </row>
    <row r="205" spans="2:51" s="248" customFormat="1">
      <c r="B205" s="247"/>
      <c r="D205" s="240" t="s">
        <v>284</v>
      </c>
      <c r="E205" s="249" t="s">
        <v>5</v>
      </c>
      <c r="F205" s="250" t="s">
        <v>913</v>
      </c>
      <c r="H205" s="251">
        <v>552.86199999999997</v>
      </c>
      <c r="L205" s="247"/>
      <c r="M205" s="252"/>
      <c r="N205" s="253"/>
      <c r="O205" s="253"/>
      <c r="P205" s="253"/>
      <c r="Q205" s="253"/>
      <c r="R205" s="253"/>
      <c r="S205" s="253"/>
      <c r="T205" s="254"/>
      <c r="AT205" s="249" t="s">
        <v>284</v>
      </c>
      <c r="AU205" s="249" t="s">
        <v>132</v>
      </c>
      <c r="AV205" s="248" t="s">
        <v>132</v>
      </c>
      <c r="AW205" s="248" t="s">
        <v>35</v>
      </c>
      <c r="AX205" s="248" t="s">
        <v>72</v>
      </c>
      <c r="AY205" s="249" t="s">
        <v>124</v>
      </c>
    </row>
    <row r="206" spans="2:51" s="248" customFormat="1">
      <c r="B206" s="247"/>
      <c r="D206" s="240" t="s">
        <v>284</v>
      </c>
      <c r="E206" s="249" t="s">
        <v>5</v>
      </c>
      <c r="F206" s="250" t="s">
        <v>914</v>
      </c>
      <c r="H206" s="251">
        <v>20.638000000000002</v>
      </c>
      <c r="L206" s="247"/>
      <c r="M206" s="252"/>
      <c r="N206" s="253"/>
      <c r="O206" s="253"/>
      <c r="P206" s="253"/>
      <c r="Q206" s="253"/>
      <c r="R206" s="253"/>
      <c r="S206" s="253"/>
      <c r="T206" s="254"/>
      <c r="AT206" s="249" t="s">
        <v>284</v>
      </c>
      <c r="AU206" s="249" t="s">
        <v>132</v>
      </c>
      <c r="AV206" s="248" t="s">
        <v>132</v>
      </c>
      <c r="AW206" s="248" t="s">
        <v>35</v>
      </c>
      <c r="AX206" s="248" t="s">
        <v>72</v>
      </c>
      <c r="AY206" s="249" t="s">
        <v>124</v>
      </c>
    </row>
    <row r="207" spans="2:51" s="256" customFormat="1">
      <c r="B207" s="255"/>
      <c r="D207" s="240" t="s">
        <v>284</v>
      </c>
      <c r="E207" s="257" t="s">
        <v>5</v>
      </c>
      <c r="F207" s="258" t="s">
        <v>465</v>
      </c>
      <c r="H207" s="257" t="s">
        <v>5</v>
      </c>
      <c r="L207" s="255"/>
      <c r="M207" s="259"/>
      <c r="N207" s="260"/>
      <c r="O207" s="260"/>
      <c r="P207" s="260"/>
      <c r="Q207" s="260"/>
      <c r="R207" s="260"/>
      <c r="S207" s="260"/>
      <c r="T207" s="261"/>
      <c r="AT207" s="257" t="s">
        <v>284</v>
      </c>
      <c r="AU207" s="257" t="s">
        <v>132</v>
      </c>
      <c r="AV207" s="256" t="s">
        <v>80</v>
      </c>
      <c r="AW207" s="256" t="s">
        <v>35</v>
      </c>
      <c r="AX207" s="256" t="s">
        <v>72</v>
      </c>
      <c r="AY207" s="257" t="s">
        <v>124</v>
      </c>
    </row>
    <row r="208" spans="2:51" s="248" customFormat="1" ht="27">
      <c r="B208" s="247"/>
      <c r="D208" s="240" t="s">
        <v>284</v>
      </c>
      <c r="E208" s="249" t="s">
        <v>5</v>
      </c>
      <c r="F208" s="250" t="s">
        <v>915</v>
      </c>
      <c r="H208" s="251">
        <v>66.444000000000003</v>
      </c>
      <c r="L208" s="247"/>
      <c r="M208" s="252"/>
      <c r="N208" s="253"/>
      <c r="O208" s="253"/>
      <c r="P208" s="253"/>
      <c r="Q208" s="253"/>
      <c r="R208" s="253"/>
      <c r="S208" s="253"/>
      <c r="T208" s="254"/>
      <c r="AT208" s="249" t="s">
        <v>284</v>
      </c>
      <c r="AU208" s="249" t="s">
        <v>132</v>
      </c>
      <c r="AV208" s="248" t="s">
        <v>132</v>
      </c>
      <c r="AW208" s="248" t="s">
        <v>35</v>
      </c>
      <c r="AX208" s="248" t="s">
        <v>72</v>
      </c>
      <c r="AY208" s="249" t="s">
        <v>124</v>
      </c>
    </row>
    <row r="209" spans="2:65" s="256" customFormat="1">
      <c r="B209" s="255"/>
      <c r="D209" s="240" t="s">
        <v>284</v>
      </c>
      <c r="E209" s="257" t="s">
        <v>5</v>
      </c>
      <c r="F209" s="258" t="s">
        <v>467</v>
      </c>
      <c r="H209" s="257" t="s">
        <v>5</v>
      </c>
      <c r="L209" s="255"/>
      <c r="M209" s="259"/>
      <c r="N209" s="260"/>
      <c r="O209" s="260"/>
      <c r="P209" s="260"/>
      <c r="Q209" s="260"/>
      <c r="R209" s="260"/>
      <c r="S209" s="260"/>
      <c r="T209" s="261"/>
      <c r="AT209" s="257" t="s">
        <v>284</v>
      </c>
      <c r="AU209" s="257" t="s">
        <v>132</v>
      </c>
      <c r="AV209" s="256" t="s">
        <v>80</v>
      </c>
      <c r="AW209" s="256" t="s">
        <v>35</v>
      </c>
      <c r="AX209" s="256" t="s">
        <v>72</v>
      </c>
      <c r="AY209" s="257" t="s">
        <v>124</v>
      </c>
    </row>
    <row r="210" spans="2:65" s="248" customFormat="1">
      <c r="B210" s="247"/>
      <c r="D210" s="240" t="s">
        <v>284</v>
      </c>
      <c r="E210" s="249" t="s">
        <v>5</v>
      </c>
      <c r="F210" s="250" t="s">
        <v>916</v>
      </c>
      <c r="H210" s="251">
        <v>-96.29</v>
      </c>
      <c r="L210" s="247"/>
      <c r="M210" s="252"/>
      <c r="N210" s="253"/>
      <c r="O210" s="253"/>
      <c r="P210" s="253"/>
      <c r="Q210" s="253"/>
      <c r="R210" s="253"/>
      <c r="S210" s="253"/>
      <c r="T210" s="254"/>
      <c r="AT210" s="249" t="s">
        <v>284</v>
      </c>
      <c r="AU210" s="249" t="s">
        <v>132</v>
      </c>
      <c r="AV210" s="248" t="s">
        <v>132</v>
      </c>
      <c r="AW210" s="248" t="s">
        <v>35</v>
      </c>
      <c r="AX210" s="248" t="s">
        <v>72</v>
      </c>
      <c r="AY210" s="249" t="s">
        <v>124</v>
      </c>
    </row>
    <row r="211" spans="2:65" s="256" customFormat="1">
      <c r="B211" s="255"/>
      <c r="D211" s="240" t="s">
        <v>284</v>
      </c>
      <c r="E211" s="257" t="s">
        <v>5</v>
      </c>
      <c r="F211" s="258" t="s">
        <v>917</v>
      </c>
      <c r="H211" s="257" t="s">
        <v>5</v>
      </c>
      <c r="L211" s="255"/>
      <c r="M211" s="259"/>
      <c r="N211" s="260"/>
      <c r="O211" s="260"/>
      <c r="P211" s="260"/>
      <c r="Q211" s="260"/>
      <c r="R211" s="260"/>
      <c r="S211" s="260"/>
      <c r="T211" s="261"/>
      <c r="AT211" s="257" t="s">
        <v>284</v>
      </c>
      <c r="AU211" s="257" t="s">
        <v>132</v>
      </c>
      <c r="AV211" s="256" t="s">
        <v>80</v>
      </c>
      <c r="AW211" s="256" t="s">
        <v>35</v>
      </c>
      <c r="AX211" s="256" t="s">
        <v>72</v>
      </c>
      <c r="AY211" s="257" t="s">
        <v>124</v>
      </c>
    </row>
    <row r="212" spans="2:65" s="248" customFormat="1">
      <c r="B212" s="247"/>
      <c r="D212" s="240" t="s">
        <v>284</v>
      </c>
      <c r="E212" s="249" t="s">
        <v>5</v>
      </c>
      <c r="F212" s="250" t="s">
        <v>909</v>
      </c>
      <c r="H212" s="251">
        <v>168.52699999999999</v>
      </c>
      <c r="L212" s="247"/>
      <c r="M212" s="252"/>
      <c r="N212" s="253"/>
      <c r="O212" s="253"/>
      <c r="P212" s="253"/>
      <c r="Q212" s="253"/>
      <c r="R212" s="253"/>
      <c r="S212" s="253"/>
      <c r="T212" s="254"/>
      <c r="AT212" s="249" t="s">
        <v>284</v>
      </c>
      <c r="AU212" s="249" t="s">
        <v>132</v>
      </c>
      <c r="AV212" s="248" t="s">
        <v>132</v>
      </c>
      <c r="AW212" s="248" t="s">
        <v>35</v>
      </c>
      <c r="AX212" s="248" t="s">
        <v>72</v>
      </c>
      <c r="AY212" s="249" t="s">
        <v>124</v>
      </c>
    </row>
    <row r="213" spans="2:65" s="256" customFormat="1">
      <c r="B213" s="255"/>
      <c r="D213" s="240" t="s">
        <v>284</v>
      </c>
      <c r="E213" s="257" t="s">
        <v>5</v>
      </c>
      <c r="F213" s="258" t="s">
        <v>465</v>
      </c>
      <c r="H213" s="257" t="s">
        <v>5</v>
      </c>
      <c r="L213" s="255"/>
      <c r="M213" s="259"/>
      <c r="N213" s="260"/>
      <c r="O213" s="260"/>
      <c r="P213" s="260"/>
      <c r="Q213" s="260"/>
      <c r="R213" s="260"/>
      <c r="S213" s="260"/>
      <c r="T213" s="261"/>
      <c r="AT213" s="257" t="s">
        <v>284</v>
      </c>
      <c r="AU213" s="257" t="s">
        <v>132</v>
      </c>
      <c r="AV213" s="256" t="s">
        <v>80</v>
      </c>
      <c r="AW213" s="256" t="s">
        <v>35</v>
      </c>
      <c r="AX213" s="256" t="s">
        <v>72</v>
      </c>
      <c r="AY213" s="257" t="s">
        <v>124</v>
      </c>
    </row>
    <row r="214" spans="2:65" s="248" customFormat="1">
      <c r="B214" s="247"/>
      <c r="D214" s="240" t="s">
        <v>284</v>
      </c>
      <c r="E214" s="249" t="s">
        <v>5</v>
      </c>
      <c r="F214" s="250" t="s">
        <v>910</v>
      </c>
      <c r="H214" s="251">
        <v>9.3059999999999992</v>
      </c>
      <c r="L214" s="247"/>
      <c r="M214" s="252"/>
      <c r="N214" s="253"/>
      <c r="O214" s="253"/>
      <c r="P214" s="253"/>
      <c r="Q214" s="253"/>
      <c r="R214" s="253"/>
      <c r="S214" s="253"/>
      <c r="T214" s="254"/>
      <c r="AT214" s="249" t="s">
        <v>284</v>
      </c>
      <c r="AU214" s="249" t="s">
        <v>132</v>
      </c>
      <c r="AV214" s="248" t="s">
        <v>132</v>
      </c>
      <c r="AW214" s="248" t="s">
        <v>35</v>
      </c>
      <c r="AX214" s="248" t="s">
        <v>72</v>
      </c>
      <c r="AY214" s="249" t="s">
        <v>124</v>
      </c>
    </row>
    <row r="215" spans="2:65" s="256" customFormat="1">
      <c r="B215" s="255"/>
      <c r="D215" s="240" t="s">
        <v>284</v>
      </c>
      <c r="E215" s="257" t="s">
        <v>5</v>
      </c>
      <c r="F215" s="258" t="s">
        <v>467</v>
      </c>
      <c r="H215" s="257" t="s">
        <v>5</v>
      </c>
      <c r="L215" s="255"/>
      <c r="M215" s="259"/>
      <c r="N215" s="260"/>
      <c r="O215" s="260"/>
      <c r="P215" s="260"/>
      <c r="Q215" s="260"/>
      <c r="R215" s="260"/>
      <c r="S215" s="260"/>
      <c r="T215" s="261"/>
      <c r="AT215" s="257" t="s">
        <v>284</v>
      </c>
      <c r="AU215" s="257" t="s">
        <v>132</v>
      </c>
      <c r="AV215" s="256" t="s">
        <v>80</v>
      </c>
      <c r="AW215" s="256" t="s">
        <v>35</v>
      </c>
      <c r="AX215" s="256" t="s">
        <v>72</v>
      </c>
      <c r="AY215" s="257" t="s">
        <v>124</v>
      </c>
    </row>
    <row r="216" spans="2:65" s="248" customFormat="1">
      <c r="B216" s="247"/>
      <c r="D216" s="240" t="s">
        <v>284</v>
      </c>
      <c r="E216" s="249" t="s">
        <v>5</v>
      </c>
      <c r="F216" s="250" t="s">
        <v>911</v>
      </c>
      <c r="H216" s="251">
        <v>-14.04</v>
      </c>
      <c r="L216" s="247"/>
      <c r="M216" s="252"/>
      <c r="N216" s="253"/>
      <c r="O216" s="253"/>
      <c r="P216" s="253"/>
      <c r="Q216" s="253"/>
      <c r="R216" s="253"/>
      <c r="S216" s="253"/>
      <c r="T216" s="254"/>
      <c r="AT216" s="249" t="s">
        <v>284</v>
      </c>
      <c r="AU216" s="249" t="s">
        <v>132</v>
      </c>
      <c r="AV216" s="248" t="s">
        <v>132</v>
      </c>
      <c r="AW216" s="248" t="s">
        <v>35</v>
      </c>
      <c r="AX216" s="248" t="s">
        <v>72</v>
      </c>
      <c r="AY216" s="249" t="s">
        <v>124</v>
      </c>
    </row>
    <row r="217" spans="2:65" s="271" customFormat="1">
      <c r="B217" s="270"/>
      <c r="D217" s="240" t="s">
        <v>284</v>
      </c>
      <c r="E217" s="272" t="s">
        <v>828</v>
      </c>
      <c r="F217" s="273" t="s">
        <v>306</v>
      </c>
      <c r="H217" s="274">
        <v>1494.1320000000001</v>
      </c>
      <c r="L217" s="270"/>
      <c r="M217" s="275"/>
      <c r="N217" s="276"/>
      <c r="O217" s="276"/>
      <c r="P217" s="276"/>
      <c r="Q217" s="276"/>
      <c r="R217" s="276"/>
      <c r="S217" s="276"/>
      <c r="T217" s="277"/>
      <c r="AT217" s="272" t="s">
        <v>284</v>
      </c>
      <c r="AU217" s="272" t="s">
        <v>132</v>
      </c>
      <c r="AV217" s="271" t="s">
        <v>145</v>
      </c>
      <c r="AW217" s="271" t="s">
        <v>35</v>
      </c>
      <c r="AX217" s="271" t="s">
        <v>80</v>
      </c>
      <c r="AY217" s="272" t="s">
        <v>124</v>
      </c>
    </row>
    <row r="218" spans="2:65" s="112" customFormat="1" ht="25.5" customHeight="1">
      <c r="B218" s="107"/>
      <c r="C218" s="229" t="s">
        <v>454</v>
      </c>
      <c r="D218" s="229" t="s">
        <v>127</v>
      </c>
      <c r="E218" s="230" t="s">
        <v>492</v>
      </c>
      <c r="F218" s="231" t="s">
        <v>493</v>
      </c>
      <c r="G218" s="232" t="s">
        <v>213</v>
      </c>
      <c r="H218" s="233">
        <v>116.08499999999999</v>
      </c>
      <c r="I218" s="8"/>
      <c r="J218" s="234">
        <f>ROUND(I218*H218,2)</f>
        <v>0</v>
      </c>
      <c r="K218" s="231" t="s">
        <v>148</v>
      </c>
      <c r="L218" s="107"/>
      <c r="M218" s="235" t="s">
        <v>5</v>
      </c>
      <c r="N218" s="236" t="s">
        <v>44</v>
      </c>
      <c r="O218" s="108"/>
      <c r="P218" s="237">
        <f>O218*H218</f>
        <v>0</v>
      </c>
      <c r="Q218" s="237">
        <v>1.2199999999999999E-3</v>
      </c>
      <c r="R218" s="237">
        <f>Q218*H218</f>
        <v>0.14162369999999999</v>
      </c>
      <c r="S218" s="237">
        <v>0</v>
      </c>
      <c r="T218" s="238">
        <f>S218*H218</f>
        <v>0</v>
      </c>
      <c r="AR218" s="92" t="s">
        <v>145</v>
      </c>
      <c r="AT218" s="92" t="s">
        <v>127</v>
      </c>
      <c r="AU218" s="92" t="s">
        <v>132</v>
      </c>
      <c r="AY218" s="92" t="s">
        <v>124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92" t="s">
        <v>132</v>
      </c>
      <c r="BK218" s="239">
        <f>ROUND(I218*H218,2)</f>
        <v>0</v>
      </c>
      <c r="BL218" s="92" t="s">
        <v>145</v>
      </c>
      <c r="BM218" s="92" t="s">
        <v>918</v>
      </c>
    </row>
    <row r="219" spans="2:65" s="112" customFormat="1" ht="27">
      <c r="B219" s="107"/>
      <c r="D219" s="240" t="s">
        <v>134</v>
      </c>
      <c r="F219" s="241" t="s">
        <v>495</v>
      </c>
      <c r="L219" s="107"/>
      <c r="M219" s="242"/>
      <c r="N219" s="108"/>
      <c r="O219" s="108"/>
      <c r="P219" s="108"/>
      <c r="Q219" s="108"/>
      <c r="R219" s="108"/>
      <c r="S219" s="108"/>
      <c r="T219" s="138"/>
      <c r="AT219" s="92" t="s">
        <v>134</v>
      </c>
      <c r="AU219" s="92" t="s">
        <v>132</v>
      </c>
    </row>
    <row r="220" spans="2:65" s="256" customFormat="1">
      <c r="B220" s="255"/>
      <c r="D220" s="240" t="s">
        <v>284</v>
      </c>
      <c r="E220" s="257" t="s">
        <v>5</v>
      </c>
      <c r="F220" s="258" t="s">
        <v>903</v>
      </c>
      <c r="H220" s="257" t="s">
        <v>5</v>
      </c>
      <c r="L220" s="255"/>
      <c r="M220" s="259"/>
      <c r="N220" s="260"/>
      <c r="O220" s="260"/>
      <c r="P220" s="260"/>
      <c r="Q220" s="260"/>
      <c r="R220" s="260"/>
      <c r="S220" s="260"/>
      <c r="T220" s="261"/>
      <c r="AT220" s="257" t="s">
        <v>284</v>
      </c>
      <c r="AU220" s="257" t="s">
        <v>132</v>
      </c>
      <c r="AV220" s="256" t="s">
        <v>80</v>
      </c>
      <c r="AW220" s="256" t="s">
        <v>35</v>
      </c>
      <c r="AX220" s="256" t="s">
        <v>72</v>
      </c>
      <c r="AY220" s="257" t="s">
        <v>124</v>
      </c>
    </row>
    <row r="221" spans="2:65" s="248" customFormat="1">
      <c r="B221" s="247"/>
      <c r="D221" s="240" t="s">
        <v>284</v>
      </c>
      <c r="E221" s="249" t="s">
        <v>5</v>
      </c>
      <c r="F221" s="250" t="s">
        <v>919</v>
      </c>
      <c r="H221" s="251">
        <v>51.76</v>
      </c>
      <c r="L221" s="247"/>
      <c r="M221" s="252"/>
      <c r="N221" s="253"/>
      <c r="O221" s="253"/>
      <c r="P221" s="253"/>
      <c r="Q221" s="253"/>
      <c r="R221" s="253"/>
      <c r="S221" s="253"/>
      <c r="T221" s="254"/>
      <c r="AT221" s="249" t="s">
        <v>284</v>
      </c>
      <c r="AU221" s="249" t="s">
        <v>132</v>
      </c>
      <c r="AV221" s="248" t="s">
        <v>132</v>
      </c>
      <c r="AW221" s="248" t="s">
        <v>35</v>
      </c>
      <c r="AX221" s="248" t="s">
        <v>72</v>
      </c>
      <c r="AY221" s="249" t="s">
        <v>124</v>
      </c>
    </row>
    <row r="222" spans="2:65" s="256" customFormat="1">
      <c r="B222" s="255"/>
      <c r="D222" s="240" t="s">
        <v>284</v>
      </c>
      <c r="E222" s="257" t="s">
        <v>5</v>
      </c>
      <c r="F222" s="258" t="s">
        <v>465</v>
      </c>
      <c r="H222" s="257" t="s">
        <v>5</v>
      </c>
      <c r="L222" s="255"/>
      <c r="M222" s="259"/>
      <c r="N222" s="260"/>
      <c r="O222" s="260"/>
      <c r="P222" s="260"/>
      <c r="Q222" s="260"/>
      <c r="R222" s="260"/>
      <c r="S222" s="260"/>
      <c r="T222" s="261"/>
      <c r="AT222" s="257" t="s">
        <v>284</v>
      </c>
      <c r="AU222" s="257" t="s">
        <v>132</v>
      </c>
      <c r="AV222" s="256" t="s">
        <v>80</v>
      </c>
      <c r="AW222" s="256" t="s">
        <v>35</v>
      </c>
      <c r="AX222" s="256" t="s">
        <v>72</v>
      </c>
      <c r="AY222" s="257" t="s">
        <v>124</v>
      </c>
    </row>
    <row r="223" spans="2:65" s="248" customFormat="1">
      <c r="B223" s="247"/>
      <c r="D223" s="240" t="s">
        <v>284</v>
      </c>
      <c r="E223" s="249" t="s">
        <v>5</v>
      </c>
      <c r="F223" s="250" t="s">
        <v>920</v>
      </c>
      <c r="H223" s="251">
        <v>1.8540000000000001</v>
      </c>
      <c r="L223" s="247"/>
      <c r="M223" s="252"/>
      <c r="N223" s="253"/>
      <c r="O223" s="253"/>
      <c r="P223" s="253"/>
      <c r="Q223" s="253"/>
      <c r="R223" s="253"/>
      <c r="S223" s="253"/>
      <c r="T223" s="254"/>
      <c r="AT223" s="249" t="s">
        <v>284</v>
      </c>
      <c r="AU223" s="249" t="s">
        <v>132</v>
      </c>
      <c r="AV223" s="248" t="s">
        <v>132</v>
      </c>
      <c r="AW223" s="248" t="s">
        <v>35</v>
      </c>
      <c r="AX223" s="248" t="s">
        <v>72</v>
      </c>
      <c r="AY223" s="249" t="s">
        <v>124</v>
      </c>
    </row>
    <row r="224" spans="2:65" s="256" customFormat="1">
      <c r="B224" s="255"/>
      <c r="D224" s="240" t="s">
        <v>284</v>
      </c>
      <c r="E224" s="257" t="s">
        <v>5</v>
      </c>
      <c r="F224" s="258" t="s">
        <v>467</v>
      </c>
      <c r="H224" s="257" t="s">
        <v>5</v>
      </c>
      <c r="L224" s="255"/>
      <c r="M224" s="259"/>
      <c r="N224" s="260"/>
      <c r="O224" s="260"/>
      <c r="P224" s="260"/>
      <c r="Q224" s="260"/>
      <c r="R224" s="260"/>
      <c r="S224" s="260"/>
      <c r="T224" s="261"/>
      <c r="AT224" s="257" t="s">
        <v>284</v>
      </c>
      <c r="AU224" s="257" t="s">
        <v>132</v>
      </c>
      <c r="AV224" s="256" t="s">
        <v>80</v>
      </c>
      <c r="AW224" s="256" t="s">
        <v>35</v>
      </c>
      <c r="AX224" s="256" t="s">
        <v>72</v>
      </c>
      <c r="AY224" s="257" t="s">
        <v>124</v>
      </c>
    </row>
    <row r="225" spans="2:51" s="248" customFormat="1">
      <c r="B225" s="247"/>
      <c r="D225" s="240" t="s">
        <v>284</v>
      </c>
      <c r="E225" s="249" t="s">
        <v>5</v>
      </c>
      <c r="F225" s="250" t="s">
        <v>921</v>
      </c>
      <c r="H225" s="251">
        <v>-1.59</v>
      </c>
      <c r="L225" s="247"/>
      <c r="M225" s="252"/>
      <c r="N225" s="253"/>
      <c r="O225" s="253"/>
      <c r="P225" s="253"/>
      <c r="Q225" s="253"/>
      <c r="R225" s="253"/>
      <c r="S225" s="253"/>
      <c r="T225" s="254"/>
      <c r="AT225" s="249" t="s">
        <v>284</v>
      </c>
      <c r="AU225" s="249" t="s">
        <v>132</v>
      </c>
      <c r="AV225" s="248" t="s">
        <v>132</v>
      </c>
      <c r="AW225" s="248" t="s">
        <v>35</v>
      </c>
      <c r="AX225" s="248" t="s">
        <v>72</v>
      </c>
      <c r="AY225" s="249" t="s">
        <v>124</v>
      </c>
    </row>
    <row r="226" spans="2:51" s="256" customFormat="1">
      <c r="B226" s="255"/>
      <c r="D226" s="240" t="s">
        <v>284</v>
      </c>
      <c r="E226" s="257" t="s">
        <v>5</v>
      </c>
      <c r="F226" s="258" t="s">
        <v>908</v>
      </c>
      <c r="H226" s="257" t="s">
        <v>5</v>
      </c>
      <c r="L226" s="255"/>
      <c r="M226" s="259"/>
      <c r="N226" s="260"/>
      <c r="O226" s="260"/>
      <c r="P226" s="260"/>
      <c r="Q226" s="260"/>
      <c r="R226" s="260"/>
      <c r="S226" s="260"/>
      <c r="T226" s="261"/>
      <c r="AT226" s="257" t="s">
        <v>284</v>
      </c>
      <c r="AU226" s="257" t="s">
        <v>132</v>
      </c>
      <c r="AV226" s="256" t="s">
        <v>80</v>
      </c>
      <c r="AW226" s="256" t="s">
        <v>35</v>
      </c>
      <c r="AX226" s="256" t="s">
        <v>72</v>
      </c>
      <c r="AY226" s="257" t="s">
        <v>124</v>
      </c>
    </row>
    <row r="227" spans="2:51" s="248" customFormat="1">
      <c r="B227" s="247"/>
      <c r="D227" s="240" t="s">
        <v>284</v>
      </c>
      <c r="E227" s="249" t="s">
        <v>5</v>
      </c>
      <c r="F227" s="250" t="s">
        <v>922</v>
      </c>
      <c r="H227" s="251">
        <v>5.306</v>
      </c>
      <c r="L227" s="247"/>
      <c r="M227" s="252"/>
      <c r="N227" s="253"/>
      <c r="O227" s="253"/>
      <c r="P227" s="253"/>
      <c r="Q227" s="253"/>
      <c r="R227" s="253"/>
      <c r="S227" s="253"/>
      <c r="T227" s="254"/>
      <c r="AT227" s="249" t="s">
        <v>284</v>
      </c>
      <c r="AU227" s="249" t="s">
        <v>132</v>
      </c>
      <c r="AV227" s="248" t="s">
        <v>132</v>
      </c>
      <c r="AW227" s="248" t="s">
        <v>35</v>
      </c>
      <c r="AX227" s="248" t="s">
        <v>72</v>
      </c>
      <c r="AY227" s="249" t="s">
        <v>124</v>
      </c>
    </row>
    <row r="228" spans="2:51" s="256" customFormat="1">
      <c r="B228" s="255"/>
      <c r="D228" s="240" t="s">
        <v>284</v>
      </c>
      <c r="E228" s="257" t="s">
        <v>5</v>
      </c>
      <c r="F228" s="258" t="s">
        <v>912</v>
      </c>
      <c r="H228" s="257" t="s">
        <v>5</v>
      </c>
      <c r="L228" s="255"/>
      <c r="M228" s="259"/>
      <c r="N228" s="260"/>
      <c r="O228" s="260"/>
      <c r="P228" s="260"/>
      <c r="Q228" s="260"/>
      <c r="R228" s="260"/>
      <c r="S228" s="260"/>
      <c r="T228" s="261"/>
      <c r="AT228" s="257" t="s">
        <v>284</v>
      </c>
      <c r="AU228" s="257" t="s">
        <v>132</v>
      </c>
      <c r="AV228" s="256" t="s">
        <v>80</v>
      </c>
      <c r="AW228" s="256" t="s">
        <v>35</v>
      </c>
      <c r="AX228" s="256" t="s">
        <v>72</v>
      </c>
      <c r="AY228" s="257" t="s">
        <v>124</v>
      </c>
    </row>
    <row r="229" spans="2:51" s="248" customFormat="1">
      <c r="B229" s="247"/>
      <c r="D229" s="240" t="s">
        <v>284</v>
      </c>
      <c r="E229" s="249" t="s">
        <v>5</v>
      </c>
      <c r="F229" s="250" t="s">
        <v>923</v>
      </c>
      <c r="H229" s="251">
        <v>38.296999999999997</v>
      </c>
      <c r="L229" s="247"/>
      <c r="M229" s="252"/>
      <c r="N229" s="253"/>
      <c r="O229" s="253"/>
      <c r="P229" s="253"/>
      <c r="Q229" s="253"/>
      <c r="R229" s="253"/>
      <c r="S229" s="253"/>
      <c r="T229" s="254"/>
      <c r="AT229" s="249" t="s">
        <v>284</v>
      </c>
      <c r="AU229" s="249" t="s">
        <v>132</v>
      </c>
      <c r="AV229" s="248" t="s">
        <v>132</v>
      </c>
      <c r="AW229" s="248" t="s">
        <v>35</v>
      </c>
      <c r="AX229" s="248" t="s">
        <v>72</v>
      </c>
      <c r="AY229" s="249" t="s">
        <v>124</v>
      </c>
    </row>
    <row r="230" spans="2:51" s="256" customFormat="1">
      <c r="B230" s="255"/>
      <c r="D230" s="240" t="s">
        <v>284</v>
      </c>
      <c r="E230" s="257" t="s">
        <v>5</v>
      </c>
      <c r="F230" s="258" t="s">
        <v>465</v>
      </c>
      <c r="H230" s="257" t="s">
        <v>5</v>
      </c>
      <c r="L230" s="255"/>
      <c r="M230" s="259"/>
      <c r="N230" s="260"/>
      <c r="O230" s="260"/>
      <c r="P230" s="260"/>
      <c r="Q230" s="260"/>
      <c r="R230" s="260"/>
      <c r="S230" s="260"/>
      <c r="T230" s="261"/>
      <c r="AT230" s="257" t="s">
        <v>284</v>
      </c>
      <c r="AU230" s="257" t="s">
        <v>132</v>
      </c>
      <c r="AV230" s="256" t="s">
        <v>80</v>
      </c>
      <c r="AW230" s="256" t="s">
        <v>35</v>
      </c>
      <c r="AX230" s="256" t="s">
        <v>72</v>
      </c>
      <c r="AY230" s="257" t="s">
        <v>124</v>
      </c>
    </row>
    <row r="231" spans="2:51" s="248" customFormat="1">
      <c r="B231" s="247"/>
      <c r="D231" s="240" t="s">
        <v>284</v>
      </c>
      <c r="E231" s="249" t="s">
        <v>5</v>
      </c>
      <c r="F231" s="250" t="s">
        <v>924</v>
      </c>
      <c r="H231" s="251">
        <v>1.698</v>
      </c>
      <c r="L231" s="247"/>
      <c r="M231" s="252"/>
      <c r="N231" s="253"/>
      <c r="O231" s="253"/>
      <c r="P231" s="253"/>
      <c r="Q231" s="253"/>
      <c r="R231" s="253"/>
      <c r="S231" s="253"/>
      <c r="T231" s="254"/>
      <c r="AT231" s="249" t="s">
        <v>284</v>
      </c>
      <c r="AU231" s="249" t="s">
        <v>132</v>
      </c>
      <c r="AV231" s="248" t="s">
        <v>132</v>
      </c>
      <c r="AW231" s="248" t="s">
        <v>35</v>
      </c>
      <c r="AX231" s="248" t="s">
        <v>72</v>
      </c>
      <c r="AY231" s="249" t="s">
        <v>124</v>
      </c>
    </row>
    <row r="232" spans="2:51" s="256" customFormat="1">
      <c r="B232" s="255"/>
      <c r="D232" s="240" t="s">
        <v>284</v>
      </c>
      <c r="E232" s="257" t="s">
        <v>5</v>
      </c>
      <c r="F232" s="258" t="s">
        <v>467</v>
      </c>
      <c r="H232" s="257" t="s">
        <v>5</v>
      </c>
      <c r="L232" s="255"/>
      <c r="M232" s="259"/>
      <c r="N232" s="260"/>
      <c r="O232" s="260"/>
      <c r="P232" s="260"/>
      <c r="Q232" s="260"/>
      <c r="R232" s="260"/>
      <c r="S232" s="260"/>
      <c r="T232" s="261"/>
      <c r="AT232" s="257" t="s">
        <v>284</v>
      </c>
      <c r="AU232" s="257" t="s">
        <v>132</v>
      </c>
      <c r="AV232" s="256" t="s">
        <v>80</v>
      </c>
      <c r="AW232" s="256" t="s">
        <v>35</v>
      </c>
      <c r="AX232" s="256" t="s">
        <v>72</v>
      </c>
      <c r="AY232" s="257" t="s">
        <v>124</v>
      </c>
    </row>
    <row r="233" spans="2:51" s="248" customFormat="1">
      <c r="B233" s="247"/>
      <c r="D233" s="240" t="s">
        <v>284</v>
      </c>
      <c r="E233" s="249" t="s">
        <v>5</v>
      </c>
      <c r="F233" s="250" t="s">
        <v>925</v>
      </c>
      <c r="H233" s="251">
        <v>-1.8540000000000001</v>
      </c>
      <c r="L233" s="247"/>
      <c r="M233" s="252"/>
      <c r="N233" s="253"/>
      <c r="O233" s="253"/>
      <c r="P233" s="253"/>
      <c r="Q233" s="253"/>
      <c r="R233" s="253"/>
      <c r="S233" s="253"/>
      <c r="T233" s="254"/>
      <c r="AT233" s="249" t="s">
        <v>284</v>
      </c>
      <c r="AU233" s="249" t="s">
        <v>132</v>
      </c>
      <c r="AV233" s="248" t="s">
        <v>132</v>
      </c>
      <c r="AW233" s="248" t="s">
        <v>35</v>
      </c>
      <c r="AX233" s="248" t="s">
        <v>72</v>
      </c>
      <c r="AY233" s="249" t="s">
        <v>124</v>
      </c>
    </row>
    <row r="234" spans="2:51" s="256" customFormat="1">
      <c r="B234" s="255"/>
      <c r="D234" s="240" t="s">
        <v>284</v>
      </c>
      <c r="E234" s="257" t="s">
        <v>5</v>
      </c>
      <c r="F234" s="258" t="s">
        <v>917</v>
      </c>
      <c r="H234" s="257" t="s">
        <v>5</v>
      </c>
      <c r="L234" s="255"/>
      <c r="M234" s="259"/>
      <c r="N234" s="260"/>
      <c r="O234" s="260"/>
      <c r="P234" s="260"/>
      <c r="Q234" s="260"/>
      <c r="R234" s="260"/>
      <c r="S234" s="260"/>
      <c r="T234" s="261"/>
      <c r="AT234" s="257" t="s">
        <v>284</v>
      </c>
      <c r="AU234" s="257" t="s">
        <v>132</v>
      </c>
      <c r="AV234" s="256" t="s">
        <v>80</v>
      </c>
      <c r="AW234" s="256" t="s">
        <v>35</v>
      </c>
      <c r="AX234" s="256" t="s">
        <v>72</v>
      </c>
      <c r="AY234" s="257" t="s">
        <v>124</v>
      </c>
    </row>
    <row r="235" spans="2:51" s="248" customFormat="1">
      <c r="B235" s="247"/>
      <c r="D235" s="240" t="s">
        <v>284</v>
      </c>
      <c r="E235" s="249" t="s">
        <v>5</v>
      </c>
      <c r="F235" s="250" t="s">
        <v>926</v>
      </c>
      <c r="H235" s="251">
        <v>20.518000000000001</v>
      </c>
      <c r="L235" s="247"/>
      <c r="M235" s="252"/>
      <c r="N235" s="253"/>
      <c r="O235" s="253"/>
      <c r="P235" s="253"/>
      <c r="Q235" s="253"/>
      <c r="R235" s="253"/>
      <c r="S235" s="253"/>
      <c r="T235" s="254"/>
      <c r="AT235" s="249" t="s">
        <v>284</v>
      </c>
      <c r="AU235" s="249" t="s">
        <v>132</v>
      </c>
      <c r="AV235" s="248" t="s">
        <v>132</v>
      </c>
      <c r="AW235" s="248" t="s">
        <v>35</v>
      </c>
      <c r="AX235" s="248" t="s">
        <v>72</v>
      </c>
      <c r="AY235" s="249" t="s">
        <v>124</v>
      </c>
    </row>
    <row r="236" spans="2:51" s="256" customFormat="1">
      <c r="B236" s="255"/>
      <c r="D236" s="240" t="s">
        <v>284</v>
      </c>
      <c r="E236" s="257" t="s">
        <v>5</v>
      </c>
      <c r="F236" s="258" t="s">
        <v>465</v>
      </c>
      <c r="H236" s="257" t="s">
        <v>5</v>
      </c>
      <c r="L236" s="255"/>
      <c r="M236" s="259"/>
      <c r="N236" s="260"/>
      <c r="O236" s="260"/>
      <c r="P236" s="260"/>
      <c r="Q236" s="260"/>
      <c r="R236" s="260"/>
      <c r="S236" s="260"/>
      <c r="T236" s="261"/>
      <c r="AT236" s="257" t="s">
        <v>284</v>
      </c>
      <c r="AU236" s="257" t="s">
        <v>132</v>
      </c>
      <c r="AV236" s="256" t="s">
        <v>80</v>
      </c>
      <c r="AW236" s="256" t="s">
        <v>35</v>
      </c>
      <c r="AX236" s="256" t="s">
        <v>72</v>
      </c>
      <c r="AY236" s="257" t="s">
        <v>124</v>
      </c>
    </row>
    <row r="237" spans="2:51" s="248" customFormat="1">
      <c r="B237" s="247"/>
      <c r="D237" s="240" t="s">
        <v>284</v>
      </c>
      <c r="E237" s="249" t="s">
        <v>5</v>
      </c>
      <c r="F237" s="250" t="s">
        <v>927</v>
      </c>
      <c r="H237" s="251">
        <v>1.3560000000000001</v>
      </c>
      <c r="L237" s="247"/>
      <c r="M237" s="252"/>
      <c r="N237" s="253"/>
      <c r="O237" s="253"/>
      <c r="P237" s="253"/>
      <c r="Q237" s="253"/>
      <c r="R237" s="253"/>
      <c r="S237" s="253"/>
      <c r="T237" s="254"/>
      <c r="AT237" s="249" t="s">
        <v>284</v>
      </c>
      <c r="AU237" s="249" t="s">
        <v>132</v>
      </c>
      <c r="AV237" s="248" t="s">
        <v>132</v>
      </c>
      <c r="AW237" s="248" t="s">
        <v>35</v>
      </c>
      <c r="AX237" s="248" t="s">
        <v>72</v>
      </c>
      <c r="AY237" s="249" t="s">
        <v>124</v>
      </c>
    </row>
    <row r="238" spans="2:51" s="256" customFormat="1">
      <c r="B238" s="255"/>
      <c r="D238" s="240" t="s">
        <v>284</v>
      </c>
      <c r="E238" s="257" t="s">
        <v>5</v>
      </c>
      <c r="F238" s="258" t="s">
        <v>467</v>
      </c>
      <c r="H238" s="257" t="s">
        <v>5</v>
      </c>
      <c r="L238" s="255"/>
      <c r="M238" s="259"/>
      <c r="N238" s="260"/>
      <c r="O238" s="260"/>
      <c r="P238" s="260"/>
      <c r="Q238" s="260"/>
      <c r="R238" s="260"/>
      <c r="S238" s="260"/>
      <c r="T238" s="261"/>
      <c r="AT238" s="257" t="s">
        <v>284</v>
      </c>
      <c r="AU238" s="257" t="s">
        <v>132</v>
      </c>
      <c r="AV238" s="256" t="s">
        <v>80</v>
      </c>
      <c r="AW238" s="256" t="s">
        <v>35</v>
      </c>
      <c r="AX238" s="256" t="s">
        <v>72</v>
      </c>
      <c r="AY238" s="257" t="s">
        <v>124</v>
      </c>
    </row>
    <row r="239" spans="2:51" s="248" customFormat="1">
      <c r="B239" s="247"/>
      <c r="D239" s="240" t="s">
        <v>284</v>
      </c>
      <c r="E239" s="249" t="s">
        <v>5</v>
      </c>
      <c r="F239" s="250" t="s">
        <v>928</v>
      </c>
      <c r="H239" s="251">
        <v>-1.26</v>
      </c>
      <c r="L239" s="247"/>
      <c r="M239" s="252"/>
      <c r="N239" s="253"/>
      <c r="O239" s="253"/>
      <c r="P239" s="253"/>
      <c r="Q239" s="253"/>
      <c r="R239" s="253"/>
      <c r="S239" s="253"/>
      <c r="T239" s="254"/>
      <c r="AT239" s="249" t="s">
        <v>284</v>
      </c>
      <c r="AU239" s="249" t="s">
        <v>132</v>
      </c>
      <c r="AV239" s="248" t="s">
        <v>132</v>
      </c>
      <c r="AW239" s="248" t="s">
        <v>35</v>
      </c>
      <c r="AX239" s="248" t="s">
        <v>72</v>
      </c>
      <c r="AY239" s="249" t="s">
        <v>124</v>
      </c>
    </row>
    <row r="240" spans="2:51" s="271" customFormat="1">
      <c r="B240" s="270"/>
      <c r="D240" s="240" t="s">
        <v>284</v>
      </c>
      <c r="E240" s="272" t="s">
        <v>831</v>
      </c>
      <c r="F240" s="273" t="s">
        <v>306</v>
      </c>
      <c r="H240" s="274">
        <v>116.08499999999999</v>
      </c>
      <c r="L240" s="270"/>
      <c r="M240" s="275"/>
      <c r="N240" s="276"/>
      <c r="O240" s="276"/>
      <c r="P240" s="276"/>
      <c r="Q240" s="276"/>
      <c r="R240" s="276"/>
      <c r="S240" s="276"/>
      <c r="T240" s="277"/>
      <c r="AT240" s="272" t="s">
        <v>284</v>
      </c>
      <c r="AU240" s="272" t="s">
        <v>132</v>
      </c>
      <c r="AV240" s="271" t="s">
        <v>145</v>
      </c>
      <c r="AW240" s="271" t="s">
        <v>35</v>
      </c>
      <c r="AX240" s="271" t="s">
        <v>80</v>
      </c>
      <c r="AY240" s="272" t="s">
        <v>124</v>
      </c>
    </row>
    <row r="241" spans="2:65" s="112" customFormat="1" ht="25.5" customHeight="1">
      <c r="B241" s="107"/>
      <c r="C241" s="229" t="s">
        <v>458</v>
      </c>
      <c r="D241" s="229" t="s">
        <v>127</v>
      </c>
      <c r="E241" s="230" t="s">
        <v>508</v>
      </c>
      <c r="F241" s="231" t="s">
        <v>509</v>
      </c>
      <c r="G241" s="232" t="s">
        <v>213</v>
      </c>
      <c r="H241" s="233">
        <v>199.006</v>
      </c>
      <c r="I241" s="8"/>
      <c r="J241" s="234">
        <f>ROUND(I241*H241,2)</f>
        <v>0</v>
      </c>
      <c r="K241" s="231" t="s">
        <v>148</v>
      </c>
      <c r="L241" s="107"/>
      <c r="M241" s="235" t="s">
        <v>5</v>
      </c>
      <c r="N241" s="236" t="s">
        <v>44</v>
      </c>
      <c r="O241" s="108"/>
      <c r="P241" s="237">
        <f>O241*H241</f>
        <v>0</v>
      </c>
      <c r="Q241" s="237">
        <v>1.2E-4</v>
      </c>
      <c r="R241" s="237">
        <f>Q241*H241</f>
        <v>2.3880720000000001E-2</v>
      </c>
      <c r="S241" s="237">
        <v>0</v>
      </c>
      <c r="T241" s="238">
        <f>S241*H241</f>
        <v>0</v>
      </c>
      <c r="AR241" s="92" t="s">
        <v>145</v>
      </c>
      <c r="AT241" s="92" t="s">
        <v>127</v>
      </c>
      <c r="AU241" s="92" t="s">
        <v>132</v>
      </c>
      <c r="AY241" s="92" t="s">
        <v>124</v>
      </c>
      <c r="BE241" s="239">
        <f>IF(N241="základní",J241,0)</f>
        <v>0</v>
      </c>
      <c r="BF241" s="239">
        <f>IF(N241="snížená",J241,0)</f>
        <v>0</v>
      </c>
      <c r="BG241" s="239">
        <f>IF(N241="zákl. přenesená",J241,0)</f>
        <v>0</v>
      </c>
      <c r="BH241" s="239">
        <f>IF(N241="sníž. přenesená",J241,0)</f>
        <v>0</v>
      </c>
      <c r="BI241" s="239">
        <f>IF(N241="nulová",J241,0)</f>
        <v>0</v>
      </c>
      <c r="BJ241" s="92" t="s">
        <v>132</v>
      </c>
      <c r="BK241" s="239">
        <f>ROUND(I241*H241,2)</f>
        <v>0</v>
      </c>
      <c r="BL241" s="92" t="s">
        <v>145</v>
      </c>
      <c r="BM241" s="92" t="s">
        <v>929</v>
      </c>
    </row>
    <row r="242" spans="2:65" s="256" customFormat="1">
      <c r="B242" s="255"/>
      <c r="D242" s="240" t="s">
        <v>284</v>
      </c>
      <c r="E242" s="257" t="s">
        <v>5</v>
      </c>
      <c r="F242" s="258" t="s">
        <v>903</v>
      </c>
      <c r="H242" s="257" t="s">
        <v>5</v>
      </c>
      <c r="L242" s="255"/>
      <c r="M242" s="259"/>
      <c r="N242" s="260"/>
      <c r="O242" s="260"/>
      <c r="P242" s="260"/>
      <c r="Q242" s="260"/>
      <c r="R242" s="260"/>
      <c r="S242" s="260"/>
      <c r="T242" s="261"/>
      <c r="AT242" s="257" t="s">
        <v>284</v>
      </c>
      <c r="AU242" s="257" t="s">
        <v>132</v>
      </c>
      <c r="AV242" s="256" t="s">
        <v>80</v>
      </c>
      <c r="AW242" s="256" t="s">
        <v>35</v>
      </c>
      <c r="AX242" s="256" t="s">
        <v>72</v>
      </c>
      <c r="AY242" s="257" t="s">
        <v>124</v>
      </c>
    </row>
    <row r="243" spans="2:65" s="248" customFormat="1">
      <c r="B243" s="247"/>
      <c r="D243" s="240" t="s">
        <v>284</v>
      </c>
      <c r="E243" s="249" t="s">
        <v>5</v>
      </c>
      <c r="F243" s="250" t="s">
        <v>930</v>
      </c>
      <c r="H243" s="251">
        <v>69.932000000000002</v>
      </c>
      <c r="L243" s="247"/>
      <c r="M243" s="252"/>
      <c r="N243" s="253"/>
      <c r="O243" s="253"/>
      <c r="P243" s="253"/>
      <c r="Q243" s="253"/>
      <c r="R243" s="253"/>
      <c r="S243" s="253"/>
      <c r="T243" s="254"/>
      <c r="AT243" s="249" t="s">
        <v>284</v>
      </c>
      <c r="AU243" s="249" t="s">
        <v>132</v>
      </c>
      <c r="AV243" s="248" t="s">
        <v>132</v>
      </c>
      <c r="AW243" s="248" t="s">
        <v>35</v>
      </c>
      <c r="AX243" s="248" t="s">
        <v>72</v>
      </c>
      <c r="AY243" s="249" t="s">
        <v>124</v>
      </c>
    </row>
    <row r="244" spans="2:65" s="248" customFormat="1">
      <c r="B244" s="247"/>
      <c r="D244" s="240" t="s">
        <v>284</v>
      </c>
      <c r="E244" s="249" t="s">
        <v>5</v>
      </c>
      <c r="F244" s="250" t="s">
        <v>931</v>
      </c>
      <c r="H244" s="251">
        <v>1.59</v>
      </c>
      <c r="L244" s="247"/>
      <c r="M244" s="252"/>
      <c r="N244" s="253"/>
      <c r="O244" s="253"/>
      <c r="P244" s="253"/>
      <c r="Q244" s="253"/>
      <c r="R244" s="253"/>
      <c r="S244" s="253"/>
      <c r="T244" s="254"/>
      <c r="AT244" s="249" t="s">
        <v>284</v>
      </c>
      <c r="AU244" s="249" t="s">
        <v>132</v>
      </c>
      <c r="AV244" s="248" t="s">
        <v>132</v>
      </c>
      <c r="AW244" s="248" t="s">
        <v>35</v>
      </c>
      <c r="AX244" s="248" t="s">
        <v>72</v>
      </c>
      <c r="AY244" s="249" t="s">
        <v>124</v>
      </c>
    </row>
    <row r="245" spans="2:65" s="256" customFormat="1">
      <c r="B245" s="255"/>
      <c r="D245" s="240" t="s">
        <v>284</v>
      </c>
      <c r="E245" s="257" t="s">
        <v>5</v>
      </c>
      <c r="F245" s="258" t="s">
        <v>908</v>
      </c>
      <c r="H245" s="257" t="s">
        <v>5</v>
      </c>
      <c r="L245" s="255"/>
      <c r="M245" s="259"/>
      <c r="N245" s="260"/>
      <c r="O245" s="260"/>
      <c r="P245" s="260"/>
      <c r="Q245" s="260"/>
      <c r="R245" s="260"/>
      <c r="S245" s="260"/>
      <c r="T245" s="261"/>
      <c r="AT245" s="257" t="s">
        <v>284</v>
      </c>
      <c r="AU245" s="257" t="s">
        <v>132</v>
      </c>
      <c r="AV245" s="256" t="s">
        <v>80</v>
      </c>
      <c r="AW245" s="256" t="s">
        <v>35</v>
      </c>
      <c r="AX245" s="256" t="s">
        <v>72</v>
      </c>
      <c r="AY245" s="257" t="s">
        <v>124</v>
      </c>
    </row>
    <row r="246" spans="2:65" s="248" customFormat="1">
      <c r="B246" s="247"/>
      <c r="D246" s="240" t="s">
        <v>284</v>
      </c>
      <c r="E246" s="249" t="s">
        <v>5</v>
      </c>
      <c r="F246" s="250" t="s">
        <v>932</v>
      </c>
      <c r="H246" s="251">
        <v>14.04</v>
      </c>
      <c r="L246" s="247"/>
      <c r="M246" s="252"/>
      <c r="N246" s="253"/>
      <c r="O246" s="253"/>
      <c r="P246" s="253"/>
      <c r="Q246" s="253"/>
      <c r="R246" s="253"/>
      <c r="S246" s="253"/>
      <c r="T246" s="254"/>
      <c r="AT246" s="249" t="s">
        <v>284</v>
      </c>
      <c r="AU246" s="249" t="s">
        <v>132</v>
      </c>
      <c r="AV246" s="248" t="s">
        <v>132</v>
      </c>
      <c r="AW246" s="248" t="s">
        <v>35</v>
      </c>
      <c r="AX246" s="248" t="s">
        <v>72</v>
      </c>
      <c r="AY246" s="249" t="s">
        <v>124</v>
      </c>
    </row>
    <row r="247" spans="2:65" s="256" customFormat="1">
      <c r="B247" s="255"/>
      <c r="D247" s="240" t="s">
        <v>284</v>
      </c>
      <c r="E247" s="257" t="s">
        <v>5</v>
      </c>
      <c r="F247" s="258" t="s">
        <v>912</v>
      </c>
      <c r="H247" s="257" t="s">
        <v>5</v>
      </c>
      <c r="L247" s="255"/>
      <c r="M247" s="259"/>
      <c r="N247" s="260"/>
      <c r="O247" s="260"/>
      <c r="P247" s="260"/>
      <c r="Q247" s="260"/>
      <c r="R247" s="260"/>
      <c r="S247" s="260"/>
      <c r="T247" s="261"/>
      <c r="AT247" s="257" t="s">
        <v>284</v>
      </c>
      <c r="AU247" s="257" t="s">
        <v>132</v>
      </c>
      <c r="AV247" s="256" t="s">
        <v>80</v>
      </c>
      <c r="AW247" s="256" t="s">
        <v>35</v>
      </c>
      <c r="AX247" s="256" t="s">
        <v>72</v>
      </c>
      <c r="AY247" s="257" t="s">
        <v>124</v>
      </c>
    </row>
    <row r="248" spans="2:65" s="248" customFormat="1">
      <c r="B248" s="247"/>
      <c r="D248" s="240" t="s">
        <v>284</v>
      </c>
      <c r="E248" s="249" t="s">
        <v>5</v>
      </c>
      <c r="F248" s="250" t="s">
        <v>933</v>
      </c>
      <c r="H248" s="251">
        <v>96.29</v>
      </c>
      <c r="L248" s="247"/>
      <c r="M248" s="252"/>
      <c r="N248" s="253"/>
      <c r="O248" s="253"/>
      <c r="P248" s="253"/>
      <c r="Q248" s="253"/>
      <c r="R248" s="253"/>
      <c r="S248" s="253"/>
      <c r="T248" s="254"/>
      <c r="AT248" s="249" t="s">
        <v>284</v>
      </c>
      <c r="AU248" s="249" t="s">
        <v>132</v>
      </c>
      <c r="AV248" s="248" t="s">
        <v>132</v>
      </c>
      <c r="AW248" s="248" t="s">
        <v>35</v>
      </c>
      <c r="AX248" s="248" t="s">
        <v>72</v>
      </c>
      <c r="AY248" s="249" t="s">
        <v>124</v>
      </c>
    </row>
    <row r="249" spans="2:65" s="248" customFormat="1">
      <c r="B249" s="247"/>
      <c r="D249" s="240" t="s">
        <v>284</v>
      </c>
      <c r="E249" s="249" t="s">
        <v>5</v>
      </c>
      <c r="F249" s="250" t="s">
        <v>934</v>
      </c>
      <c r="H249" s="251">
        <v>1.8540000000000001</v>
      </c>
      <c r="L249" s="247"/>
      <c r="M249" s="252"/>
      <c r="N249" s="253"/>
      <c r="O249" s="253"/>
      <c r="P249" s="253"/>
      <c r="Q249" s="253"/>
      <c r="R249" s="253"/>
      <c r="S249" s="253"/>
      <c r="T249" s="254"/>
      <c r="AT249" s="249" t="s">
        <v>284</v>
      </c>
      <c r="AU249" s="249" t="s">
        <v>132</v>
      </c>
      <c r="AV249" s="248" t="s">
        <v>132</v>
      </c>
      <c r="AW249" s="248" t="s">
        <v>35</v>
      </c>
      <c r="AX249" s="248" t="s">
        <v>72</v>
      </c>
      <c r="AY249" s="249" t="s">
        <v>124</v>
      </c>
    </row>
    <row r="250" spans="2:65" s="256" customFormat="1">
      <c r="B250" s="255"/>
      <c r="D250" s="240" t="s">
        <v>284</v>
      </c>
      <c r="E250" s="257" t="s">
        <v>5</v>
      </c>
      <c r="F250" s="258" t="s">
        <v>917</v>
      </c>
      <c r="H250" s="257" t="s">
        <v>5</v>
      </c>
      <c r="L250" s="255"/>
      <c r="M250" s="259"/>
      <c r="N250" s="260"/>
      <c r="O250" s="260"/>
      <c r="P250" s="260"/>
      <c r="Q250" s="260"/>
      <c r="R250" s="260"/>
      <c r="S250" s="260"/>
      <c r="T250" s="261"/>
      <c r="AT250" s="257" t="s">
        <v>284</v>
      </c>
      <c r="AU250" s="257" t="s">
        <v>132</v>
      </c>
      <c r="AV250" s="256" t="s">
        <v>80</v>
      </c>
      <c r="AW250" s="256" t="s">
        <v>35</v>
      </c>
      <c r="AX250" s="256" t="s">
        <v>72</v>
      </c>
      <c r="AY250" s="257" t="s">
        <v>124</v>
      </c>
    </row>
    <row r="251" spans="2:65" s="248" customFormat="1">
      <c r="B251" s="247"/>
      <c r="D251" s="240" t="s">
        <v>284</v>
      </c>
      <c r="E251" s="249" t="s">
        <v>5</v>
      </c>
      <c r="F251" s="250" t="s">
        <v>932</v>
      </c>
      <c r="H251" s="251">
        <v>14.04</v>
      </c>
      <c r="L251" s="247"/>
      <c r="M251" s="252"/>
      <c r="N251" s="253"/>
      <c r="O251" s="253"/>
      <c r="P251" s="253"/>
      <c r="Q251" s="253"/>
      <c r="R251" s="253"/>
      <c r="S251" s="253"/>
      <c r="T251" s="254"/>
      <c r="AT251" s="249" t="s">
        <v>284</v>
      </c>
      <c r="AU251" s="249" t="s">
        <v>132</v>
      </c>
      <c r="AV251" s="248" t="s">
        <v>132</v>
      </c>
      <c r="AW251" s="248" t="s">
        <v>35</v>
      </c>
      <c r="AX251" s="248" t="s">
        <v>72</v>
      </c>
      <c r="AY251" s="249" t="s">
        <v>124</v>
      </c>
    </row>
    <row r="252" spans="2:65" s="248" customFormat="1">
      <c r="B252" s="247"/>
      <c r="D252" s="240" t="s">
        <v>284</v>
      </c>
      <c r="E252" s="249" t="s">
        <v>5</v>
      </c>
      <c r="F252" s="250" t="s">
        <v>935</v>
      </c>
      <c r="H252" s="251">
        <v>1.26</v>
      </c>
      <c r="L252" s="247"/>
      <c r="M252" s="252"/>
      <c r="N252" s="253"/>
      <c r="O252" s="253"/>
      <c r="P252" s="253"/>
      <c r="Q252" s="253"/>
      <c r="R252" s="253"/>
      <c r="S252" s="253"/>
      <c r="T252" s="254"/>
      <c r="AT252" s="249" t="s">
        <v>284</v>
      </c>
      <c r="AU252" s="249" t="s">
        <v>132</v>
      </c>
      <c r="AV252" s="248" t="s">
        <v>132</v>
      </c>
      <c r="AW252" s="248" t="s">
        <v>35</v>
      </c>
      <c r="AX252" s="248" t="s">
        <v>72</v>
      </c>
      <c r="AY252" s="249" t="s">
        <v>124</v>
      </c>
    </row>
    <row r="253" spans="2:65" s="271" customFormat="1">
      <c r="B253" s="270"/>
      <c r="D253" s="240" t="s">
        <v>284</v>
      </c>
      <c r="E253" s="272" t="s">
        <v>5</v>
      </c>
      <c r="F253" s="273" t="s">
        <v>306</v>
      </c>
      <c r="H253" s="274">
        <v>199.006</v>
      </c>
      <c r="L253" s="270"/>
      <c r="M253" s="275"/>
      <c r="N253" s="276"/>
      <c r="O253" s="276"/>
      <c r="P253" s="276"/>
      <c r="Q253" s="276"/>
      <c r="R253" s="276"/>
      <c r="S253" s="276"/>
      <c r="T253" s="277"/>
      <c r="AT253" s="272" t="s">
        <v>284</v>
      </c>
      <c r="AU253" s="272" t="s">
        <v>132</v>
      </c>
      <c r="AV253" s="271" t="s">
        <v>145</v>
      </c>
      <c r="AW253" s="271" t="s">
        <v>35</v>
      </c>
      <c r="AX253" s="271" t="s">
        <v>80</v>
      </c>
      <c r="AY253" s="272" t="s">
        <v>124</v>
      </c>
    </row>
    <row r="254" spans="2:65" s="112" customFormat="1" ht="16.5" customHeight="1">
      <c r="B254" s="107"/>
      <c r="C254" s="229" t="s">
        <v>491</v>
      </c>
      <c r="D254" s="229" t="s">
        <v>127</v>
      </c>
      <c r="E254" s="230" t="s">
        <v>519</v>
      </c>
      <c r="F254" s="231" t="s">
        <v>520</v>
      </c>
      <c r="G254" s="232" t="s">
        <v>213</v>
      </c>
      <c r="H254" s="233">
        <v>1494.1320000000001</v>
      </c>
      <c r="I254" s="8"/>
      <c r="J254" s="234">
        <f>ROUND(I254*H254,2)</f>
        <v>0</v>
      </c>
      <c r="K254" s="231" t="s">
        <v>148</v>
      </c>
      <c r="L254" s="107"/>
      <c r="M254" s="235" t="s">
        <v>5</v>
      </c>
      <c r="N254" s="236" t="s">
        <v>44</v>
      </c>
      <c r="O254" s="108"/>
      <c r="P254" s="237">
        <f>O254*H254</f>
        <v>0</v>
      </c>
      <c r="Q254" s="237">
        <v>0</v>
      </c>
      <c r="R254" s="237">
        <f>Q254*H254</f>
        <v>0</v>
      </c>
      <c r="S254" s="237">
        <v>0</v>
      </c>
      <c r="T254" s="238">
        <f>S254*H254</f>
        <v>0</v>
      </c>
      <c r="AR254" s="92" t="s">
        <v>145</v>
      </c>
      <c r="AT254" s="92" t="s">
        <v>127</v>
      </c>
      <c r="AU254" s="92" t="s">
        <v>132</v>
      </c>
      <c r="AY254" s="92" t="s">
        <v>124</v>
      </c>
      <c r="BE254" s="239">
        <f>IF(N254="základní",J254,0)</f>
        <v>0</v>
      </c>
      <c r="BF254" s="239">
        <f>IF(N254="snížená",J254,0)</f>
        <v>0</v>
      </c>
      <c r="BG254" s="239">
        <f>IF(N254="zákl. přenesená",J254,0)</f>
        <v>0</v>
      </c>
      <c r="BH254" s="239">
        <f>IF(N254="sníž. přenesená",J254,0)</f>
        <v>0</v>
      </c>
      <c r="BI254" s="239">
        <f>IF(N254="nulová",J254,0)</f>
        <v>0</v>
      </c>
      <c r="BJ254" s="92" t="s">
        <v>132</v>
      </c>
      <c r="BK254" s="239">
        <f>ROUND(I254*H254,2)</f>
        <v>0</v>
      </c>
      <c r="BL254" s="92" t="s">
        <v>145</v>
      </c>
      <c r="BM254" s="92" t="s">
        <v>936</v>
      </c>
    </row>
    <row r="255" spans="2:65" s="248" customFormat="1">
      <c r="B255" s="247"/>
      <c r="D255" s="240" t="s">
        <v>284</v>
      </c>
      <c r="E255" s="249" t="s">
        <v>5</v>
      </c>
      <c r="F255" s="250" t="s">
        <v>828</v>
      </c>
      <c r="H255" s="251">
        <v>1494.1320000000001</v>
      </c>
      <c r="L255" s="247"/>
      <c r="M255" s="252"/>
      <c r="N255" s="253"/>
      <c r="O255" s="253"/>
      <c r="P255" s="253"/>
      <c r="Q255" s="253"/>
      <c r="R255" s="253"/>
      <c r="S255" s="253"/>
      <c r="T255" s="254"/>
      <c r="AT255" s="249" t="s">
        <v>284</v>
      </c>
      <c r="AU255" s="249" t="s">
        <v>132</v>
      </c>
      <c r="AV255" s="248" t="s">
        <v>132</v>
      </c>
      <c r="AW255" s="248" t="s">
        <v>35</v>
      </c>
      <c r="AX255" s="248" t="s">
        <v>80</v>
      </c>
      <c r="AY255" s="249" t="s">
        <v>124</v>
      </c>
    </row>
    <row r="256" spans="2:65" s="112" customFormat="1" ht="25.5" customHeight="1">
      <c r="B256" s="107"/>
      <c r="C256" s="229" t="s">
        <v>507</v>
      </c>
      <c r="D256" s="229" t="s">
        <v>127</v>
      </c>
      <c r="E256" s="230" t="s">
        <v>524</v>
      </c>
      <c r="F256" s="231" t="s">
        <v>525</v>
      </c>
      <c r="G256" s="232" t="s">
        <v>213</v>
      </c>
      <c r="H256" s="233">
        <v>116.08499999999999</v>
      </c>
      <c r="I256" s="8"/>
      <c r="J256" s="234">
        <f>ROUND(I256*H256,2)</f>
        <v>0</v>
      </c>
      <c r="K256" s="231" t="s">
        <v>148</v>
      </c>
      <c r="L256" s="107"/>
      <c r="M256" s="235" t="s">
        <v>5</v>
      </c>
      <c r="N256" s="236" t="s">
        <v>44</v>
      </c>
      <c r="O256" s="108"/>
      <c r="P256" s="237">
        <f>O256*H256</f>
        <v>0</v>
      </c>
      <c r="Q256" s="237">
        <v>6.0699999999999999E-3</v>
      </c>
      <c r="R256" s="237">
        <f>Q256*H256</f>
        <v>0.7046359499999999</v>
      </c>
      <c r="S256" s="237">
        <v>6.0000000000000001E-3</v>
      </c>
      <c r="T256" s="238">
        <f>S256*H256</f>
        <v>0.69650999999999996</v>
      </c>
      <c r="AR256" s="92" t="s">
        <v>145</v>
      </c>
      <c r="AT256" s="92" t="s">
        <v>127</v>
      </c>
      <c r="AU256" s="92" t="s">
        <v>132</v>
      </c>
      <c r="AY256" s="92" t="s">
        <v>124</v>
      </c>
      <c r="BE256" s="239">
        <f>IF(N256="základní",J256,0)</f>
        <v>0</v>
      </c>
      <c r="BF256" s="239">
        <f>IF(N256="snížená",J256,0)</f>
        <v>0</v>
      </c>
      <c r="BG256" s="239">
        <f>IF(N256="zákl. přenesená",J256,0)</f>
        <v>0</v>
      </c>
      <c r="BH256" s="239">
        <f>IF(N256="sníž. přenesená",J256,0)</f>
        <v>0</v>
      </c>
      <c r="BI256" s="239">
        <f>IF(N256="nulová",J256,0)</f>
        <v>0</v>
      </c>
      <c r="BJ256" s="92" t="s">
        <v>132</v>
      </c>
      <c r="BK256" s="239">
        <f>ROUND(I256*H256,2)</f>
        <v>0</v>
      </c>
      <c r="BL256" s="92" t="s">
        <v>145</v>
      </c>
      <c r="BM256" s="92" t="s">
        <v>937</v>
      </c>
    </row>
    <row r="257" spans="2:65" s="248" customFormat="1">
      <c r="B257" s="247"/>
      <c r="D257" s="240" t="s">
        <v>284</v>
      </c>
      <c r="E257" s="249" t="s">
        <v>5</v>
      </c>
      <c r="F257" s="250" t="s">
        <v>831</v>
      </c>
      <c r="H257" s="251">
        <v>116.08499999999999</v>
      </c>
      <c r="L257" s="247"/>
      <c r="M257" s="252"/>
      <c r="N257" s="253"/>
      <c r="O257" s="253"/>
      <c r="P257" s="253"/>
      <c r="Q257" s="253"/>
      <c r="R257" s="253"/>
      <c r="S257" s="253"/>
      <c r="T257" s="254"/>
      <c r="AT257" s="249" t="s">
        <v>284</v>
      </c>
      <c r="AU257" s="249" t="s">
        <v>132</v>
      </c>
      <c r="AV257" s="248" t="s">
        <v>132</v>
      </c>
      <c r="AW257" s="248" t="s">
        <v>35</v>
      </c>
      <c r="AX257" s="248" t="s">
        <v>80</v>
      </c>
      <c r="AY257" s="249" t="s">
        <v>124</v>
      </c>
    </row>
    <row r="258" spans="2:65" s="112" customFormat="1" ht="25.5" customHeight="1">
      <c r="B258" s="107"/>
      <c r="C258" s="229" t="s">
        <v>518</v>
      </c>
      <c r="D258" s="229" t="s">
        <v>127</v>
      </c>
      <c r="E258" s="230" t="s">
        <v>529</v>
      </c>
      <c r="F258" s="231" t="s">
        <v>530</v>
      </c>
      <c r="G258" s="232" t="s">
        <v>213</v>
      </c>
      <c r="H258" s="233">
        <v>19.413</v>
      </c>
      <c r="I258" s="8"/>
      <c r="J258" s="234">
        <f>ROUND(I258*H258,2)</f>
        <v>0</v>
      </c>
      <c r="K258" s="231" t="s">
        <v>148</v>
      </c>
      <c r="L258" s="107"/>
      <c r="M258" s="235" t="s">
        <v>5</v>
      </c>
      <c r="N258" s="236" t="s">
        <v>44</v>
      </c>
      <c r="O258" s="108"/>
      <c r="P258" s="237">
        <f>O258*H258</f>
        <v>0</v>
      </c>
      <c r="Q258" s="237">
        <v>0.24217</v>
      </c>
      <c r="R258" s="237">
        <f>Q258*H258</f>
        <v>4.7012462099999999</v>
      </c>
      <c r="S258" s="237">
        <v>0</v>
      </c>
      <c r="T258" s="238">
        <f>S258*H258</f>
        <v>0</v>
      </c>
      <c r="AR258" s="92" t="s">
        <v>145</v>
      </c>
      <c r="AT258" s="92" t="s">
        <v>127</v>
      </c>
      <c r="AU258" s="92" t="s">
        <v>132</v>
      </c>
      <c r="AY258" s="92" t="s">
        <v>124</v>
      </c>
      <c r="BE258" s="239">
        <f>IF(N258="základní",J258,0)</f>
        <v>0</v>
      </c>
      <c r="BF258" s="239">
        <f>IF(N258="snížená",J258,0)</f>
        <v>0</v>
      </c>
      <c r="BG258" s="239">
        <f>IF(N258="zákl. přenesená",J258,0)</f>
        <v>0</v>
      </c>
      <c r="BH258" s="239">
        <f>IF(N258="sníž. přenesená",J258,0)</f>
        <v>0</v>
      </c>
      <c r="BI258" s="239">
        <f>IF(N258="nulová",J258,0)</f>
        <v>0</v>
      </c>
      <c r="BJ258" s="92" t="s">
        <v>132</v>
      </c>
      <c r="BK258" s="239">
        <f>ROUND(I258*H258,2)</f>
        <v>0</v>
      </c>
      <c r="BL258" s="92" t="s">
        <v>145</v>
      </c>
      <c r="BM258" s="92" t="s">
        <v>938</v>
      </c>
    </row>
    <row r="259" spans="2:65" s="248" customFormat="1">
      <c r="B259" s="247"/>
      <c r="D259" s="240" t="s">
        <v>284</v>
      </c>
      <c r="E259" s="249" t="s">
        <v>5</v>
      </c>
      <c r="F259" s="250" t="s">
        <v>939</v>
      </c>
      <c r="H259" s="251">
        <v>19.413</v>
      </c>
      <c r="L259" s="247"/>
      <c r="M259" s="252"/>
      <c r="N259" s="253"/>
      <c r="O259" s="253"/>
      <c r="P259" s="253"/>
      <c r="Q259" s="253"/>
      <c r="R259" s="253"/>
      <c r="S259" s="253"/>
      <c r="T259" s="254"/>
      <c r="AT259" s="249" t="s">
        <v>284</v>
      </c>
      <c r="AU259" s="249" t="s">
        <v>132</v>
      </c>
      <c r="AV259" s="248" t="s">
        <v>132</v>
      </c>
      <c r="AW259" s="248" t="s">
        <v>35</v>
      </c>
      <c r="AX259" s="248" t="s">
        <v>80</v>
      </c>
      <c r="AY259" s="249" t="s">
        <v>124</v>
      </c>
    </row>
    <row r="260" spans="2:65" s="217" customFormat="1" ht="29.85" customHeight="1">
      <c r="B260" s="216"/>
      <c r="D260" s="218" t="s">
        <v>71</v>
      </c>
      <c r="E260" s="227" t="s">
        <v>171</v>
      </c>
      <c r="F260" s="227" t="s">
        <v>532</v>
      </c>
      <c r="J260" s="228">
        <f>BK260</f>
        <v>0</v>
      </c>
      <c r="L260" s="216"/>
      <c r="M260" s="221"/>
      <c r="N260" s="222"/>
      <c r="O260" s="222"/>
      <c r="P260" s="223">
        <f>P261</f>
        <v>0</v>
      </c>
      <c r="Q260" s="222"/>
      <c r="R260" s="223">
        <f>R261</f>
        <v>5.0549999999999998E-2</v>
      </c>
      <c r="S260" s="222"/>
      <c r="T260" s="224">
        <f>T261</f>
        <v>0</v>
      </c>
      <c r="AR260" s="218" t="s">
        <v>80</v>
      </c>
      <c r="AT260" s="225" t="s">
        <v>71</v>
      </c>
      <c r="AU260" s="225" t="s">
        <v>80</v>
      </c>
      <c r="AY260" s="218" t="s">
        <v>124</v>
      </c>
      <c r="BK260" s="226">
        <f>BK261</f>
        <v>0</v>
      </c>
    </row>
    <row r="261" spans="2:65" s="112" customFormat="1" ht="25.5" customHeight="1">
      <c r="B261" s="107"/>
      <c r="C261" s="229" t="s">
        <v>523</v>
      </c>
      <c r="D261" s="229" t="s">
        <v>127</v>
      </c>
      <c r="E261" s="230" t="s">
        <v>534</v>
      </c>
      <c r="F261" s="231" t="s">
        <v>535</v>
      </c>
      <c r="G261" s="232" t="s">
        <v>358</v>
      </c>
      <c r="H261" s="233">
        <v>5</v>
      </c>
      <c r="I261" s="8"/>
      <c r="J261" s="234">
        <f>ROUND(I261*H261,2)</f>
        <v>0</v>
      </c>
      <c r="K261" s="231" t="s">
        <v>5</v>
      </c>
      <c r="L261" s="107"/>
      <c r="M261" s="235" t="s">
        <v>5</v>
      </c>
      <c r="N261" s="236" t="s">
        <v>44</v>
      </c>
      <c r="O261" s="108"/>
      <c r="P261" s="237">
        <f>O261*H261</f>
        <v>0</v>
      </c>
      <c r="Q261" s="237">
        <v>1.0109999999999999E-2</v>
      </c>
      <c r="R261" s="237">
        <f>Q261*H261</f>
        <v>5.0549999999999998E-2</v>
      </c>
      <c r="S261" s="237">
        <v>0</v>
      </c>
      <c r="T261" s="238">
        <f>S261*H261</f>
        <v>0</v>
      </c>
      <c r="AR261" s="92" t="s">
        <v>145</v>
      </c>
      <c r="AT261" s="92" t="s">
        <v>127</v>
      </c>
      <c r="AU261" s="92" t="s">
        <v>132</v>
      </c>
      <c r="AY261" s="92" t="s">
        <v>124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92" t="s">
        <v>132</v>
      </c>
      <c r="BK261" s="239">
        <f>ROUND(I261*H261,2)</f>
        <v>0</v>
      </c>
      <c r="BL261" s="92" t="s">
        <v>145</v>
      </c>
      <c r="BM261" s="92" t="s">
        <v>940</v>
      </c>
    </row>
    <row r="262" spans="2:65" s="217" customFormat="1" ht="29.85" customHeight="1">
      <c r="B262" s="216"/>
      <c r="D262" s="218" t="s">
        <v>71</v>
      </c>
      <c r="E262" s="227" t="s">
        <v>178</v>
      </c>
      <c r="F262" s="227" t="s">
        <v>537</v>
      </c>
      <c r="J262" s="228">
        <f>BK262</f>
        <v>0</v>
      </c>
      <c r="L262" s="216"/>
      <c r="M262" s="221"/>
      <c r="N262" s="222"/>
      <c r="O262" s="222"/>
      <c r="P262" s="223">
        <f>SUM(P263:P288)</f>
        <v>0</v>
      </c>
      <c r="Q262" s="222"/>
      <c r="R262" s="223">
        <f>SUM(R263:R288)</f>
        <v>0.14846300000000001</v>
      </c>
      <c r="S262" s="222"/>
      <c r="T262" s="224">
        <f>SUM(T263:T288)</f>
        <v>18.403946000000001</v>
      </c>
      <c r="AR262" s="218" t="s">
        <v>80</v>
      </c>
      <c r="AT262" s="225" t="s">
        <v>71</v>
      </c>
      <c r="AU262" s="225" t="s">
        <v>80</v>
      </c>
      <c r="AY262" s="218" t="s">
        <v>124</v>
      </c>
      <c r="BK262" s="226">
        <f>SUM(BK263:BK288)</f>
        <v>0</v>
      </c>
    </row>
    <row r="263" spans="2:65" s="112" customFormat="1" ht="25.5" customHeight="1">
      <c r="B263" s="107"/>
      <c r="C263" s="229" t="s">
        <v>528</v>
      </c>
      <c r="D263" s="229" t="s">
        <v>127</v>
      </c>
      <c r="E263" s="230" t="s">
        <v>539</v>
      </c>
      <c r="F263" s="231" t="s">
        <v>540</v>
      </c>
      <c r="G263" s="232" t="s">
        <v>213</v>
      </c>
      <c r="H263" s="233">
        <v>86.9</v>
      </c>
      <c r="I263" s="8"/>
      <c r="J263" s="234">
        <f>ROUND(I263*H263,2)</f>
        <v>0</v>
      </c>
      <c r="K263" s="231" t="s">
        <v>148</v>
      </c>
      <c r="L263" s="107"/>
      <c r="M263" s="235" t="s">
        <v>5</v>
      </c>
      <c r="N263" s="236" t="s">
        <v>44</v>
      </c>
      <c r="O263" s="108"/>
      <c r="P263" s="237">
        <f>O263*H263</f>
        <v>0</v>
      </c>
      <c r="Q263" s="237">
        <v>4.6999999999999999E-4</v>
      </c>
      <c r="R263" s="237">
        <f>Q263*H263</f>
        <v>4.0843000000000004E-2</v>
      </c>
      <c r="S263" s="237">
        <v>0</v>
      </c>
      <c r="T263" s="238">
        <f>S263*H263</f>
        <v>0</v>
      </c>
      <c r="AR263" s="92" t="s">
        <v>145</v>
      </c>
      <c r="AT263" s="92" t="s">
        <v>127</v>
      </c>
      <c r="AU263" s="92" t="s">
        <v>132</v>
      </c>
      <c r="AY263" s="92" t="s">
        <v>124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92" t="s">
        <v>132</v>
      </c>
      <c r="BK263" s="239">
        <f>ROUND(I263*H263,2)</f>
        <v>0</v>
      </c>
      <c r="BL263" s="92" t="s">
        <v>145</v>
      </c>
      <c r="BM263" s="92" t="s">
        <v>941</v>
      </c>
    </row>
    <row r="264" spans="2:65" s="248" customFormat="1">
      <c r="B264" s="247"/>
      <c r="D264" s="240" t="s">
        <v>284</v>
      </c>
      <c r="E264" s="249" t="s">
        <v>5</v>
      </c>
      <c r="F264" s="250" t="s">
        <v>942</v>
      </c>
      <c r="H264" s="251">
        <v>86.9</v>
      </c>
      <c r="L264" s="247"/>
      <c r="M264" s="252"/>
      <c r="N264" s="253"/>
      <c r="O264" s="253"/>
      <c r="P264" s="253"/>
      <c r="Q264" s="253"/>
      <c r="R264" s="253"/>
      <c r="S264" s="253"/>
      <c r="T264" s="254"/>
      <c r="AT264" s="249" t="s">
        <v>284</v>
      </c>
      <c r="AU264" s="249" t="s">
        <v>132</v>
      </c>
      <c r="AV264" s="248" t="s">
        <v>132</v>
      </c>
      <c r="AW264" s="248" t="s">
        <v>35</v>
      </c>
      <c r="AX264" s="248" t="s">
        <v>80</v>
      </c>
      <c r="AY264" s="249" t="s">
        <v>124</v>
      </c>
    </row>
    <row r="265" spans="2:65" s="112" customFormat="1" ht="38.25" customHeight="1">
      <c r="B265" s="107"/>
      <c r="C265" s="229" t="s">
        <v>533</v>
      </c>
      <c r="D265" s="229" t="s">
        <v>127</v>
      </c>
      <c r="E265" s="230" t="s">
        <v>544</v>
      </c>
      <c r="F265" s="231" t="s">
        <v>545</v>
      </c>
      <c r="G265" s="232" t="s">
        <v>213</v>
      </c>
      <c r="H265" s="233">
        <v>1821.876</v>
      </c>
      <c r="I265" s="8"/>
      <c r="J265" s="234">
        <f>ROUND(I265*H265,2)</f>
        <v>0</v>
      </c>
      <c r="K265" s="231" t="s">
        <v>148</v>
      </c>
      <c r="L265" s="107"/>
      <c r="M265" s="235" t="s">
        <v>5</v>
      </c>
      <c r="N265" s="236" t="s">
        <v>44</v>
      </c>
      <c r="O265" s="108"/>
      <c r="P265" s="237">
        <f>O265*H265</f>
        <v>0</v>
      </c>
      <c r="Q265" s="237">
        <v>0</v>
      </c>
      <c r="R265" s="237">
        <f>Q265*H265</f>
        <v>0</v>
      </c>
      <c r="S265" s="237">
        <v>0</v>
      </c>
      <c r="T265" s="238">
        <f>S265*H265</f>
        <v>0</v>
      </c>
      <c r="AR265" s="92" t="s">
        <v>145</v>
      </c>
      <c r="AT265" s="92" t="s">
        <v>127</v>
      </c>
      <c r="AU265" s="92" t="s">
        <v>132</v>
      </c>
      <c r="AY265" s="92" t="s">
        <v>124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92" t="s">
        <v>132</v>
      </c>
      <c r="BK265" s="239">
        <f>ROUND(I265*H265,2)</f>
        <v>0</v>
      </c>
      <c r="BL265" s="92" t="s">
        <v>145</v>
      </c>
      <c r="BM265" s="92" t="s">
        <v>943</v>
      </c>
    </row>
    <row r="266" spans="2:65" s="248" customFormat="1" ht="27">
      <c r="B266" s="247"/>
      <c r="D266" s="240" t="s">
        <v>284</v>
      </c>
      <c r="E266" s="249" t="s">
        <v>5</v>
      </c>
      <c r="F266" s="250" t="s">
        <v>944</v>
      </c>
      <c r="H266" s="251">
        <v>732.77200000000005</v>
      </c>
      <c r="L266" s="247"/>
      <c r="M266" s="252"/>
      <c r="N266" s="253"/>
      <c r="O266" s="253"/>
      <c r="P266" s="253"/>
      <c r="Q266" s="253"/>
      <c r="R266" s="253"/>
      <c r="S266" s="253"/>
      <c r="T266" s="254"/>
      <c r="AT266" s="249" t="s">
        <v>284</v>
      </c>
      <c r="AU266" s="249" t="s">
        <v>132</v>
      </c>
      <c r="AV266" s="248" t="s">
        <v>132</v>
      </c>
      <c r="AW266" s="248" t="s">
        <v>35</v>
      </c>
      <c r="AX266" s="248" t="s">
        <v>72</v>
      </c>
      <c r="AY266" s="249" t="s">
        <v>124</v>
      </c>
    </row>
    <row r="267" spans="2:65" s="248" customFormat="1">
      <c r="B267" s="247"/>
      <c r="D267" s="240" t="s">
        <v>284</v>
      </c>
      <c r="E267" s="249" t="s">
        <v>5</v>
      </c>
      <c r="F267" s="250" t="s">
        <v>905</v>
      </c>
      <c r="H267" s="251">
        <v>25.11</v>
      </c>
      <c r="L267" s="247"/>
      <c r="M267" s="252"/>
      <c r="N267" s="253"/>
      <c r="O267" s="253"/>
      <c r="P267" s="253"/>
      <c r="Q267" s="253"/>
      <c r="R267" s="253"/>
      <c r="S267" s="253"/>
      <c r="T267" s="254"/>
      <c r="AT267" s="249" t="s">
        <v>284</v>
      </c>
      <c r="AU267" s="249" t="s">
        <v>132</v>
      </c>
      <c r="AV267" s="248" t="s">
        <v>132</v>
      </c>
      <c r="AW267" s="248" t="s">
        <v>35</v>
      </c>
      <c r="AX267" s="248" t="s">
        <v>72</v>
      </c>
      <c r="AY267" s="249" t="s">
        <v>124</v>
      </c>
    </row>
    <row r="268" spans="2:65" s="248" customFormat="1">
      <c r="B268" s="247"/>
      <c r="D268" s="240" t="s">
        <v>284</v>
      </c>
      <c r="E268" s="249" t="s">
        <v>5</v>
      </c>
      <c r="F268" s="250" t="s">
        <v>945</v>
      </c>
      <c r="H268" s="251">
        <v>186.11799999999999</v>
      </c>
      <c r="L268" s="247"/>
      <c r="M268" s="252"/>
      <c r="N268" s="253"/>
      <c r="O268" s="253"/>
      <c r="P268" s="253"/>
      <c r="Q268" s="253"/>
      <c r="R268" s="253"/>
      <c r="S268" s="253"/>
      <c r="T268" s="254"/>
      <c r="AT268" s="249" t="s">
        <v>284</v>
      </c>
      <c r="AU268" s="249" t="s">
        <v>132</v>
      </c>
      <c r="AV268" s="248" t="s">
        <v>132</v>
      </c>
      <c r="AW268" s="248" t="s">
        <v>35</v>
      </c>
      <c r="AX268" s="248" t="s">
        <v>72</v>
      </c>
      <c r="AY268" s="249" t="s">
        <v>124</v>
      </c>
    </row>
    <row r="269" spans="2:65" s="248" customFormat="1">
      <c r="B269" s="247"/>
      <c r="D269" s="240" t="s">
        <v>284</v>
      </c>
      <c r="E269" s="249" t="s">
        <v>5</v>
      </c>
      <c r="F269" s="250" t="s">
        <v>946</v>
      </c>
      <c r="H269" s="251">
        <v>654.83399999999995</v>
      </c>
      <c r="L269" s="247"/>
      <c r="M269" s="252"/>
      <c r="N269" s="253"/>
      <c r="O269" s="253"/>
      <c r="P269" s="253"/>
      <c r="Q269" s="253"/>
      <c r="R269" s="253"/>
      <c r="S269" s="253"/>
      <c r="T269" s="254"/>
      <c r="AT269" s="249" t="s">
        <v>284</v>
      </c>
      <c r="AU269" s="249" t="s">
        <v>132</v>
      </c>
      <c r="AV269" s="248" t="s">
        <v>132</v>
      </c>
      <c r="AW269" s="248" t="s">
        <v>35</v>
      </c>
      <c r="AX269" s="248" t="s">
        <v>72</v>
      </c>
      <c r="AY269" s="249" t="s">
        <v>124</v>
      </c>
    </row>
    <row r="270" spans="2:65" s="248" customFormat="1">
      <c r="B270" s="247"/>
      <c r="D270" s="240" t="s">
        <v>284</v>
      </c>
      <c r="E270" s="249" t="s">
        <v>5</v>
      </c>
      <c r="F270" s="250" t="s">
        <v>914</v>
      </c>
      <c r="H270" s="251">
        <v>20.638000000000002</v>
      </c>
      <c r="L270" s="247"/>
      <c r="M270" s="252"/>
      <c r="N270" s="253"/>
      <c r="O270" s="253"/>
      <c r="P270" s="253"/>
      <c r="Q270" s="253"/>
      <c r="R270" s="253"/>
      <c r="S270" s="253"/>
      <c r="T270" s="254"/>
      <c r="AT270" s="249" t="s">
        <v>284</v>
      </c>
      <c r="AU270" s="249" t="s">
        <v>132</v>
      </c>
      <c r="AV270" s="248" t="s">
        <v>132</v>
      </c>
      <c r="AW270" s="248" t="s">
        <v>35</v>
      </c>
      <c r="AX270" s="248" t="s">
        <v>72</v>
      </c>
      <c r="AY270" s="249" t="s">
        <v>124</v>
      </c>
    </row>
    <row r="271" spans="2:65" s="248" customFormat="1">
      <c r="B271" s="247"/>
      <c r="D271" s="240" t="s">
        <v>284</v>
      </c>
      <c r="E271" s="249" t="s">
        <v>5</v>
      </c>
      <c r="F271" s="250" t="s">
        <v>947</v>
      </c>
      <c r="H271" s="251">
        <v>202.404</v>
      </c>
      <c r="L271" s="247"/>
      <c r="M271" s="252"/>
      <c r="N271" s="253"/>
      <c r="O271" s="253"/>
      <c r="P271" s="253"/>
      <c r="Q271" s="253"/>
      <c r="R271" s="253"/>
      <c r="S271" s="253"/>
      <c r="T271" s="254"/>
      <c r="AT271" s="249" t="s">
        <v>284</v>
      </c>
      <c r="AU271" s="249" t="s">
        <v>132</v>
      </c>
      <c r="AV271" s="248" t="s">
        <v>132</v>
      </c>
      <c r="AW271" s="248" t="s">
        <v>35</v>
      </c>
      <c r="AX271" s="248" t="s">
        <v>72</v>
      </c>
      <c r="AY271" s="249" t="s">
        <v>124</v>
      </c>
    </row>
    <row r="272" spans="2:65" s="271" customFormat="1">
      <c r="B272" s="270"/>
      <c r="D272" s="240" t="s">
        <v>284</v>
      </c>
      <c r="E272" s="272" t="s">
        <v>257</v>
      </c>
      <c r="F272" s="273" t="s">
        <v>306</v>
      </c>
      <c r="H272" s="274">
        <v>1821.876</v>
      </c>
      <c r="L272" s="270"/>
      <c r="M272" s="275"/>
      <c r="N272" s="276"/>
      <c r="O272" s="276"/>
      <c r="P272" s="276"/>
      <c r="Q272" s="276"/>
      <c r="R272" s="276"/>
      <c r="S272" s="276"/>
      <c r="T272" s="277"/>
      <c r="AT272" s="272" t="s">
        <v>284</v>
      </c>
      <c r="AU272" s="272" t="s">
        <v>132</v>
      </c>
      <c r="AV272" s="271" t="s">
        <v>145</v>
      </c>
      <c r="AW272" s="271" t="s">
        <v>35</v>
      </c>
      <c r="AX272" s="271" t="s">
        <v>80</v>
      </c>
      <c r="AY272" s="272" t="s">
        <v>124</v>
      </c>
    </row>
    <row r="273" spans="2:65" s="112" customFormat="1" ht="38.25" customHeight="1">
      <c r="B273" s="107"/>
      <c r="C273" s="229" t="s">
        <v>538</v>
      </c>
      <c r="D273" s="229" t="s">
        <v>127</v>
      </c>
      <c r="E273" s="230" t="s">
        <v>556</v>
      </c>
      <c r="F273" s="231" t="s">
        <v>557</v>
      </c>
      <c r="G273" s="232" t="s">
        <v>213</v>
      </c>
      <c r="H273" s="233">
        <v>54656.28</v>
      </c>
      <c r="I273" s="8"/>
      <c r="J273" s="234">
        <f>ROUND(I273*H273,2)</f>
        <v>0</v>
      </c>
      <c r="K273" s="231" t="s">
        <v>148</v>
      </c>
      <c r="L273" s="107"/>
      <c r="M273" s="235" t="s">
        <v>5</v>
      </c>
      <c r="N273" s="236" t="s">
        <v>44</v>
      </c>
      <c r="O273" s="108"/>
      <c r="P273" s="237">
        <f>O273*H273</f>
        <v>0</v>
      </c>
      <c r="Q273" s="237">
        <v>0</v>
      </c>
      <c r="R273" s="237">
        <f>Q273*H273</f>
        <v>0</v>
      </c>
      <c r="S273" s="237">
        <v>0</v>
      </c>
      <c r="T273" s="238">
        <f>S273*H273</f>
        <v>0</v>
      </c>
      <c r="AR273" s="92" t="s">
        <v>145</v>
      </c>
      <c r="AT273" s="92" t="s">
        <v>127</v>
      </c>
      <c r="AU273" s="92" t="s">
        <v>132</v>
      </c>
      <c r="AY273" s="92" t="s">
        <v>124</v>
      </c>
      <c r="BE273" s="239">
        <f>IF(N273="základní",J273,0)</f>
        <v>0</v>
      </c>
      <c r="BF273" s="239">
        <f>IF(N273="snížená",J273,0)</f>
        <v>0</v>
      </c>
      <c r="BG273" s="239">
        <f>IF(N273="zákl. přenesená",J273,0)</f>
        <v>0</v>
      </c>
      <c r="BH273" s="239">
        <f>IF(N273="sníž. přenesená",J273,0)</f>
        <v>0</v>
      </c>
      <c r="BI273" s="239">
        <f>IF(N273="nulová",J273,0)</f>
        <v>0</v>
      </c>
      <c r="BJ273" s="92" t="s">
        <v>132</v>
      </c>
      <c r="BK273" s="239">
        <f>ROUND(I273*H273,2)</f>
        <v>0</v>
      </c>
      <c r="BL273" s="92" t="s">
        <v>145</v>
      </c>
      <c r="BM273" s="92" t="s">
        <v>948</v>
      </c>
    </row>
    <row r="274" spans="2:65" s="248" customFormat="1">
      <c r="B274" s="247"/>
      <c r="D274" s="240" t="s">
        <v>284</v>
      </c>
      <c r="E274" s="249" t="s">
        <v>5</v>
      </c>
      <c r="F274" s="250" t="s">
        <v>559</v>
      </c>
      <c r="H274" s="251">
        <v>54656.28</v>
      </c>
      <c r="L274" s="247"/>
      <c r="M274" s="252"/>
      <c r="N274" s="253"/>
      <c r="O274" s="253"/>
      <c r="P274" s="253"/>
      <c r="Q274" s="253"/>
      <c r="R274" s="253"/>
      <c r="S274" s="253"/>
      <c r="T274" s="254"/>
      <c r="AT274" s="249" t="s">
        <v>284</v>
      </c>
      <c r="AU274" s="249" t="s">
        <v>132</v>
      </c>
      <c r="AV274" s="248" t="s">
        <v>132</v>
      </c>
      <c r="AW274" s="248" t="s">
        <v>35</v>
      </c>
      <c r="AX274" s="248" t="s">
        <v>80</v>
      </c>
      <c r="AY274" s="249" t="s">
        <v>124</v>
      </c>
    </row>
    <row r="275" spans="2:65" s="112" customFormat="1" ht="38.25" customHeight="1">
      <c r="B275" s="107"/>
      <c r="C275" s="229" t="s">
        <v>543</v>
      </c>
      <c r="D275" s="229" t="s">
        <v>127</v>
      </c>
      <c r="E275" s="230" t="s">
        <v>561</v>
      </c>
      <c r="F275" s="231" t="s">
        <v>562</v>
      </c>
      <c r="G275" s="232" t="s">
        <v>213</v>
      </c>
      <c r="H275" s="233">
        <v>1821.876</v>
      </c>
      <c r="I275" s="8"/>
      <c r="J275" s="234">
        <f>ROUND(I275*H275,2)</f>
        <v>0</v>
      </c>
      <c r="K275" s="231" t="s">
        <v>148</v>
      </c>
      <c r="L275" s="107"/>
      <c r="M275" s="235" t="s">
        <v>5</v>
      </c>
      <c r="N275" s="236" t="s">
        <v>44</v>
      </c>
      <c r="O275" s="108"/>
      <c r="P275" s="237">
        <f>O275*H275</f>
        <v>0</v>
      </c>
      <c r="Q275" s="237">
        <v>0</v>
      </c>
      <c r="R275" s="237">
        <f>Q275*H275</f>
        <v>0</v>
      </c>
      <c r="S275" s="237">
        <v>0</v>
      </c>
      <c r="T275" s="238">
        <f>S275*H275</f>
        <v>0</v>
      </c>
      <c r="AR275" s="92" t="s">
        <v>145</v>
      </c>
      <c r="AT275" s="92" t="s">
        <v>127</v>
      </c>
      <c r="AU275" s="92" t="s">
        <v>132</v>
      </c>
      <c r="AY275" s="92" t="s">
        <v>124</v>
      </c>
      <c r="BE275" s="239">
        <f>IF(N275="základní",J275,0)</f>
        <v>0</v>
      </c>
      <c r="BF275" s="239">
        <f>IF(N275="snížená",J275,0)</f>
        <v>0</v>
      </c>
      <c r="BG275" s="239">
        <f>IF(N275="zákl. přenesená",J275,0)</f>
        <v>0</v>
      </c>
      <c r="BH275" s="239">
        <f>IF(N275="sníž. přenesená",J275,0)</f>
        <v>0</v>
      </c>
      <c r="BI275" s="239">
        <f>IF(N275="nulová",J275,0)</f>
        <v>0</v>
      </c>
      <c r="BJ275" s="92" t="s">
        <v>132</v>
      </c>
      <c r="BK275" s="239">
        <f>ROUND(I275*H275,2)</f>
        <v>0</v>
      </c>
      <c r="BL275" s="92" t="s">
        <v>145</v>
      </c>
      <c r="BM275" s="92" t="s">
        <v>949</v>
      </c>
    </row>
    <row r="276" spans="2:65" s="248" customFormat="1">
      <c r="B276" s="247"/>
      <c r="D276" s="240" t="s">
        <v>284</v>
      </c>
      <c r="E276" s="249" t="s">
        <v>5</v>
      </c>
      <c r="F276" s="250" t="s">
        <v>257</v>
      </c>
      <c r="H276" s="251">
        <v>1821.876</v>
      </c>
      <c r="L276" s="247"/>
      <c r="M276" s="252"/>
      <c r="N276" s="253"/>
      <c r="O276" s="253"/>
      <c r="P276" s="253"/>
      <c r="Q276" s="253"/>
      <c r="R276" s="253"/>
      <c r="S276" s="253"/>
      <c r="T276" s="254"/>
      <c r="AT276" s="249" t="s">
        <v>284</v>
      </c>
      <c r="AU276" s="249" t="s">
        <v>132</v>
      </c>
      <c r="AV276" s="248" t="s">
        <v>132</v>
      </c>
      <c r="AW276" s="248" t="s">
        <v>35</v>
      </c>
      <c r="AX276" s="248" t="s">
        <v>80</v>
      </c>
      <c r="AY276" s="249" t="s">
        <v>124</v>
      </c>
    </row>
    <row r="277" spans="2:65" s="112" customFormat="1" ht="25.5" customHeight="1">
      <c r="B277" s="107"/>
      <c r="C277" s="229" t="s">
        <v>555</v>
      </c>
      <c r="D277" s="229" t="s">
        <v>127</v>
      </c>
      <c r="E277" s="230" t="s">
        <v>565</v>
      </c>
      <c r="F277" s="231" t="s">
        <v>566</v>
      </c>
      <c r="G277" s="232" t="s">
        <v>213</v>
      </c>
      <c r="H277" s="233">
        <v>1821.876</v>
      </c>
      <c r="I277" s="8"/>
      <c r="J277" s="234">
        <f>ROUND(I277*H277,2)</f>
        <v>0</v>
      </c>
      <c r="K277" s="231" t="s">
        <v>148</v>
      </c>
      <c r="L277" s="107"/>
      <c r="M277" s="235" t="s">
        <v>5</v>
      </c>
      <c r="N277" s="236" t="s">
        <v>44</v>
      </c>
      <c r="O277" s="108"/>
      <c r="P277" s="237">
        <f>O277*H277</f>
        <v>0</v>
      </c>
      <c r="Q277" s="237">
        <v>0</v>
      </c>
      <c r="R277" s="237">
        <f>Q277*H277</f>
        <v>0</v>
      </c>
      <c r="S277" s="237">
        <v>0</v>
      </c>
      <c r="T277" s="238">
        <f>S277*H277</f>
        <v>0</v>
      </c>
      <c r="AR277" s="92" t="s">
        <v>145</v>
      </c>
      <c r="AT277" s="92" t="s">
        <v>127</v>
      </c>
      <c r="AU277" s="92" t="s">
        <v>132</v>
      </c>
      <c r="AY277" s="92" t="s">
        <v>124</v>
      </c>
      <c r="BE277" s="239">
        <f>IF(N277="základní",J277,0)</f>
        <v>0</v>
      </c>
      <c r="BF277" s="239">
        <f>IF(N277="snížená",J277,0)</f>
        <v>0</v>
      </c>
      <c r="BG277" s="239">
        <f>IF(N277="zákl. přenesená",J277,0)</f>
        <v>0</v>
      </c>
      <c r="BH277" s="239">
        <f>IF(N277="sníž. přenesená",J277,0)</f>
        <v>0</v>
      </c>
      <c r="BI277" s="239">
        <f>IF(N277="nulová",J277,0)</f>
        <v>0</v>
      </c>
      <c r="BJ277" s="92" t="s">
        <v>132</v>
      </c>
      <c r="BK277" s="239">
        <f>ROUND(I277*H277,2)</f>
        <v>0</v>
      </c>
      <c r="BL277" s="92" t="s">
        <v>145</v>
      </c>
      <c r="BM277" s="92" t="s">
        <v>950</v>
      </c>
    </row>
    <row r="278" spans="2:65" s="248" customFormat="1">
      <c r="B278" s="247"/>
      <c r="D278" s="240" t="s">
        <v>284</v>
      </c>
      <c r="E278" s="249" t="s">
        <v>5</v>
      </c>
      <c r="F278" s="250" t="s">
        <v>257</v>
      </c>
      <c r="H278" s="251">
        <v>1821.876</v>
      </c>
      <c r="L278" s="247"/>
      <c r="M278" s="252"/>
      <c r="N278" s="253"/>
      <c r="O278" s="253"/>
      <c r="P278" s="253"/>
      <c r="Q278" s="253"/>
      <c r="R278" s="253"/>
      <c r="S278" s="253"/>
      <c r="T278" s="254"/>
      <c r="AT278" s="249" t="s">
        <v>284</v>
      </c>
      <c r="AU278" s="249" t="s">
        <v>132</v>
      </c>
      <c r="AV278" s="248" t="s">
        <v>132</v>
      </c>
      <c r="AW278" s="248" t="s">
        <v>35</v>
      </c>
      <c r="AX278" s="248" t="s">
        <v>80</v>
      </c>
      <c r="AY278" s="249" t="s">
        <v>124</v>
      </c>
    </row>
    <row r="279" spans="2:65" s="112" customFormat="1" ht="25.5" customHeight="1">
      <c r="B279" s="107"/>
      <c r="C279" s="229" t="s">
        <v>560</v>
      </c>
      <c r="D279" s="229" t="s">
        <v>127</v>
      </c>
      <c r="E279" s="230" t="s">
        <v>569</v>
      </c>
      <c r="F279" s="231" t="s">
        <v>570</v>
      </c>
      <c r="G279" s="232" t="s">
        <v>213</v>
      </c>
      <c r="H279" s="233">
        <v>54656.28</v>
      </c>
      <c r="I279" s="8"/>
      <c r="J279" s="234">
        <f>ROUND(I279*H279,2)</f>
        <v>0</v>
      </c>
      <c r="K279" s="231" t="s">
        <v>148</v>
      </c>
      <c r="L279" s="107"/>
      <c r="M279" s="235" t="s">
        <v>5</v>
      </c>
      <c r="N279" s="236" t="s">
        <v>44</v>
      </c>
      <c r="O279" s="108"/>
      <c r="P279" s="237">
        <f>O279*H279</f>
        <v>0</v>
      </c>
      <c r="Q279" s="237">
        <v>0</v>
      </c>
      <c r="R279" s="237">
        <f>Q279*H279</f>
        <v>0</v>
      </c>
      <c r="S279" s="237">
        <v>0</v>
      </c>
      <c r="T279" s="238">
        <f>S279*H279</f>
        <v>0</v>
      </c>
      <c r="AR279" s="92" t="s">
        <v>145</v>
      </c>
      <c r="AT279" s="92" t="s">
        <v>127</v>
      </c>
      <c r="AU279" s="92" t="s">
        <v>132</v>
      </c>
      <c r="AY279" s="92" t="s">
        <v>124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92" t="s">
        <v>132</v>
      </c>
      <c r="BK279" s="239">
        <f>ROUND(I279*H279,2)</f>
        <v>0</v>
      </c>
      <c r="BL279" s="92" t="s">
        <v>145</v>
      </c>
      <c r="BM279" s="92" t="s">
        <v>951</v>
      </c>
    </row>
    <row r="280" spans="2:65" s="248" customFormat="1">
      <c r="B280" s="247"/>
      <c r="D280" s="240" t="s">
        <v>284</v>
      </c>
      <c r="E280" s="249" t="s">
        <v>5</v>
      </c>
      <c r="F280" s="250" t="s">
        <v>559</v>
      </c>
      <c r="H280" s="251">
        <v>54656.28</v>
      </c>
      <c r="L280" s="247"/>
      <c r="M280" s="252"/>
      <c r="N280" s="253"/>
      <c r="O280" s="253"/>
      <c r="P280" s="253"/>
      <c r="Q280" s="253"/>
      <c r="R280" s="253"/>
      <c r="S280" s="253"/>
      <c r="T280" s="254"/>
      <c r="AT280" s="249" t="s">
        <v>284</v>
      </c>
      <c r="AU280" s="249" t="s">
        <v>132</v>
      </c>
      <c r="AV280" s="248" t="s">
        <v>132</v>
      </c>
      <c r="AW280" s="248" t="s">
        <v>35</v>
      </c>
      <c r="AX280" s="248" t="s">
        <v>80</v>
      </c>
      <c r="AY280" s="249" t="s">
        <v>124</v>
      </c>
    </row>
    <row r="281" spans="2:65" s="112" customFormat="1" ht="25.5" customHeight="1">
      <c r="B281" s="107"/>
      <c r="C281" s="229" t="s">
        <v>564</v>
      </c>
      <c r="D281" s="229" t="s">
        <v>127</v>
      </c>
      <c r="E281" s="230" t="s">
        <v>573</v>
      </c>
      <c r="F281" s="231" t="s">
        <v>574</v>
      </c>
      <c r="G281" s="232" t="s">
        <v>213</v>
      </c>
      <c r="H281" s="233">
        <v>1821.876</v>
      </c>
      <c r="I281" s="8"/>
      <c r="J281" s="234">
        <f>ROUND(I281*H281,2)</f>
        <v>0</v>
      </c>
      <c r="K281" s="231" t="s">
        <v>148</v>
      </c>
      <c r="L281" s="107"/>
      <c r="M281" s="235" t="s">
        <v>5</v>
      </c>
      <c r="N281" s="236" t="s">
        <v>44</v>
      </c>
      <c r="O281" s="108"/>
      <c r="P281" s="237">
        <f>O281*H281</f>
        <v>0</v>
      </c>
      <c r="Q281" s="237">
        <v>0</v>
      </c>
      <c r="R281" s="237">
        <f>Q281*H281</f>
        <v>0</v>
      </c>
      <c r="S281" s="237">
        <v>0</v>
      </c>
      <c r="T281" s="238">
        <f>S281*H281</f>
        <v>0</v>
      </c>
      <c r="AR281" s="92" t="s">
        <v>145</v>
      </c>
      <c r="AT281" s="92" t="s">
        <v>127</v>
      </c>
      <c r="AU281" s="92" t="s">
        <v>132</v>
      </c>
      <c r="AY281" s="92" t="s">
        <v>124</v>
      </c>
      <c r="BE281" s="239">
        <f>IF(N281="základní",J281,0)</f>
        <v>0</v>
      </c>
      <c r="BF281" s="239">
        <f>IF(N281="snížená",J281,0)</f>
        <v>0</v>
      </c>
      <c r="BG281" s="239">
        <f>IF(N281="zákl. přenesená",J281,0)</f>
        <v>0</v>
      </c>
      <c r="BH281" s="239">
        <f>IF(N281="sníž. přenesená",J281,0)</f>
        <v>0</v>
      </c>
      <c r="BI281" s="239">
        <f>IF(N281="nulová",J281,0)</f>
        <v>0</v>
      </c>
      <c r="BJ281" s="92" t="s">
        <v>132</v>
      </c>
      <c r="BK281" s="239">
        <f>ROUND(I281*H281,2)</f>
        <v>0</v>
      </c>
      <c r="BL281" s="92" t="s">
        <v>145</v>
      </c>
      <c r="BM281" s="92" t="s">
        <v>952</v>
      </c>
    </row>
    <row r="282" spans="2:65" s="248" customFormat="1">
      <c r="B282" s="247"/>
      <c r="D282" s="240" t="s">
        <v>284</v>
      </c>
      <c r="E282" s="249" t="s">
        <v>5</v>
      </c>
      <c r="F282" s="250" t="s">
        <v>257</v>
      </c>
      <c r="H282" s="251">
        <v>1821.876</v>
      </c>
      <c r="L282" s="247"/>
      <c r="M282" s="252"/>
      <c r="N282" s="253"/>
      <c r="O282" s="253"/>
      <c r="P282" s="253"/>
      <c r="Q282" s="253"/>
      <c r="R282" s="253"/>
      <c r="S282" s="253"/>
      <c r="T282" s="254"/>
      <c r="AT282" s="249" t="s">
        <v>284</v>
      </c>
      <c r="AU282" s="249" t="s">
        <v>132</v>
      </c>
      <c r="AV282" s="248" t="s">
        <v>132</v>
      </c>
      <c r="AW282" s="248" t="s">
        <v>35</v>
      </c>
      <c r="AX282" s="248" t="s">
        <v>80</v>
      </c>
      <c r="AY282" s="249" t="s">
        <v>124</v>
      </c>
    </row>
    <row r="283" spans="2:65" s="112" customFormat="1" ht="25.5" customHeight="1">
      <c r="B283" s="107"/>
      <c r="C283" s="229" t="s">
        <v>568</v>
      </c>
      <c r="D283" s="229" t="s">
        <v>127</v>
      </c>
      <c r="E283" s="230" t="s">
        <v>577</v>
      </c>
      <c r="F283" s="231" t="s">
        <v>578</v>
      </c>
      <c r="G283" s="232" t="s">
        <v>221</v>
      </c>
      <c r="H283" s="233">
        <v>4.0350000000000001</v>
      </c>
      <c r="I283" s="8"/>
      <c r="J283" s="234">
        <f>ROUND(I283*H283,2)</f>
        <v>0</v>
      </c>
      <c r="K283" s="231" t="s">
        <v>148</v>
      </c>
      <c r="L283" s="107"/>
      <c r="M283" s="235" t="s">
        <v>5</v>
      </c>
      <c r="N283" s="236" t="s">
        <v>44</v>
      </c>
      <c r="O283" s="108"/>
      <c r="P283" s="237">
        <f>O283*H283</f>
        <v>0</v>
      </c>
      <c r="Q283" s="237">
        <v>0</v>
      </c>
      <c r="R283" s="237">
        <f>Q283*H283</f>
        <v>0</v>
      </c>
      <c r="S283" s="237">
        <v>2.2000000000000002</v>
      </c>
      <c r="T283" s="238">
        <f>S283*H283</f>
        <v>8.8770000000000007</v>
      </c>
      <c r="AR283" s="92" t="s">
        <v>145</v>
      </c>
      <c r="AT283" s="92" t="s">
        <v>127</v>
      </c>
      <c r="AU283" s="92" t="s">
        <v>132</v>
      </c>
      <c r="AY283" s="92" t="s">
        <v>124</v>
      </c>
      <c r="BE283" s="239">
        <f>IF(N283="základní",J283,0)</f>
        <v>0</v>
      </c>
      <c r="BF283" s="239">
        <f>IF(N283="snížená",J283,0)</f>
        <v>0</v>
      </c>
      <c r="BG283" s="239">
        <f>IF(N283="zákl. přenesená",J283,0)</f>
        <v>0</v>
      </c>
      <c r="BH283" s="239">
        <f>IF(N283="sníž. přenesená",J283,0)</f>
        <v>0</v>
      </c>
      <c r="BI283" s="239">
        <f>IF(N283="nulová",J283,0)</f>
        <v>0</v>
      </c>
      <c r="BJ283" s="92" t="s">
        <v>132</v>
      </c>
      <c r="BK283" s="239">
        <f>ROUND(I283*H283,2)</f>
        <v>0</v>
      </c>
      <c r="BL283" s="92" t="s">
        <v>145</v>
      </c>
      <c r="BM283" s="92" t="s">
        <v>953</v>
      </c>
    </row>
    <row r="284" spans="2:65" s="248" customFormat="1">
      <c r="B284" s="247"/>
      <c r="D284" s="240" t="s">
        <v>284</v>
      </c>
      <c r="E284" s="249" t="s">
        <v>5</v>
      </c>
      <c r="F284" s="250" t="s">
        <v>954</v>
      </c>
      <c r="H284" s="251">
        <v>4.0350000000000001</v>
      </c>
      <c r="L284" s="247"/>
      <c r="M284" s="252"/>
      <c r="N284" s="253"/>
      <c r="O284" s="253"/>
      <c r="P284" s="253"/>
      <c r="Q284" s="253"/>
      <c r="R284" s="253"/>
      <c r="S284" s="253"/>
      <c r="T284" s="254"/>
      <c r="AT284" s="249" t="s">
        <v>284</v>
      </c>
      <c r="AU284" s="249" t="s">
        <v>132</v>
      </c>
      <c r="AV284" s="248" t="s">
        <v>132</v>
      </c>
      <c r="AW284" s="248" t="s">
        <v>35</v>
      </c>
      <c r="AX284" s="248" t="s">
        <v>80</v>
      </c>
      <c r="AY284" s="249" t="s">
        <v>124</v>
      </c>
    </row>
    <row r="285" spans="2:65" s="112" customFormat="1" ht="38.25" customHeight="1">
      <c r="B285" s="107"/>
      <c r="C285" s="229" t="s">
        <v>572</v>
      </c>
      <c r="D285" s="229" t="s">
        <v>127</v>
      </c>
      <c r="E285" s="230" t="s">
        <v>582</v>
      </c>
      <c r="F285" s="231" t="s">
        <v>583</v>
      </c>
      <c r="G285" s="232" t="s">
        <v>358</v>
      </c>
      <c r="H285" s="233">
        <v>2</v>
      </c>
      <c r="I285" s="8"/>
      <c r="J285" s="234">
        <f>ROUND(I285*H285,2)</f>
        <v>0</v>
      </c>
      <c r="K285" s="231" t="s">
        <v>148</v>
      </c>
      <c r="L285" s="107"/>
      <c r="M285" s="235" t="s">
        <v>5</v>
      </c>
      <c r="N285" s="236" t="s">
        <v>44</v>
      </c>
      <c r="O285" s="108"/>
      <c r="P285" s="237">
        <f>O285*H285</f>
        <v>0</v>
      </c>
      <c r="Q285" s="237">
        <v>0</v>
      </c>
      <c r="R285" s="237">
        <f>Q285*H285</f>
        <v>0</v>
      </c>
      <c r="S285" s="237">
        <v>0.34399999999999997</v>
      </c>
      <c r="T285" s="238">
        <f>S285*H285</f>
        <v>0.68799999999999994</v>
      </c>
      <c r="AR285" s="92" t="s">
        <v>145</v>
      </c>
      <c r="AT285" s="92" t="s">
        <v>127</v>
      </c>
      <c r="AU285" s="92" t="s">
        <v>132</v>
      </c>
      <c r="AY285" s="92" t="s">
        <v>124</v>
      </c>
      <c r="BE285" s="239">
        <f>IF(N285="základní",J285,0)</f>
        <v>0</v>
      </c>
      <c r="BF285" s="239">
        <f>IF(N285="snížená",J285,0)</f>
        <v>0</v>
      </c>
      <c r="BG285" s="239">
        <f>IF(N285="zákl. přenesená",J285,0)</f>
        <v>0</v>
      </c>
      <c r="BH285" s="239">
        <f>IF(N285="sníž. přenesená",J285,0)</f>
        <v>0</v>
      </c>
      <c r="BI285" s="239">
        <f>IF(N285="nulová",J285,0)</f>
        <v>0</v>
      </c>
      <c r="BJ285" s="92" t="s">
        <v>132</v>
      </c>
      <c r="BK285" s="239">
        <f>ROUND(I285*H285,2)</f>
        <v>0</v>
      </c>
      <c r="BL285" s="92" t="s">
        <v>145</v>
      </c>
      <c r="BM285" s="92" t="s">
        <v>955</v>
      </c>
    </row>
    <row r="286" spans="2:65" s="112" customFormat="1" ht="16.5" customHeight="1">
      <c r="B286" s="107"/>
      <c r="C286" s="229" t="s">
        <v>576</v>
      </c>
      <c r="D286" s="229" t="s">
        <v>127</v>
      </c>
      <c r="E286" s="230" t="s">
        <v>586</v>
      </c>
      <c r="F286" s="231" t="s">
        <v>587</v>
      </c>
      <c r="G286" s="232" t="s">
        <v>217</v>
      </c>
      <c r="H286" s="233">
        <v>2</v>
      </c>
      <c r="I286" s="8"/>
      <c r="J286" s="234">
        <f>ROUND(I286*H286,2)</f>
        <v>0</v>
      </c>
      <c r="K286" s="231" t="s">
        <v>5</v>
      </c>
      <c r="L286" s="107"/>
      <c r="M286" s="235" t="s">
        <v>5</v>
      </c>
      <c r="N286" s="236" t="s">
        <v>44</v>
      </c>
      <c r="O286" s="108"/>
      <c r="P286" s="237">
        <f>O286*H286</f>
        <v>0</v>
      </c>
      <c r="Q286" s="237">
        <v>5.3809999999999997E-2</v>
      </c>
      <c r="R286" s="237">
        <f>Q286*H286</f>
        <v>0.10761999999999999</v>
      </c>
      <c r="S286" s="237">
        <v>0</v>
      </c>
      <c r="T286" s="238">
        <f>S286*H286</f>
        <v>0</v>
      </c>
      <c r="AR286" s="92" t="s">
        <v>145</v>
      </c>
      <c r="AT286" s="92" t="s">
        <v>127</v>
      </c>
      <c r="AU286" s="92" t="s">
        <v>132</v>
      </c>
      <c r="AY286" s="92" t="s">
        <v>124</v>
      </c>
      <c r="BE286" s="239">
        <f>IF(N286="základní",J286,0)</f>
        <v>0</v>
      </c>
      <c r="BF286" s="239">
        <f>IF(N286="snížená",J286,0)</f>
        <v>0</v>
      </c>
      <c r="BG286" s="239">
        <f>IF(N286="zákl. přenesená",J286,0)</f>
        <v>0</v>
      </c>
      <c r="BH286" s="239">
        <f>IF(N286="sníž. přenesená",J286,0)</f>
        <v>0</v>
      </c>
      <c r="BI286" s="239">
        <f>IF(N286="nulová",J286,0)</f>
        <v>0</v>
      </c>
      <c r="BJ286" s="92" t="s">
        <v>132</v>
      </c>
      <c r="BK286" s="239">
        <f>ROUND(I286*H286,2)</f>
        <v>0</v>
      </c>
      <c r="BL286" s="92" t="s">
        <v>145</v>
      </c>
      <c r="BM286" s="92" t="s">
        <v>956</v>
      </c>
    </row>
    <row r="287" spans="2:65" s="112" customFormat="1" ht="25.5" customHeight="1">
      <c r="B287" s="107"/>
      <c r="C287" s="229" t="s">
        <v>581</v>
      </c>
      <c r="D287" s="229" t="s">
        <v>127</v>
      </c>
      <c r="E287" s="230" t="s">
        <v>590</v>
      </c>
      <c r="F287" s="231" t="s">
        <v>591</v>
      </c>
      <c r="G287" s="232" t="s">
        <v>213</v>
      </c>
      <c r="H287" s="233">
        <v>192.15100000000001</v>
      </c>
      <c r="I287" s="8"/>
      <c r="J287" s="234">
        <f>ROUND(I287*H287,2)</f>
        <v>0</v>
      </c>
      <c r="K287" s="231" t="s">
        <v>148</v>
      </c>
      <c r="L287" s="107"/>
      <c r="M287" s="235" t="s">
        <v>5</v>
      </c>
      <c r="N287" s="236" t="s">
        <v>44</v>
      </c>
      <c r="O287" s="108"/>
      <c r="P287" s="237">
        <f>O287*H287</f>
        <v>0</v>
      </c>
      <c r="Q287" s="237">
        <v>0</v>
      </c>
      <c r="R287" s="237">
        <f>Q287*H287</f>
        <v>0</v>
      </c>
      <c r="S287" s="237">
        <v>4.5999999999999999E-2</v>
      </c>
      <c r="T287" s="238">
        <f>S287*H287</f>
        <v>8.838946</v>
      </c>
      <c r="AR287" s="92" t="s">
        <v>145</v>
      </c>
      <c r="AT287" s="92" t="s">
        <v>127</v>
      </c>
      <c r="AU287" s="92" t="s">
        <v>132</v>
      </c>
      <c r="AY287" s="92" t="s">
        <v>124</v>
      </c>
      <c r="BE287" s="239">
        <f>IF(N287="základní",J287,0)</f>
        <v>0</v>
      </c>
      <c r="BF287" s="239">
        <f>IF(N287="snížená",J287,0)</f>
        <v>0</v>
      </c>
      <c r="BG287" s="239">
        <f>IF(N287="zákl. přenesená",J287,0)</f>
        <v>0</v>
      </c>
      <c r="BH287" s="239">
        <f>IF(N287="sníž. přenesená",J287,0)</f>
        <v>0</v>
      </c>
      <c r="BI287" s="239">
        <f>IF(N287="nulová",J287,0)</f>
        <v>0</v>
      </c>
      <c r="BJ287" s="92" t="s">
        <v>132</v>
      </c>
      <c r="BK287" s="239">
        <f>ROUND(I287*H287,2)</f>
        <v>0</v>
      </c>
      <c r="BL287" s="92" t="s">
        <v>145</v>
      </c>
      <c r="BM287" s="92" t="s">
        <v>957</v>
      </c>
    </row>
    <row r="288" spans="2:65" s="248" customFormat="1">
      <c r="B288" s="247"/>
      <c r="D288" s="240" t="s">
        <v>284</v>
      </c>
      <c r="E288" s="249" t="s">
        <v>5</v>
      </c>
      <c r="F288" s="250" t="s">
        <v>593</v>
      </c>
      <c r="H288" s="251">
        <v>192.15100000000001</v>
      </c>
      <c r="L288" s="247"/>
      <c r="M288" s="252"/>
      <c r="N288" s="253"/>
      <c r="O288" s="253"/>
      <c r="P288" s="253"/>
      <c r="Q288" s="253"/>
      <c r="R288" s="253"/>
      <c r="S288" s="253"/>
      <c r="T288" s="254"/>
      <c r="AT288" s="249" t="s">
        <v>284</v>
      </c>
      <c r="AU288" s="249" t="s">
        <v>132</v>
      </c>
      <c r="AV288" s="248" t="s">
        <v>132</v>
      </c>
      <c r="AW288" s="248" t="s">
        <v>35</v>
      </c>
      <c r="AX288" s="248" t="s">
        <v>80</v>
      </c>
      <c r="AY288" s="249" t="s">
        <v>124</v>
      </c>
    </row>
    <row r="289" spans="2:65" s="217" customFormat="1" ht="29.85" customHeight="1">
      <c r="B289" s="216"/>
      <c r="D289" s="218" t="s">
        <v>71</v>
      </c>
      <c r="E289" s="227" t="s">
        <v>594</v>
      </c>
      <c r="F289" s="227" t="s">
        <v>595</v>
      </c>
      <c r="J289" s="228">
        <f>BK289</f>
        <v>0</v>
      </c>
      <c r="L289" s="216"/>
      <c r="M289" s="221"/>
      <c r="N289" s="222"/>
      <c r="O289" s="222"/>
      <c r="P289" s="223">
        <f>SUM(P290:P294)</f>
        <v>0</v>
      </c>
      <c r="Q289" s="222"/>
      <c r="R289" s="223">
        <f>SUM(R290:R294)</f>
        <v>0</v>
      </c>
      <c r="S289" s="222"/>
      <c r="T289" s="224">
        <f>SUM(T290:T294)</f>
        <v>0</v>
      </c>
      <c r="AR289" s="218" t="s">
        <v>80</v>
      </c>
      <c r="AT289" s="225" t="s">
        <v>71</v>
      </c>
      <c r="AU289" s="225" t="s">
        <v>80</v>
      </c>
      <c r="AY289" s="218" t="s">
        <v>124</v>
      </c>
      <c r="BK289" s="226">
        <f>SUM(BK290:BK294)</f>
        <v>0</v>
      </c>
    </row>
    <row r="290" spans="2:65" s="112" customFormat="1" ht="25.5" customHeight="1">
      <c r="B290" s="107"/>
      <c r="C290" s="229" t="s">
        <v>585</v>
      </c>
      <c r="D290" s="229" t="s">
        <v>127</v>
      </c>
      <c r="E290" s="230" t="s">
        <v>597</v>
      </c>
      <c r="F290" s="231" t="s">
        <v>598</v>
      </c>
      <c r="G290" s="232" t="s">
        <v>323</v>
      </c>
      <c r="H290" s="233">
        <v>23.484000000000002</v>
      </c>
      <c r="I290" s="8"/>
      <c r="J290" s="234">
        <f>ROUND(I290*H290,2)</f>
        <v>0</v>
      </c>
      <c r="K290" s="231" t="s">
        <v>148</v>
      </c>
      <c r="L290" s="107"/>
      <c r="M290" s="235" t="s">
        <v>5</v>
      </c>
      <c r="N290" s="236" t="s">
        <v>44</v>
      </c>
      <c r="O290" s="108"/>
      <c r="P290" s="237">
        <f>O290*H290</f>
        <v>0</v>
      </c>
      <c r="Q290" s="237">
        <v>0</v>
      </c>
      <c r="R290" s="237">
        <f>Q290*H290</f>
        <v>0</v>
      </c>
      <c r="S290" s="237">
        <v>0</v>
      </c>
      <c r="T290" s="238">
        <f>S290*H290</f>
        <v>0</v>
      </c>
      <c r="AR290" s="92" t="s">
        <v>145</v>
      </c>
      <c r="AT290" s="92" t="s">
        <v>127</v>
      </c>
      <c r="AU290" s="92" t="s">
        <v>132</v>
      </c>
      <c r="AY290" s="92" t="s">
        <v>124</v>
      </c>
      <c r="BE290" s="239">
        <f>IF(N290="základní",J290,0)</f>
        <v>0</v>
      </c>
      <c r="BF290" s="239">
        <f>IF(N290="snížená",J290,0)</f>
        <v>0</v>
      </c>
      <c r="BG290" s="239">
        <f>IF(N290="zákl. přenesená",J290,0)</f>
        <v>0</v>
      </c>
      <c r="BH290" s="239">
        <f>IF(N290="sníž. přenesená",J290,0)</f>
        <v>0</v>
      </c>
      <c r="BI290" s="239">
        <f>IF(N290="nulová",J290,0)</f>
        <v>0</v>
      </c>
      <c r="BJ290" s="92" t="s">
        <v>132</v>
      </c>
      <c r="BK290" s="239">
        <f>ROUND(I290*H290,2)</f>
        <v>0</v>
      </c>
      <c r="BL290" s="92" t="s">
        <v>145</v>
      </c>
      <c r="BM290" s="92" t="s">
        <v>958</v>
      </c>
    </row>
    <row r="291" spans="2:65" s="112" customFormat="1" ht="25.5" customHeight="1">
      <c r="B291" s="107"/>
      <c r="C291" s="229" t="s">
        <v>589</v>
      </c>
      <c r="D291" s="229" t="s">
        <v>127</v>
      </c>
      <c r="E291" s="230" t="s">
        <v>601</v>
      </c>
      <c r="F291" s="231" t="s">
        <v>602</v>
      </c>
      <c r="G291" s="232" t="s">
        <v>323</v>
      </c>
      <c r="H291" s="233">
        <v>23.484000000000002</v>
      </c>
      <c r="I291" s="8"/>
      <c r="J291" s="234">
        <f>ROUND(I291*H291,2)</f>
        <v>0</v>
      </c>
      <c r="K291" s="231" t="s">
        <v>148</v>
      </c>
      <c r="L291" s="107"/>
      <c r="M291" s="235" t="s">
        <v>5</v>
      </c>
      <c r="N291" s="236" t="s">
        <v>44</v>
      </c>
      <c r="O291" s="108"/>
      <c r="P291" s="237">
        <f>O291*H291</f>
        <v>0</v>
      </c>
      <c r="Q291" s="237">
        <v>0</v>
      </c>
      <c r="R291" s="237">
        <f>Q291*H291</f>
        <v>0</v>
      </c>
      <c r="S291" s="237">
        <v>0</v>
      </c>
      <c r="T291" s="238">
        <f>S291*H291</f>
        <v>0</v>
      </c>
      <c r="AR291" s="92" t="s">
        <v>145</v>
      </c>
      <c r="AT291" s="92" t="s">
        <v>127</v>
      </c>
      <c r="AU291" s="92" t="s">
        <v>132</v>
      </c>
      <c r="AY291" s="92" t="s">
        <v>124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92" t="s">
        <v>132</v>
      </c>
      <c r="BK291" s="239">
        <f>ROUND(I291*H291,2)</f>
        <v>0</v>
      </c>
      <c r="BL291" s="92" t="s">
        <v>145</v>
      </c>
      <c r="BM291" s="92" t="s">
        <v>959</v>
      </c>
    </row>
    <row r="292" spans="2:65" s="112" customFormat="1" ht="25.5" customHeight="1">
      <c r="B292" s="107"/>
      <c r="C292" s="229" t="s">
        <v>596</v>
      </c>
      <c r="D292" s="229" t="s">
        <v>127</v>
      </c>
      <c r="E292" s="230" t="s">
        <v>605</v>
      </c>
      <c r="F292" s="231" t="s">
        <v>606</v>
      </c>
      <c r="G292" s="232" t="s">
        <v>323</v>
      </c>
      <c r="H292" s="233">
        <v>446.19600000000003</v>
      </c>
      <c r="I292" s="8"/>
      <c r="J292" s="234">
        <f>ROUND(I292*H292,2)</f>
        <v>0</v>
      </c>
      <c r="K292" s="231" t="s">
        <v>148</v>
      </c>
      <c r="L292" s="107"/>
      <c r="M292" s="235" t="s">
        <v>5</v>
      </c>
      <c r="N292" s="236" t="s">
        <v>44</v>
      </c>
      <c r="O292" s="108"/>
      <c r="P292" s="237">
        <f>O292*H292</f>
        <v>0</v>
      </c>
      <c r="Q292" s="237">
        <v>0</v>
      </c>
      <c r="R292" s="237">
        <f>Q292*H292</f>
        <v>0</v>
      </c>
      <c r="S292" s="237">
        <v>0</v>
      </c>
      <c r="T292" s="238">
        <f>S292*H292</f>
        <v>0</v>
      </c>
      <c r="AR292" s="92" t="s">
        <v>145</v>
      </c>
      <c r="AT292" s="92" t="s">
        <v>127</v>
      </c>
      <c r="AU292" s="92" t="s">
        <v>132</v>
      </c>
      <c r="AY292" s="92" t="s">
        <v>124</v>
      </c>
      <c r="BE292" s="239">
        <f>IF(N292="základní",J292,0)</f>
        <v>0</v>
      </c>
      <c r="BF292" s="239">
        <f>IF(N292="snížená",J292,0)</f>
        <v>0</v>
      </c>
      <c r="BG292" s="239">
        <f>IF(N292="zákl. přenesená",J292,0)</f>
        <v>0</v>
      </c>
      <c r="BH292" s="239">
        <f>IF(N292="sníž. přenesená",J292,0)</f>
        <v>0</v>
      </c>
      <c r="BI292" s="239">
        <f>IF(N292="nulová",J292,0)</f>
        <v>0</v>
      </c>
      <c r="BJ292" s="92" t="s">
        <v>132</v>
      </c>
      <c r="BK292" s="239">
        <f>ROUND(I292*H292,2)</f>
        <v>0</v>
      </c>
      <c r="BL292" s="92" t="s">
        <v>145</v>
      </c>
      <c r="BM292" s="92" t="s">
        <v>960</v>
      </c>
    </row>
    <row r="293" spans="2:65" s="248" customFormat="1">
      <c r="B293" s="247"/>
      <c r="D293" s="240" t="s">
        <v>284</v>
      </c>
      <c r="F293" s="250" t="s">
        <v>961</v>
      </c>
      <c r="H293" s="251">
        <v>446.19600000000003</v>
      </c>
      <c r="L293" s="247"/>
      <c r="M293" s="252"/>
      <c r="N293" s="253"/>
      <c r="O293" s="253"/>
      <c r="P293" s="253"/>
      <c r="Q293" s="253"/>
      <c r="R293" s="253"/>
      <c r="S293" s="253"/>
      <c r="T293" s="254"/>
      <c r="AT293" s="249" t="s">
        <v>284</v>
      </c>
      <c r="AU293" s="249" t="s">
        <v>132</v>
      </c>
      <c r="AV293" s="248" t="s">
        <v>132</v>
      </c>
      <c r="AW293" s="248" t="s">
        <v>6</v>
      </c>
      <c r="AX293" s="248" t="s">
        <v>80</v>
      </c>
      <c r="AY293" s="249" t="s">
        <v>124</v>
      </c>
    </row>
    <row r="294" spans="2:65" s="112" customFormat="1" ht="16.5" customHeight="1">
      <c r="B294" s="107"/>
      <c r="C294" s="229" t="s">
        <v>600</v>
      </c>
      <c r="D294" s="229" t="s">
        <v>127</v>
      </c>
      <c r="E294" s="230" t="s">
        <v>610</v>
      </c>
      <c r="F294" s="231" t="s">
        <v>611</v>
      </c>
      <c r="G294" s="232" t="s">
        <v>323</v>
      </c>
      <c r="H294" s="233">
        <v>23.484000000000002</v>
      </c>
      <c r="I294" s="8"/>
      <c r="J294" s="234">
        <f>ROUND(I294*H294,2)</f>
        <v>0</v>
      </c>
      <c r="K294" s="231" t="s">
        <v>148</v>
      </c>
      <c r="L294" s="107"/>
      <c r="M294" s="235" t="s">
        <v>5</v>
      </c>
      <c r="N294" s="236" t="s">
        <v>44</v>
      </c>
      <c r="O294" s="108"/>
      <c r="P294" s="237">
        <f>O294*H294</f>
        <v>0</v>
      </c>
      <c r="Q294" s="237">
        <v>0</v>
      </c>
      <c r="R294" s="237">
        <f>Q294*H294</f>
        <v>0</v>
      </c>
      <c r="S294" s="237">
        <v>0</v>
      </c>
      <c r="T294" s="238">
        <f>S294*H294</f>
        <v>0</v>
      </c>
      <c r="AR294" s="92" t="s">
        <v>145</v>
      </c>
      <c r="AT294" s="92" t="s">
        <v>127</v>
      </c>
      <c r="AU294" s="92" t="s">
        <v>132</v>
      </c>
      <c r="AY294" s="92" t="s">
        <v>124</v>
      </c>
      <c r="BE294" s="239">
        <f>IF(N294="základní",J294,0)</f>
        <v>0</v>
      </c>
      <c r="BF294" s="239">
        <f>IF(N294="snížená",J294,0)</f>
        <v>0</v>
      </c>
      <c r="BG294" s="239">
        <f>IF(N294="zákl. přenesená",J294,0)</f>
        <v>0</v>
      </c>
      <c r="BH294" s="239">
        <f>IF(N294="sníž. přenesená",J294,0)</f>
        <v>0</v>
      </c>
      <c r="BI294" s="239">
        <f>IF(N294="nulová",J294,0)</f>
        <v>0</v>
      </c>
      <c r="BJ294" s="92" t="s">
        <v>132</v>
      </c>
      <c r="BK294" s="239">
        <f>ROUND(I294*H294,2)</f>
        <v>0</v>
      </c>
      <c r="BL294" s="92" t="s">
        <v>145</v>
      </c>
      <c r="BM294" s="92" t="s">
        <v>962</v>
      </c>
    </row>
    <row r="295" spans="2:65" s="217" customFormat="1" ht="29.85" customHeight="1">
      <c r="B295" s="216"/>
      <c r="D295" s="218" t="s">
        <v>71</v>
      </c>
      <c r="E295" s="227" t="s">
        <v>613</v>
      </c>
      <c r="F295" s="227" t="s">
        <v>614</v>
      </c>
      <c r="J295" s="228">
        <f>BK295</f>
        <v>0</v>
      </c>
      <c r="L295" s="216"/>
      <c r="M295" s="221"/>
      <c r="N295" s="222"/>
      <c r="O295" s="222"/>
      <c r="P295" s="223">
        <f>P296</f>
        <v>0</v>
      </c>
      <c r="Q295" s="222"/>
      <c r="R295" s="223">
        <f>R296</f>
        <v>0</v>
      </c>
      <c r="S295" s="222"/>
      <c r="T295" s="224">
        <f>T296</f>
        <v>0</v>
      </c>
      <c r="AR295" s="218" t="s">
        <v>80</v>
      </c>
      <c r="AT295" s="225" t="s">
        <v>71</v>
      </c>
      <c r="AU295" s="225" t="s">
        <v>80</v>
      </c>
      <c r="AY295" s="218" t="s">
        <v>124</v>
      </c>
      <c r="BK295" s="226">
        <f>BK296</f>
        <v>0</v>
      </c>
    </row>
    <row r="296" spans="2:65" s="112" customFormat="1" ht="38.25" customHeight="1">
      <c r="B296" s="107"/>
      <c r="C296" s="229" t="s">
        <v>604</v>
      </c>
      <c r="D296" s="229" t="s">
        <v>127</v>
      </c>
      <c r="E296" s="230" t="s">
        <v>616</v>
      </c>
      <c r="F296" s="231" t="s">
        <v>617</v>
      </c>
      <c r="G296" s="232" t="s">
        <v>323</v>
      </c>
      <c r="H296" s="233">
        <v>42.128</v>
      </c>
      <c r="I296" s="8"/>
      <c r="J296" s="234">
        <f>ROUND(I296*H296,2)</f>
        <v>0</v>
      </c>
      <c r="K296" s="231" t="s">
        <v>148</v>
      </c>
      <c r="L296" s="107"/>
      <c r="M296" s="235" t="s">
        <v>5</v>
      </c>
      <c r="N296" s="236" t="s">
        <v>44</v>
      </c>
      <c r="O296" s="108"/>
      <c r="P296" s="237">
        <f>O296*H296</f>
        <v>0</v>
      </c>
      <c r="Q296" s="237">
        <v>0</v>
      </c>
      <c r="R296" s="237">
        <f>Q296*H296</f>
        <v>0</v>
      </c>
      <c r="S296" s="237">
        <v>0</v>
      </c>
      <c r="T296" s="238">
        <f>S296*H296</f>
        <v>0</v>
      </c>
      <c r="AR296" s="92" t="s">
        <v>145</v>
      </c>
      <c r="AT296" s="92" t="s">
        <v>127</v>
      </c>
      <c r="AU296" s="92" t="s">
        <v>132</v>
      </c>
      <c r="AY296" s="92" t="s">
        <v>124</v>
      </c>
      <c r="BE296" s="239">
        <f>IF(N296="základní",J296,0)</f>
        <v>0</v>
      </c>
      <c r="BF296" s="239">
        <f>IF(N296="snížená",J296,0)</f>
        <v>0</v>
      </c>
      <c r="BG296" s="239">
        <f>IF(N296="zákl. přenesená",J296,0)</f>
        <v>0</v>
      </c>
      <c r="BH296" s="239">
        <f>IF(N296="sníž. přenesená",J296,0)</f>
        <v>0</v>
      </c>
      <c r="BI296" s="239">
        <f>IF(N296="nulová",J296,0)</f>
        <v>0</v>
      </c>
      <c r="BJ296" s="92" t="s">
        <v>132</v>
      </c>
      <c r="BK296" s="239">
        <f>ROUND(I296*H296,2)</f>
        <v>0</v>
      </c>
      <c r="BL296" s="92" t="s">
        <v>145</v>
      </c>
      <c r="BM296" s="92" t="s">
        <v>963</v>
      </c>
    </row>
    <row r="297" spans="2:65" s="217" customFormat="1" ht="37.35" customHeight="1">
      <c r="B297" s="216"/>
      <c r="D297" s="218" t="s">
        <v>71</v>
      </c>
      <c r="E297" s="219" t="s">
        <v>619</v>
      </c>
      <c r="F297" s="219" t="s">
        <v>620</v>
      </c>
      <c r="J297" s="220">
        <f>BK297</f>
        <v>0</v>
      </c>
      <c r="L297" s="216"/>
      <c r="M297" s="221"/>
      <c r="N297" s="222"/>
      <c r="O297" s="222"/>
      <c r="P297" s="223">
        <f>P298+P310+P325+P344+P354+P373+P381</f>
        <v>0</v>
      </c>
      <c r="Q297" s="222"/>
      <c r="R297" s="223">
        <f>R298+R310+R325+R344+R354+R373+R381</f>
        <v>7.2759219700000006</v>
      </c>
      <c r="S297" s="222"/>
      <c r="T297" s="224">
        <f>T298+T310+T325+T344+T354+T373+T381</f>
        <v>0.42981349999999996</v>
      </c>
      <c r="AR297" s="218" t="s">
        <v>132</v>
      </c>
      <c r="AT297" s="225" t="s">
        <v>71</v>
      </c>
      <c r="AU297" s="225" t="s">
        <v>72</v>
      </c>
      <c r="AY297" s="218" t="s">
        <v>124</v>
      </c>
      <c r="BK297" s="226">
        <f>BK298+BK310+BK325+BK344+BK354+BK373+BK381</f>
        <v>0</v>
      </c>
    </row>
    <row r="298" spans="2:65" s="217" customFormat="1" ht="19.899999999999999" customHeight="1">
      <c r="B298" s="216"/>
      <c r="D298" s="218" t="s">
        <v>71</v>
      </c>
      <c r="E298" s="227" t="s">
        <v>621</v>
      </c>
      <c r="F298" s="227" t="s">
        <v>622</v>
      </c>
      <c r="J298" s="228">
        <f>BK298</f>
        <v>0</v>
      </c>
      <c r="L298" s="216"/>
      <c r="M298" s="221"/>
      <c r="N298" s="222"/>
      <c r="O298" s="222"/>
      <c r="P298" s="223">
        <f>SUM(P299:P309)</f>
        <v>0</v>
      </c>
      <c r="Q298" s="222"/>
      <c r="R298" s="223">
        <f>SUM(R299:R309)</f>
        <v>2.0182487000000005</v>
      </c>
      <c r="S298" s="222"/>
      <c r="T298" s="224">
        <f>SUM(T299:T309)</f>
        <v>0</v>
      </c>
      <c r="AR298" s="218" t="s">
        <v>132</v>
      </c>
      <c r="AT298" s="225" t="s">
        <v>71</v>
      </c>
      <c r="AU298" s="225" t="s">
        <v>80</v>
      </c>
      <c r="AY298" s="218" t="s">
        <v>124</v>
      </c>
      <c r="BK298" s="226">
        <f>SUM(BK299:BK309)</f>
        <v>0</v>
      </c>
    </row>
    <row r="299" spans="2:65" s="112" customFormat="1" ht="25.5" customHeight="1">
      <c r="B299" s="107"/>
      <c r="C299" s="229" t="s">
        <v>609</v>
      </c>
      <c r="D299" s="229" t="s">
        <v>127</v>
      </c>
      <c r="E299" s="230" t="s">
        <v>624</v>
      </c>
      <c r="F299" s="231" t="s">
        <v>625</v>
      </c>
      <c r="G299" s="232" t="s">
        <v>213</v>
      </c>
      <c r="H299" s="233">
        <v>65.161000000000001</v>
      </c>
      <c r="I299" s="8"/>
      <c r="J299" s="234">
        <f>ROUND(I299*H299,2)</f>
        <v>0</v>
      </c>
      <c r="K299" s="231" t="s">
        <v>148</v>
      </c>
      <c r="L299" s="107"/>
      <c r="M299" s="235" t="s">
        <v>5</v>
      </c>
      <c r="N299" s="236" t="s">
        <v>44</v>
      </c>
      <c r="O299" s="108"/>
      <c r="P299" s="237">
        <f>O299*H299</f>
        <v>0</v>
      </c>
      <c r="Q299" s="237">
        <v>8.4999999999999995E-4</v>
      </c>
      <c r="R299" s="237">
        <f>Q299*H299</f>
        <v>5.5386850000000001E-2</v>
      </c>
      <c r="S299" s="237">
        <v>0</v>
      </c>
      <c r="T299" s="238">
        <f>S299*H299</f>
        <v>0</v>
      </c>
      <c r="AR299" s="92" t="s">
        <v>355</v>
      </c>
      <c r="AT299" s="92" t="s">
        <v>127</v>
      </c>
      <c r="AU299" s="92" t="s">
        <v>132</v>
      </c>
      <c r="AY299" s="92" t="s">
        <v>124</v>
      </c>
      <c r="BE299" s="239">
        <f>IF(N299="základní",J299,0)</f>
        <v>0</v>
      </c>
      <c r="BF299" s="239">
        <f>IF(N299="snížená",J299,0)</f>
        <v>0</v>
      </c>
      <c r="BG299" s="239">
        <f>IF(N299="zákl. přenesená",J299,0)</f>
        <v>0</v>
      </c>
      <c r="BH299" s="239">
        <f>IF(N299="sníž. přenesená",J299,0)</f>
        <v>0</v>
      </c>
      <c r="BI299" s="239">
        <f>IF(N299="nulová",J299,0)</f>
        <v>0</v>
      </c>
      <c r="BJ299" s="92" t="s">
        <v>132</v>
      </c>
      <c r="BK299" s="239">
        <f>ROUND(I299*H299,2)</f>
        <v>0</v>
      </c>
      <c r="BL299" s="92" t="s">
        <v>355</v>
      </c>
      <c r="BM299" s="92" t="s">
        <v>964</v>
      </c>
    </row>
    <row r="300" spans="2:65" s="248" customFormat="1">
      <c r="B300" s="247"/>
      <c r="D300" s="240" t="s">
        <v>284</v>
      </c>
      <c r="E300" s="249" t="s">
        <v>5</v>
      </c>
      <c r="F300" s="250" t="s">
        <v>226</v>
      </c>
      <c r="H300" s="251">
        <v>65.161000000000001</v>
      </c>
      <c r="L300" s="247"/>
      <c r="M300" s="252"/>
      <c r="N300" s="253"/>
      <c r="O300" s="253"/>
      <c r="P300" s="253"/>
      <c r="Q300" s="253"/>
      <c r="R300" s="253"/>
      <c r="S300" s="253"/>
      <c r="T300" s="254"/>
      <c r="AT300" s="249" t="s">
        <v>284</v>
      </c>
      <c r="AU300" s="249" t="s">
        <v>132</v>
      </c>
      <c r="AV300" s="248" t="s">
        <v>132</v>
      </c>
      <c r="AW300" s="248" t="s">
        <v>35</v>
      </c>
      <c r="AX300" s="248" t="s">
        <v>80</v>
      </c>
      <c r="AY300" s="249" t="s">
        <v>124</v>
      </c>
    </row>
    <row r="301" spans="2:65" s="112" customFormat="1" ht="16.5" customHeight="1">
      <c r="B301" s="107"/>
      <c r="C301" s="229" t="s">
        <v>615</v>
      </c>
      <c r="D301" s="229" t="s">
        <v>127</v>
      </c>
      <c r="E301" s="230" t="s">
        <v>628</v>
      </c>
      <c r="F301" s="231" t="s">
        <v>629</v>
      </c>
      <c r="G301" s="232" t="s">
        <v>213</v>
      </c>
      <c r="H301" s="233">
        <v>65.161000000000001</v>
      </c>
      <c r="I301" s="8"/>
      <c r="J301" s="234">
        <f>ROUND(I301*H301,2)</f>
        <v>0</v>
      </c>
      <c r="K301" s="231" t="s">
        <v>5</v>
      </c>
      <c r="L301" s="107"/>
      <c r="M301" s="235" t="s">
        <v>5</v>
      </c>
      <c r="N301" s="236" t="s">
        <v>44</v>
      </c>
      <c r="O301" s="108"/>
      <c r="P301" s="237">
        <f>O301*H301</f>
        <v>0</v>
      </c>
      <c r="Q301" s="237">
        <v>8.4999999999999995E-4</v>
      </c>
      <c r="R301" s="237">
        <f>Q301*H301</f>
        <v>5.5386850000000001E-2</v>
      </c>
      <c r="S301" s="237">
        <v>0</v>
      </c>
      <c r="T301" s="238">
        <f>S301*H301</f>
        <v>0</v>
      </c>
      <c r="AR301" s="92" t="s">
        <v>355</v>
      </c>
      <c r="AT301" s="92" t="s">
        <v>127</v>
      </c>
      <c r="AU301" s="92" t="s">
        <v>132</v>
      </c>
      <c r="AY301" s="92" t="s">
        <v>124</v>
      </c>
      <c r="BE301" s="239">
        <f>IF(N301="základní",J301,0)</f>
        <v>0</v>
      </c>
      <c r="BF301" s="239">
        <f>IF(N301="snížená",J301,0)</f>
        <v>0</v>
      </c>
      <c r="BG301" s="239">
        <f>IF(N301="zákl. přenesená",J301,0)</f>
        <v>0</v>
      </c>
      <c r="BH301" s="239">
        <f>IF(N301="sníž. přenesená",J301,0)</f>
        <v>0</v>
      </c>
      <c r="BI301" s="239">
        <f>IF(N301="nulová",J301,0)</f>
        <v>0</v>
      </c>
      <c r="BJ301" s="92" t="s">
        <v>132</v>
      </c>
      <c r="BK301" s="239">
        <f>ROUND(I301*H301,2)</f>
        <v>0</v>
      </c>
      <c r="BL301" s="92" t="s">
        <v>355</v>
      </c>
      <c r="BM301" s="92" t="s">
        <v>965</v>
      </c>
    </row>
    <row r="302" spans="2:65" s="248" customFormat="1">
      <c r="B302" s="247"/>
      <c r="D302" s="240" t="s">
        <v>284</v>
      </c>
      <c r="E302" s="249" t="s">
        <v>5</v>
      </c>
      <c r="F302" s="250" t="s">
        <v>226</v>
      </c>
      <c r="H302" s="251">
        <v>65.161000000000001</v>
      </c>
      <c r="L302" s="247"/>
      <c r="M302" s="252"/>
      <c r="N302" s="253"/>
      <c r="O302" s="253"/>
      <c r="P302" s="253"/>
      <c r="Q302" s="253"/>
      <c r="R302" s="253"/>
      <c r="S302" s="253"/>
      <c r="T302" s="254"/>
      <c r="AT302" s="249" t="s">
        <v>284</v>
      </c>
      <c r="AU302" s="249" t="s">
        <v>132</v>
      </c>
      <c r="AV302" s="248" t="s">
        <v>132</v>
      </c>
      <c r="AW302" s="248" t="s">
        <v>35</v>
      </c>
      <c r="AX302" s="248" t="s">
        <v>80</v>
      </c>
      <c r="AY302" s="249" t="s">
        <v>124</v>
      </c>
    </row>
    <row r="303" spans="2:65" s="112" customFormat="1" ht="25.5" customHeight="1">
      <c r="B303" s="107"/>
      <c r="C303" s="229" t="s">
        <v>623</v>
      </c>
      <c r="D303" s="229" t="s">
        <v>127</v>
      </c>
      <c r="E303" s="230" t="s">
        <v>632</v>
      </c>
      <c r="F303" s="231" t="s">
        <v>633</v>
      </c>
      <c r="G303" s="232" t="s">
        <v>213</v>
      </c>
      <c r="H303" s="233">
        <v>76.299000000000007</v>
      </c>
      <c r="I303" s="8"/>
      <c r="J303" s="234">
        <f>ROUND(I303*H303,2)</f>
        <v>0</v>
      </c>
      <c r="K303" s="231" t="s">
        <v>5</v>
      </c>
      <c r="L303" s="107"/>
      <c r="M303" s="235" t="s">
        <v>5</v>
      </c>
      <c r="N303" s="236" t="s">
        <v>44</v>
      </c>
      <c r="O303" s="108"/>
      <c r="P303" s="237">
        <f>O303*H303</f>
        <v>0</v>
      </c>
      <c r="Q303" s="237">
        <v>2.5000000000000001E-2</v>
      </c>
      <c r="R303" s="237">
        <f>Q303*H303</f>
        <v>1.9074750000000003</v>
      </c>
      <c r="S303" s="237">
        <v>0</v>
      </c>
      <c r="T303" s="238">
        <f>S303*H303</f>
        <v>0</v>
      </c>
      <c r="AR303" s="92" t="s">
        <v>355</v>
      </c>
      <c r="AT303" s="92" t="s">
        <v>127</v>
      </c>
      <c r="AU303" s="92" t="s">
        <v>132</v>
      </c>
      <c r="AY303" s="92" t="s">
        <v>124</v>
      </c>
      <c r="BE303" s="239">
        <f>IF(N303="základní",J303,0)</f>
        <v>0</v>
      </c>
      <c r="BF303" s="239">
        <f>IF(N303="snížená",J303,0)</f>
        <v>0</v>
      </c>
      <c r="BG303" s="239">
        <f>IF(N303="zákl. přenesená",J303,0)</f>
        <v>0</v>
      </c>
      <c r="BH303" s="239">
        <f>IF(N303="sníž. přenesená",J303,0)</f>
        <v>0</v>
      </c>
      <c r="BI303" s="239">
        <f>IF(N303="nulová",J303,0)</f>
        <v>0</v>
      </c>
      <c r="BJ303" s="92" t="s">
        <v>132</v>
      </c>
      <c r="BK303" s="239">
        <f>ROUND(I303*H303,2)</f>
        <v>0</v>
      </c>
      <c r="BL303" s="92" t="s">
        <v>355</v>
      </c>
      <c r="BM303" s="92" t="s">
        <v>966</v>
      </c>
    </row>
    <row r="304" spans="2:65" s="256" customFormat="1">
      <c r="B304" s="255"/>
      <c r="D304" s="240" t="s">
        <v>284</v>
      </c>
      <c r="E304" s="257" t="s">
        <v>5</v>
      </c>
      <c r="F304" s="258" t="s">
        <v>868</v>
      </c>
      <c r="H304" s="257" t="s">
        <v>5</v>
      </c>
      <c r="L304" s="255"/>
      <c r="M304" s="259"/>
      <c r="N304" s="260"/>
      <c r="O304" s="260"/>
      <c r="P304" s="260"/>
      <c r="Q304" s="260"/>
      <c r="R304" s="260"/>
      <c r="S304" s="260"/>
      <c r="T304" s="261"/>
      <c r="AT304" s="257" t="s">
        <v>284</v>
      </c>
      <c r="AU304" s="257" t="s">
        <v>132</v>
      </c>
      <c r="AV304" s="256" t="s">
        <v>80</v>
      </c>
      <c r="AW304" s="256" t="s">
        <v>35</v>
      </c>
      <c r="AX304" s="256" t="s">
        <v>72</v>
      </c>
      <c r="AY304" s="257" t="s">
        <v>124</v>
      </c>
    </row>
    <row r="305" spans="2:65" s="248" customFormat="1">
      <c r="B305" s="247"/>
      <c r="D305" s="240" t="s">
        <v>284</v>
      </c>
      <c r="E305" s="249" t="s">
        <v>5</v>
      </c>
      <c r="F305" s="250" t="s">
        <v>967</v>
      </c>
      <c r="H305" s="251">
        <v>12.279</v>
      </c>
      <c r="L305" s="247"/>
      <c r="M305" s="252"/>
      <c r="N305" s="253"/>
      <c r="O305" s="253"/>
      <c r="P305" s="253"/>
      <c r="Q305" s="253"/>
      <c r="R305" s="253"/>
      <c r="S305" s="253"/>
      <c r="T305" s="254"/>
      <c r="AT305" s="249" t="s">
        <v>284</v>
      </c>
      <c r="AU305" s="249" t="s">
        <v>132</v>
      </c>
      <c r="AV305" s="248" t="s">
        <v>132</v>
      </c>
      <c r="AW305" s="248" t="s">
        <v>35</v>
      </c>
      <c r="AX305" s="248" t="s">
        <v>72</v>
      </c>
      <c r="AY305" s="249" t="s">
        <v>124</v>
      </c>
    </row>
    <row r="306" spans="2:65" s="248" customFormat="1">
      <c r="B306" s="247"/>
      <c r="D306" s="240" t="s">
        <v>284</v>
      </c>
      <c r="E306" s="249" t="s">
        <v>5</v>
      </c>
      <c r="F306" s="250" t="s">
        <v>968</v>
      </c>
      <c r="H306" s="251">
        <v>59.203000000000003</v>
      </c>
      <c r="L306" s="247"/>
      <c r="M306" s="252"/>
      <c r="N306" s="253"/>
      <c r="O306" s="253"/>
      <c r="P306" s="253"/>
      <c r="Q306" s="253"/>
      <c r="R306" s="253"/>
      <c r="S306" s="253"/>
      <c r="T306" s="254"/>
      <c r="AT306" s="249" t="s">
        <v>284</v>
      </c>
      <c r="AU306" s="249" t="s">
        <v>132</v>
      </c>
      <c r="AV306" s="248" t="s">
        <v>132</v>
      </c>
      <c r="AW306" s="248" t="s">
        <v>35</v>
      </c>
      <c r="AX306" s="248" t="s">
        <v>72</v>
      </c>
      <c r="AY306" s="249" t="s">
        <v>124</v>
      </c>
    </row>
    <row r="307" spans="2:65" s="248" customFormat="1">
      <c r="B307" s="247"/>
      <c r="D307" s="240" t="s">
        <v>284</v>
      </c>
      <c r="E307" s="249" t="s">
        <v>5</v>
      </c>
      <c r="F307" s="250" t="s">
        <v>969</v>
      </c>
      <c r="H307" s="251">
        <v>4.8170000000000002</v>
      </c>
      <c r="L307" s="247"/>
      <c r="M307" s="252"/>
      <c r="N307" s="253"/>
      <c r="O307" s="253"/>
      <c r="P307" s="253"/>
      <c r="Q307" s="253"/>
      <c r="R307" s="253"/>
      <c r="S307" s="253"/>
      <c r="T307" s="254"/>
      <c r="AT307" s="249" t="s">
        <v>284</v>
      </c>
      <c r="AU307" s="249" t="s">
        <v>132</v>
      </c>
      <c r="AV307" s="248" t="s">
        <v>132</v>
      </c>
      <c r="AW307" s="248" t="s">
        <v>35</v>
      </c>
      <c r="AX307" s="248" t="s">
        <v>72</v>
      </c>
      <c r="AY307" s="249" t="s">
        <v>124</v>
      </c>
    </row>
    <row r="308" spans="2:65" s="271" customFormat="1">
      <c r="B308" s="270"/>
      <c r="D308" s="240" t="s">
        <v>284</v>
      </c>
      <c r="E308" s="272" t="s">
        <v>5</v>
      </c>
      <c r="F308" s="273" t="s">
        <v>306</v>
      </c>
      <c r="H308" s="274">
        <v>76.299000000000007</v>
      </c>
      <c r="L308" s="270"/>
      <c r="M308" s="275"/>
      <c r="N308" s="276"/>
      <c r="O308" s="276"/>
      <c r="P308" s="276"/>
      <c r="Q308" s="276"/>
      <c r="R308" s="276"/>
      <c r="S308" s="276"/>
      <c r="T308" s="277"/>
      <c r="AT308" s="272" t="s">
        <v>284</v>
      </c>
      <c r="AU308" s="272" t="s">
        <v>132</v>
      </c>
      <c r="AV308" s="271" t="s">
        <v>145</v>
      </c>
      <c r="AW308" s="271" t="s">
        <v>35</v>
      </c>
      <c r="AX308" s="271" t="s">
        <v>80</v>
      </c>
      <c r="AY308" s="272" t="s">
        <v>124</v>
      </c>
    </row>
    <row r="309" spans="2:65" s="112" customFormat="1" ht="38.25" customHeight="1">
      <c r="B309" s="107"/>
      <c r="C309" s="229" t="s">
        <v>627</v>
      </c>
      <c r="D309" s="229" t="s">
        <v>127</v>
      </c>
      <c r="E309" s="230" t="s">
        <v>639</v>
      </c>
      <c r="F309" s="231" t="s">
        <v>640</v>
      </c>
      <c r="G309" s="232" t="s">
        <v>323</v>
      </c>
      <c r="H309" s="233">
        <v>2.0179999999999998</v>
      </c>
      <c r="I309" s="8"/>
      <c r="J309" s="234">
        <f>ROUND(I309*H309,2)</f>
        <v>0</v>
      </c>
      <c r="K309" s="231" t="s">
        <v>148</v>
      </c>
      <c r="L309" s="107"/>
      <c r="M309" s="235" t="s">
        <v>5</v>
      </c>
      <c r="N309" s="236" t="s">
        <v>44</v>
      </c>
      <c r="O309" s="108"/>
      <c r="P309" s="237">
        <f>O309*H309</f>
        <v>0</v>
      </c>
      <c r="Q309" s="237">
        <v>0</v>
      </c>
      <c r="R309" s="237">
        <f>Q309*H309</f>
        <v>0</v>
      </c>
      <c r="S309" s="237">
        <v>0</v>
      </c>
      <c r="T309" s="238">
        <f>S309*H309</f>
        <v>0</v>
      </c>
      <c r="AR309" s="92" t="s">
        <v>355</v>
      </c>
      <c r="AT309" s="92" t="s">
        <v>127</v>
      </c>
      <c r="AU309" s="92" t="s">
        <v>132</v>
      </c>
      <c r="AY309" s="92" t="s">
        <v>124</v>
      </c>
      <c r="BE309" s="239">
        <f>IF(N309="základní",J309,0)</f>
        <v>0</v>
      </c>
      <c r="BF309" s="239">
        <f>IF(N309="snížená",J309,0)</f>
        <v>0</v>
      </c>
      <c r="BG309" s="239">
        <f>IF(N309="zákl. přenesená",J309,0)</f>
        <v>0</v>
      </c>
      <c r="BH309" s="239">
        <f>IF(N309="sníž. přenesená",J309,0)</f>
        <v>0</v>
      </c>
      <c r="BI309" s="239">
        <f>IF(N309="nulová",J309,0)</f>
        <v>0</v>
      </c>
      <c r="BJ309" s="92" t="s">
        <v>132</v>
      </c>
      <c r="BK309" s="239">
        <f>ROUND(I309*H309,2)</f>
        <v>0</v>
      </c>
      <c r="BL309" s="92" t="s">
        <v>355</v>
      </c>
      <c r="BM309" s="92" t="s">
        <v>970</v>
      </c>
    </row>
    <row r="310" spans="2:65" s="217" customFormat="1" ht="29.85" customHeight="1">
      <c r="B310" s="216"/>
      <c r="D310" s="218" t="s">
        <v>71</v>
      </c>
      <c r="E310" s="227" t="s">
        <v>642</v>
      </c>
      <c r="F310" s="227" t="s">
        <v>643</v>
      </c>
      <c r="J310" s="228">
        <f>BK310</f>
        <v>0</v>
      </c>
      <c r="L310" s="216"/>
      <c r="M310" s="221"/>
      <c r="N310" s="222"/>
      <c r="O310" s="222"/>
      <c r="P310" s="223">
        <f>SUM(P311:P324)</f>
        <v>0</v>
      </c>
      <c r="Q310" s="222"/>
      <c r="R310" s="223">
        <f>SUM(R311:R324)</f>
        <v>0.10296</v>
      </c>
      <c r="S310" s="222"/>
      <c r="T310" s="224">
        <f>SUM(T311:T324)</f>
        <v>3.81E-3</v>
      </c>
      <c r="AR310" s="218" t="s">
        <v>132</v>
      </c>
      <c r="AT310" s="225" t="s">
        <v>71</v>
      </c>
      <c r="AU310" s="225" t="s">
        <v>80</v>
      </c>
      <c r="AY310" s="218" t="s">
        <v>124</v>
      </c>
      <c r="BK310" s="226">
        <f>SUM(BK311:BK324)</f>
        <v>0</v>
      </c>
    </row>
    <row r="311" spans="2:65" s="112" customFormat="1" ht="25.5" customHeight="1">
      <c r="B311" s="107"/>
      <c r="C311" s="229" t="s">
        <v>631</v>
      </c>
      <c r="D311" s="229" t="s">
        <v>127</v>
      </c>
      <c r="E311" s="230" t="s">
        <v>971</v>
      </c>
      <c r="F311" s="231" t="s">
        <v>972</v>
      </c>
      <c r="G311" s="232" t="s">
        <v>358</v>
      </c>
      <c r="H311" s="233">
        <v>1</v>
      </c>
      <c r="I311" s="8"/>
      <c r="J311" s="234">
        <f t="shared" ref="J311:J324" si="0">ROUND(I311*H311,2)</f>
        <v>0</v>
      </c>
      <c r="K311" s="231" t="s">
        <v>5</v>
      </c>
      <c r="L311" s="107"/>
      <c r="M311" s="235" t="s">
        <v>5</v>
      </c>
      <c r="N311" s="236" t="s">
        <v>44</v>
      </c>
      <c r="O311" s="108"/>
      <c r="P311" s="237">
        <f t="shared" ref="P311:P324" si="1">O311*H311</f>
        <v>0</v>
      </c>
      <c r="Q311" s="237">
        <v>0</v>
      </c>
      <c r="R311" s="237">
        <f t="shared" ref="R311:R324" si="2">Q311*H311</f>
        <v>0</v>
      </c>
      <c r="S311" s="237">
        <v>0</v>
      </c>
      <c r="T311" s="238">
        <f t="shared" ref="T311:T324" si="3">S311*H311</f>
        <v>0</v>
      </c>
      <c r="AR311" s="92" t="s">
        <v>355</v>
      </c>
      <c r="AT311" s="92" t="s">
        <v>127</v>
      </c>
      <c r="AU311" s="92" t="s">
        <v>132</v>
      </c>
      <c r="AY311" s="92" t="s">
        <v>124</v>
      </c>
      <c r="BE311" s="239">
        <f t="shared" ref="BE311:BE324" si="4">IF(N311="základní",J311,0)</f>
        <v>0</v>
      </c>
      <c r="BF311" s="239">
        <f t="shared" ref="BF311:BF324" si="5">IF(N311="snížená",J311,0)</f>
        <v>0</v>
      </c>
      <c r="BG311" s="239">
        <f t="shared" ref="BG311:BG324" si="6">IF(N311="zákl. přenesená",J311,0)</f>
        <v>0</v>
      </c>
      <c r="BH311" s="239">
        <f t="shared" ref="BH311:BH324" si="7">IF(N311="sníž. přenesená",J311,0)</f>
        <v>0</v>
      </c>
      <c r="BI311" s="239">
        <f t="shared" ref="BI311:BI324" si="8">IF(N311="nulová",J311,0)</f>
        <v>0</v>
      </c>
      <c r="BJ311" s="92" t="s">
        <v>132</v>
      </c>
      <c r="BK311" s="239">
        <f t="shared" ref="BK311:BK324" si="9">ROUND(I311*H311,2)</f>
        <v>0</v>
      </c>
      <c r="BL311" s="92" t="s">
        <v>355</v>
      </c>
      <c r="BM311" s="92" t="s">
        <v>973</v>
      </c>
    </row>
    <row r="312" spans="2:65" s="112" customFormat="1" ht="16.5" customHeight="1">
      <c r="B312" s="107"/>
      <c r="C312" s="229" t="s">
        <v>638</v>
      </c>
      <c r="D312" s="229" t="s">
        <v>127</v>
      </c>
      <c r="E312" s="230" t="s">
        <v>974</v>
      </c>
      <c r="F312" s="231" t="s">
        <v>975</v>
      </c>
      <c r="G312" s="232" t="s">
        <v>358</v>
      </c>
      <c r="H312" s="233">
        <v>2</v>
      </c>
      <c r="I312" s="8"/>
      <c r="J312" s="234">
        <f t="shared" si="0"/>
        <v>0</v>
      </c>
      <c r="K312" s="231" t="s">
        <v>5</v>
      </c>
      <c r="L312" s="107"/>
      <c r="M312" s="235" t="s">
        <v>5</v>
      </c>
      <c r="N312" s="236" t="s">
        <v>44</v>
      </c>
      <c r="O312" s="108"/>
      <c r="P312" s="237">
        <f t="shared" si="1"/>
        <v>0</v>
      </c>
      <c r="Q312" s="237">
        <v>0</v>
      </c>
      <c r="R312" s="237">
        <f t="shared" si="2"/>
        <v>0</v>
      </c>
      <c r="S312" s="237">
        <v>0</v>
      </c>
      <c r="T312" s="238">
        <f t="shared" si="3"/>
        <v>0</v>
      </c>
      <c r="AR312" s="92" t="s">
        <v>355</v>
      </c>
      <c r="AT312" s="92" t="s">
        <v>127</v>
      </c>
      <c r="AU312" s="92" t="s">
        <v>132</v>
      </c>
      <c r="AY312" s="92" t="s">
        <v>124</v>
      </c>
      <c r="BE312" s="239">
        <f t="shared" si="4"/>
        <v>0</v>
      </c>
      <c r="BF312" s="239">
        <f t="shared" si="5"/>
        <v>0</v>
      </c>
      <c r="BG312" s="239">
        <f t="shared" si="6"/>
        <v>0</v>
      </c>
      <c r="BH312" s="239">
        <f t="shared" si="7"/>
        <v>0</v>
      </c>
      <c r="BI312" s="239">
        <f t="shared" si="8"/>
        <v>0</v>
      </c>
      <c r="BJ312" s="92" t="s">
        <v>132</v>
      </c>
      <c r="BK312" s="239">
        <f t="shared" si="9"/>
        <v>0</v>
      </c>
      <c r="BL312" s="92" t="s">
        <v>355</v>
      </c>
      <c r="BM312" s="92" t="s">
        <v>976</v>
      </c>
    </row>
    <row r="313" spans="2:65" s="112" customFormat="1" ht="16.5" customHeight="1">
      <c r="B313" s="107"/>
      <c r="C313" s="229" t="s">
        <v>644</v>
      </c>
      <c r="D313" s="229" t="s">
        <v>127</v>
      </c>
      <c r="E313" s="230" t="s">
        <v>653</v>
      </c>
      <c r="F313" s="231" t="s">
        <v>654</v>
      </c>
      <c r="G313" s="232" t="s">
        <v>358</v>
      </c>
      <c r="H313" s="233">
        <v>1</v>
      </c>
      <c r="I313" s="8"/>
      <c r="J313" s="234">
        <f t="shared" si="0"/>
        <v>0</v>
      </c>
      <c r="K313" s="231" t="s">
        <v>5</v>
      </c>
      <c r="L313" s="107"/>
      <c r="M313" s="235" t="s">
        <v>5</v>
      </c>
      <c r="N313" s="236" t="s">
        <v>44</v>
      </c>
      <c r="O313" s="108"/>
      <c r="P313" s="237">
        <f t="shared" si="1"/>
        <v>0</v>
      </c>
      <c r="Q313" s="237">
        <v>0</v>
      </c>
      <c r="R313" s="237">
        <f t="shared" si="2"/>
        <v>0</v>
      </c>
      <c r="S313" s="237">
        <v>0</v>
      </c>
      <c r="T313" s="238">
        <f t="shared" si="3"/>
        <v>0</v>
      </c>
      <c r="AR313" s="92" t="s">
        <v>355</v>
      </c>
      <c r="AT313" s="92" t="s">
        <v>127</v>
      </c>
      <c r="AU313" s="92" t="s">
        <v>132</v>
      </c>
      <c r="AY313" s="92" t="s">
        <v>124</v>
      </c>
      <c r="BE313" s="239">
        <f t="shared" si="4"/>
        <v>0</v>
      </c>
      <c r="BF313" s="239">
        <f t="shared" si="5"/>
        <v>0</v>
      </c>
      <c r="BG313" s="239">
        <f t="shared" si="6"/>
        <v>0</v>
      </c>
      <c r="BH313" s="239">
        <f t="shared" si="7"/>
        <v>0</v>
      </c>
      <c r="BI313" s="239">
        <f t="shared" si="8"/>
        <v>0</v>
      </c>
      <c r="BJ313" s="92" t="s">
        <v>132</v>
      </c>
      <c r="BK313" s="239">
        <f t="shared" si="9"/>
        <v>0</v>
      </c>
      <c r="BL313" s="92" t="s">
        <v>355</v>
      </c>
      <c r="BM313" s="92" t="s">
        <v>977</v>
      </c>
    </row>
    <row r="314" spans="2:65" s="112" customFormat="1" ht="25.5" customHeight="1">
      <c r="B314" s="107"/>
      <c r="C314" s="229" t="s">
        <v>648</v>
      </c>
      <c r="D314" s="229" t="s">
        <v>127</v>
      </c>
      <c r="E314" s="230" t="s">
        <v>657</v>
      </c>
      <c r="F314" s="231" t="s">
        <v>658</v>
      </c>
      <c r="G314" s="232" t="s">
        <v>358</v>
      </c>
      <c r="H314" s="233">
        <v>5</v>
      </c>
      <c r="I314" s="8"/>
      <c r="J314" s="234">
        <f t="shared" si="0"/>
        <v>0</v>
      </c>
      <c r="K314" s="231" t="s">
        <v>5</v>
      </c>
      <c r="L314" s="107"/>
      <c r="M314" s="235" t="s">
        <v>5</v>
      </c>
      <c r="N314" s="236" t="s">
        <v>44</v>
      </c>
      <c r="O314" s="108"/>
      <c r="P314" s="237">
        <f t="shared" si="1"/>
        <v>0</v>
      </c>
      <c r="Q314" s="237">
        <v>0</v>
      </c>
      <c r="R314" s="237">
        <f t="shared" si="2"/>
        <v>0</v>
      </c>
      <c r="S314" s="237">
        <v>0</v>
      </c>
      <c r="T314" s="238">
        <f t="shared" si="3"/>
        <v>0</v>
      </c>
      <c r="AR314" s="92" t="s">
        <v>355</v>
      </c>
      <c r="AT314" s="92" t="s">
        <v>127</v>
      </c>
      <c r="AU314" s="92" t="s">
        <v>132</v>
      </c>
      <c r="AY314" s="92" t="s">
        <v>124</v>
      </c>
      <c r="BE314" s="239">
        <f t="shared" si="4"/>
        <v>0</v>
      </c>
      <c r="BF314" s="239">
        <f t="shared" si="5"/>
        <v>0</v>
      </c>
      <c r="BG314" s="239">
        <f t="shared" si="6"/>
        <v>0</v>
      </c>
      <c r="BH314" s="239">
        <f t="shared" si="7"/>
        <v>0</v>
      </c>
      <c r="BI314" s="239">
        <f t="shared" si="8"/>
        <v>0</v>
      </c>
      <c r="BJ314" s="92" t="s">
        <v>132</v>
      </c>
      <c r="BK314" s="239">
        <f t="shared" si="9"/>
        <v>0</v>
      </c>
      <c r="BL314" s="92" t="s">
        <v>355</v>
      </c>
      <c r="BM314" s="92" t="s">
        <v>978</v>
      </c>
    </row>
    <row r="315" spans="2:65" s="112" customFormat="1" ht="16.5" customHeight="1">
      <c r="B315" s="107"/>
      <c r="C315" s="229" t="s">
        <v>652</v>
      </c>
      <c r="D315" s="229" t="s">
        <v>127</v>
      </c>
      <c r="E315" s="230" t="s">
        <v>661</v>
      </c>
      <c r="F315" s="231" t="s">
        <v>662</v>
      </c>
      <c r="G315" s="232" t="s">
        <v>358</v>
      </c>
      <c r="H315" s="233">
        <v>2</v>
      </c>
      <c r="I315" s="8"/>
      <c r="J315" s="234">
        <f t="shared" si="0"/>
        <v>0</v>
      </c>
      <c r="K315" s="231" t="s">
        <v>5</v>
      </c>
      <c r="L315" s="107"/>
      <c r="M315" s="235" t="s">
        <v>5</v>
      </c>
      <c r="N315" s="236" t="s">
        <v>44</v>
      </c>
      <c r="O315" s="108"/>
      <c r="P315" s="237">
        <f t="shared" si="1"/>
        <v>0</v>
      </c>
      <c r="Q315" s="237">
        <v>0</v>
      </c>
      <c r="R315" s="237">
        <f t="shared" si="2"/>
        <v>0</v>
      </c>
      <c r="S315" s="237">
        <v>0</v>
      </c>
      <c r="T315" s="238">
        <f t="shared" si="3"/>
        <v>0</v>
      </c>
      <c r="AR315" s="92" t="s">
        <v>355</v>
      </c>
      <c r="AT315" s="92" t="s">
        <v>127</v>
      </c>
      <c r="AU315" s="92" t="s">
        <v>132</v>
      </c>
      <c r="AY315" s="92" t="s">
        <v>124</v>
      </c>
      <c r="BE315" s="239">
        <f t="shared" si="4"/>
        <v>0</v>
      </c>
      <c r="BF315" s="239">
        <f t="shared" si="5"/>
        <v>0</v>
      </c>
      <c r="BG315" s="239">
        <f t="shared" si="6"/>
        <v>0</v>
      </c>
      <c r="BH315" s="239">
        <f t="shared" si="7"/>
        <v>0</v>
      </c>
      <c r="BI315" s="239">
        <f t="shared" si="8"/>
        <v>0</v>
      </c>
      <c r="BJ315" s="92" t="s">
        <v>132</v>
      </c>
      <c r="BK315" s="239">
        <f t="shared" si="9"/>
        <v>0</v>
      </c>
      <c r="BL315" s="92" t="s">
        <v>355</v>
      </c>
      <c r="BM315" s="92" t="s">
        <v>979</v>
      </c>
    </row>
    <row r="316" spans="2:65" s="112" customFormat="1" ht="16.5" customHeight="1">
      <c r="B316" s="107"/>
      <c r="C316" s="229" t="s">
        <v>656</v>
      </c>
      <c r="D316" s="229" t="s">
        <v>127</v>
      </c>
      <c r="E316" s="230" t="s">
        <v>665</v>
      </c>
      <c r="F316" s="231" t="s">
        <v>666</v>
      </c>
      <c r="G316" s="232" t="s">
        <v>358</v>
      </c>
      <c r="H316" s="233">
        <v>6</v>
      </c>
      <c r="I316" s="8"/>
      <c r="J316" s="234">
        <f t="shared" si="0"/>
        <v>0</v>
      </c>
      <c r="K316" s="231" t="s">
        <v>5</v>
      </c>
      <c r="L316" s="107"/>
      <c r="M316" s="235" t="s">
        <v>5</v>
      </c>
      <c r="N316" s="236" t="s">
        <v>44</v>
      </c>
      <c r="O316" s="108"/>
      <c r="P316" s="237">
        <f t="shared" si="1"/>
        <v>0</v>
      </c>
      <c r="Q316" s="237">
        <v>0</v>
      </c>
      <c r="R316" s="237">
        <f t="shared" si="2"/>
        <v>0</v>
      </c>
      <c r="S316" s="237">
        <v>0</v>
      </c>
      <c r="T316" s="238">
        <f t="shared" si="3"/>
        <v>0</v>
      </c>
      <c r="AR316" s="92" t="s">
        <v>355</v>
      </c>
      <c r="AT316" s="92" t="s">
        <v>127</v>
      </c>
      <c r="AU316" s="92" t="s">
        <v>132</v>
      </c>
      <c r="AY316" s="92" t="s">
        <v>124</v>
      </c>
      <c r="BE316" s="239">
        <f t="shared" si="4"/>
        <v>0</v>
      </c>
      <c r="BF316" s="239">
        <f t="shared" si="5"/>
        <v>0</v>
      </c>
      <c r="BG316" s="239">
        <f t="shared" si="6"/>
        <v>0</v>
      </c>
      <c r="BH316" s="239">
        <f t="shared" si="7"/>
        <v>0</v>
      </c>
      <c r="BI316" s="239">
        <f t="shared" si="8"/>
        <v>0</v>
      </c>
      <c r="BJ316" s="92" t="s">
        <v>132</v>
      </c>
      <c r="BK316" s="239">
        <f t="shared" si="9"/>
        <v>0</v>
      </c>
      <c r="BL316" s="92" t="s">
        <v>355</v>
      </c>
      <c r="BM316" s="92" t="s">
        <v>980</v>
      </c>
    </row>
    <row r="317" spans="2:65" s="112" customFormat="1" ht="16.5" customHeight="1">
      <c r="B317" s="107"/>
      <c r="C317" s="229" t="s">
        <v>660</v>
      </c>
      <c r="D317" s="229" t="s">
        <v>127</v>
      </c>
      <c r="E317" s="230" t="s">
        <v>981</v>
      </c>
      <c r="F317" s="231" t="s">
        <v>670</v>
      </c>
      <c r="G317" s="232" t="s">
        <v>130</v>
      </c>
      <c r="H317" s="233">
        <v>1</v>
      </c>
      <c r="I317" s="8"/>
      <c r="J317" s="234">
        <f t="shared" si="0"/>
        <v>0</v>
      </c>
      <c r="K317" s="231" t="s">
        <v>5</v>
      </c>
      <c r="L317" s="107"/>
      <c r="M317" s="235" t="s">
        <v>5</v>
      </c>
      <c r="N317" s="236" t="s">
        <v>44</v>
      </c>
      <c r="O317" s="108"/>
      <c r="P317" s="237">
        <f t="shared" si="1"/>
        <v>0</v>
      </c>
      <c r="Q317" s="237">
        <v>0</v>
      </c>
      <c r="R317" s="237">
        <f t="shared" si="2"/>
        <v>0</v>
      </c>
      <c r="S317" s="237">
        <v>0</v>
      </c>
      <c r="T317" s="238">
        <f t="shared" si="3"/>
        <v>0</v>
      </c>
      <c r="AR317" s="92" t="s">
        <v>355</v>
      </c>
      <c r="AT317" s="92" t="s">
        <v>127</v>
      </c>
      <c r="AU317" s="92" t="s">
        <v>132</v>
      </c>
      <c r="AY317" s="92" t="s">
        <v>124</v>
      </c>
      <c r="BE317" s="239">
        <f t="shared" si="4"/>
        <v>0</v>
      </c>
      <c r="BF317" s="239">
        <f t="shared" si="5"/>
        <v>0</v>
      </c>
      <c r="BG317" s="239">
        <f t="shared" si="6"/>
        <v>0</v>
      </c>
      <c r="BH317" s="239">
        <f t="shared" si="7"/>
        <v>0</v>
      </c>
      <c r="BI317" s="239">
        <f t="shared" si="8"/>
        <v>0</v>
      </c>
      <c r="BJ317" s="92" t="s">
        <v>132</v>
      </c>
      <c r="BK317" s="239">
        <f t="shared" si="9"/>
        <v>0</v>
      </c>
      <c r="BL317" s="92" t="s">
        <v>355</v>
      </c>
      <c r="BM317" s="92" t="s">
        <v>982</v>
      </c>
    </row>
    <row r="318" spans="2:65" s="112" customFormat="1" ht="16.5" customHeight="1">
      <c r="B318" s="107"/>
      <c r="C318" s="229" t="s">
        <v>664</v>
      </c>
      <c r="D318" s="229" t="s">
        <v>127</v>
      </c>
      <c r="E318" s="230" t="s">
        <v>983</v>
      </c>
      <c r="F318" s="231" t="s">
        <v>674</v>
      </c>
      <c r="G318" s="232" t="s">
        <v>130</v>
      </c>
      <c r="H318" s="233">
        <v>1</v>
      </c>
      <c r="I318" s="8"/>
      <c r="J318" s="234">
        <f t="shared" si="0"/>
        <v>0</v>
      </c>
      <c r="K318" s="231" t="s">
        <v>5</v>
      </c>
      <c r="L318" s="107"/>
      <c r="M318" s="235" t="s">
        <v>5</v>
      </c>
      <c r="N318" s="236" t="s">
        <v>44</v>
      </c>
      <c r="O318" s="108"/>
      <c r="P318" s="237">
        <f t="shared" si="1"/>
        <v>0</v>
      </c>
      <c r="Q318" s="237">
        <v>0</v>
      </c>
      <c r="R318" s="237">
        <f t="shared" si="2"/>
        <v>0</v>
      </c>
      <c r="S318" s="237">
        <v>3.81E-3</v>
      </c>
      <c r="T318" s="238">
        <f t="shared" si="3"/>
        <v>3.81E-3</v>
      </c>
      <c r="AR318" s="92" t="s">
        <v>355</v>
      </c>
      <c r="AT318" s="92" t="s">
        <v>127</v>
      </c>
      <c r="AU318" s="92" t="s">
        <v>132</v>
      </c>
      <c r="AY318" s="92" t="s">
        <v>124</v>
      </c>
      <c r="BE318" s="239">
        <f t="shared" si="4"/>
        <v>0</v>
      </c>
      <c r="BF318" s="239">
        <f t="shared" si="5"/>
        <v>0</v>
      </c>
      <c r="BG318" s="239">
        <f t="shared" si="6"/>
        <v>0</v>
      </c>
      <c r="BH318" s="239">
        <f t="shared" si="7"/>
        <v>0</v>
      </c>
      <c r="BI318" s="239">
        <f t="shared" si="8"/>
        <v>0</v>
      </c>
      <c r="BJ318" s="92" t="s">
        <v>132</v>
      </c>
      <c r="BK318" s="239">
        <f t="shared" si="9"/>
        <v>0</v>
      </c>
      <c r="BL318" s="92" t="s">
        <v>355</v>
      </c>
      <c r="BM318" s="92" t="s">
        <v>984</v>
      </c>
    </row>
    <row r="319" spans="2:65" s="112" customFormat="1" ht="16.5" customHeight="1">
      <c r="B319" s="107"/>
      <c r="C319" s="229" t="s">
        <v>668</v>
      </c>
      <c r="D319" s="229" t="s">
        <v>127</v>
      </c>
      <c r="E319" s="230" t="s">
        <v>677</v>
      </c>
      <c r="F319" s="231" t="s">
        <v>678</v>
      </c>
      <c r="G319" s="232" t="s">
        <v>217</v>
      </c>
      <c r="H319" s="233">
        <v>10</v>
      </c>
      <c r="I319" s="8"/>
      <c r="J319" s="234">
        <f t="shared" si="0"/>
        <v>0</v>
      </c>
      <c r="K319" s="231" t="s">
        <v>5</v>
      </c>
      <c r="L319" s="107"/>
      <c r="M319" s="235" t="s">
        <v>5</v>
      </c>
      <c r="N319" s="236" t="s">
        <v>44</v>
      </c>
      <c r="O319" s="108"/>
      <c r="P319" s="237">
        <f t="shared" si="1"/>
        <v>0</v>
      </c>
      <c r="Q319" s="237">
        <v>3.1199999999999999E-3</v>
      </c>
      <c r="R319" s="237">
        <f t="shared" si="2"/>
        <v>3.1199999999999999E-2</v>
      </c>
      <c r="S319" s="237">
        <v>0</v>
      </c>
      <c r="T319" s="238">
        <f t="shared" si="3"/>
        <v>0</v>
      </c>
      <c r="AR319" s="92" t="s">
        <v>355</v>
      </c>
      <c r="AT319" s="92" t="s">
        <v>127</v>
      </c>
      <c r="AU319" s="92" t="s">
        <v>132</v>
      </c>
      <c r="AY319" s="92" t="s">
        <v>124</v>
      </c>
      <c r="BE319" s="239">
        <f t="shared" si="4"/>
        <v>0</v>
      </c>
      <c r="BF319" s="239">
        <f t="shared" si="5"/>
        <v>0</v>
      </c>
      <c r="BG319" s="239">
        <f t="shared" si="6"/>
        <v>0</v>
      </c>
      <c r="BH319" s="239">
        <f t="shared" si="7"/>
        <v>0</v>
      </c>
      <c r="BI319" s="239">
        <f t="shared" si="8"/>
        <v>0</v>
      </c>
      <c r="BJ319" s="92" t="s">
        <v>132</v>
      </c>
      <c r="BK319" s="239">
        <f t="shared" si="9"/>
        <v>0</v>
      </c>
      <c r="BL319" s="92" t="s">
        <v>355</v>
      </c>
      <c r="BM319" s="92" t="s">
        <v>985</v>
      </c>
    </row>
    <row r="320" spans="2:65" s="112" customFormat="1" ht="16.5" customHeight="1">
      <c r="B320" s="107"/>
      <c r="C320" s="229" t="s">
        <v>672</v>
      </c>
      <c r="D320" s="229" t="s">
        <v>127</v>
      </c>
      <c r="E320" s="230" t="s">
        <v>681</v>
      </c>
      <c r="F320" s="231" t="s">
        <v>682</v>
      </c>
      <c r="G320" s="232" t="s">
        <v>217</v>
      </c>
      <c r="H320" s="233">
        <v>18</v>
      </c>
      <c r="I320" s="8"/>
      <c r="J320" s="234">
        <f t="shared" si="0"/>
        <v>0</v>
      </c>
      <c r="K320" s="231" t="s">
        <v>5</v>
      </c>
      <c r="L320" s="107"/>
      <c r="M320" s="235" t="s">
        <v>5</v>
      </c>
      <c r="N320" s="236" t="s">
        <v>44</v>
      </c>
      <c r="O320" s="108"/>
      <c r="P320" s="237">
        <f t="shared" si="1"/>
        <v>0</v>
      </c>
      <c r="Q320" s="237">
        <v>3.1199999999999999E-3</v>
      </c>
      <c r="R320" s="237">
        <f t="shared" si="2"/>
        <v>5.6160000000000002E-2</v>
      </c>
      <c r="S320" s="237">
        <v>0</v>
      </c>
      <c r="T320" s="238">
        <f t="shared" si="3"/>
        <v>0</v>
      </c>
      <c r="AR320" s="92" t="s">
        <v>355</v>
      </c>
      <c r="AT320" s="92" t="s">
        <v>127</v>
      </c>
      <c r="AU320" s="92" t="s">
        <v>132</v>
      </c>
      <c r="AY320" s="92" t="s">
        <v>124</v>
      </c>
      <c r="BE320" s="239">
        <f t="shared" si="4"/>
        <v>0</v>
      </c>
      <c r="BF320" s="239">
        <f t="shared" si="5"/>
        <v>0</v>
      </c>
      <c r="BG320" s="239">
        <f t="shared" si="6"/>
        <v>0</v>
      </c>
      <c r="BH320" s="239">
        <f t="shared" si="7"/>
        <v>0</v>
      </c>
      <c r="BI320" s="239">
        <f t="shared" si="8"/>
        <v>0</v>
      </c>
      <c r="BJ320" s="92" t="s">
        <v>132</v>
      </c>
      <c r="BK320" s="239">
        <f t="shared" si="9"/>
        <v>0</v>
      </c>
      <c r="BL320" s="92" t="s">
        <v>355</v>
      </c>
      <c r="BM320" s="92" t="s">
        <v>986</v>
      </c>
    </row>
    <row r="321" spans="2:65" s="112" customFormat="1" ht="16.5" customHeight="1">
      <c r="B321" s="107"/>
      <c r="C321" s="229" t="s">
        <v>676</v>
      </c>
      <c r="D321" s="229" t="s">
        <v>127</v>
      </c>
      <c r="E321" s="230" t="s">
        <v>685</v>
      </c>
      <c r="F321" s="231" t="s">
        <v>686</v>
      </c>
      <c r="G321" s="232" t="s">
        <v>217</v>
      </c>
      <c r="H321" s="233">
        <v>5</v>
      </c>
      <c r="I321" s="8"/>
      <c r="J321" s="234">
        <f t="shared" si="0"/>
        <v>0</v>
      </c>
      <c r="K321" s="231" t="s">
        <v>5</v>
      </c>
      <c r="L321" s="107"/>
      <c r="M321" s="235" t="s">
        <v>5</v>
      </c>
      <c r="N321" s="236" t="s">
        <v>44</v>
      </c>
      <c r="O321" s="108"/>
      <c r="P321" s="237">
        <f t="shared" si="1"/>
        <v>0</v>
      </c>
      <c r="Q321" s="237">
        <v>3.1199999999999999E-3</v>
      </c>
      <c r="R321" s="237">
        <f t="shared" si="2"/>
        <v>1.5599999999999999E-2</v>
      </c>
      <c r="S321" s="237">
        <v>0</v>
      </c>
      <c r="T321" s="238">
        <f t="shared" si="3"/>
        <v>0</v>
      </c>
      <c r="AR321" s="92" t="s">
        <v>355</v>
      </c>
      <c r="AT321" s="92" t="s">
        <v>127</v>
      </c>
      <c r="AU321" s="92" t="s">
        <v>132</v>
      </c>
      <c r="AY321" s="92" t="s">
        <v>124</v>
      </c>
      <c r="BE321" s="239">
        <f t="shared" si="4"/>
        <v>0</v>
      </c>
      <c r="BF321" s="239">
        <f t="shared" si="5"/>
        <v>0</v>
      </c>
      <c r="BG321" s="239">
        <f t="shared" si="6"/>
        <v>0</v>
      </c>
      <c r="BH321" s="239">
        <f t="shared" si="7"/>
        <v>0</v>
      </c>
      <c r="BI321" s="239">
        <f t="shared" si="8"/>
        <v>0</v>
      </c>
      <c r="BJ321" s="92" t="s">
        <v>132</v>
      </c>
      <c r="BK321" s="239">
        <f t="shared" si="9"/>
        <v>0</v>
      </c>
      <c r="BL321" s="92" t="s">
        <v>355</v>
      </c>
      <c r="BM321" s="92" t="s">
        <v>987</v>
      </c>
    </row>
    <row r="322" spans="2:65" s="112" customFormat="1" ht="25.5" customHeight="1">
      <c r="B322" s="107"/>
      <c r="C322" s="229" t="s">
        <v>680</v>
      </c>
      <c r="D322" s="229" t="s">
        <v>127</v>
      </c>
      <c r="E322" s="230" t="s">
        <v>988</v>
      </c>
      <c r="F322" s="231" t="s">
        <v>694</v>
      </c>
      <c r="G322" s="232" t="s">
        <v>130</v>
      </c>
      <c r="H322" s="233">
        <v>1</v>
      </c>
      <c r="I322" s="8"/>
      <c r="J322" s="234">
        <f t="shared" si="0"/>
        <v>0</v>
      </c>
      <c r="K322" s="231" t="s">
        <v>5</v>
      </c>
      <c r="L322" s="107"/>
      <c r="M322" s="235" t="s">
        <v>5</v>
      </c>
      <c r="N322" s="236" t="s">
        <v>44</v>
      </c>
      <c r="O322" s="108"/>
      <c r="P322" s="237">
        <f t="shared" si="1"/>
        <v>0</v>
      </c>
      <c r="Q322" s="237">
        <v>0</v>
      </c>
      <c r="R322" s="237">
        <f t="shared" si="2"/>
        <v>0</v>
      </c>
      <c r="S322" s="237">
        <v>0</v>
      </c>
      <c r="T322" s="238">
        <f t="shared" si="3"/>
        <v>0</v>
      </c>
      <c r="AR322" s="92" t="s">
        <v>355</v>
      </c>
      <c r="AT322" s="92" t="s">
        <v>127</v>
      </c>
      <c r="AU322" s="92" t="s">
        <v>132</v>
      </c>
      <c r="AY322" s="92" t="s">
        <v>124</v>
      </c>
      <c r="BE322" s="239">
        <f t="shared" si="4"/>
        <v>0</v>
      </c>
      <c r="BF322" s="239">
        <f t="shared" si="5"/>
        <v>0</v>
      </c>
      <c r="BG322" s="239">
        <f t="shared" si="6"/>
        <v>0</v>
      </c>
      <c r="BH322" s="239">
        <f t="shared" si="7"/>
        <v>0</v>
      </c>
      <c r="BI322" s="239">
        <f t="shared" si="8"/>
        <v>0</v>
      </c>
      <c r="BJ322" s="92" t="s">
        <v>132</v>
      </c>
      <c r="BK322" s="239">
        <f t="shared" si="9"/>
        <v>0</v>
      </c>
      <c r="BL322" s="92" t="s">
        <v>355</v>
      </c>
      <c r="BM322" s="92" t="s">
        <v>989</v>
      </c>
    </row>
    <row r="323" spans="2:65" s="112" customFormat="1" ht="25.5" customHeight="1">
      <c r="B323" s="107"/>
      <c r="C323" s="229" t="s">
        <v>684</v>
      </c>
      <c r="D323" s="229" t="s">
        <v>127</v>
      </c>
      <c r="E323" s="230" t="s">
        <v>990</v>
      </c>
      <c r="F323" s="231" t="s">
        <v>698</v>
      </c>
      <c r="G323" s="232" t="s">
        <v>130</v>
      </c>
      <c r="H323" s="233">
        <v>1</v>
      </c>
      <c r="I323" s="8"/>
      <c r="J323" s="234">
        <f t="shared" si="0"/>
        <v>0</v>
      </c>
      <c r="K323" s="231" t="s">
        <v>5</v>
      </c>
      <c r="L323" s="107"/>
      <c r="M323" s="235" t="s">
        <v>5</v>
      </c>
      <c r="N323" s="236" t="s">
        <v>44</v>
      </c>
      <c r="O323" s="108"/>
      <c r="P323" s="237">
        <f t="shared" si="1"/>
        <v>0</v>
      </c>
      <c r="Q323" s="237">
        <v>0</v>
      </c>
      <c r="R323" s="237">
        <f t="shared" si="2"/>
        <v>0</v>
      </c>
      <c r="S323" s="237">
        <v>0</v>
      </c>
      <c r="T323" s="238">
        <f t="shared" si="3"/>
        <v>0</v>
      </c>
      <c r="AR323" s="92" t="s">
        <v>355</v>
      </c>
      <c r="AT323" s="92" t="s">
        <v>127</v>
      </c>
      <c r="AU323" s="92" t="s">
        <v>132</v>
      </c>
      <c r="AY323" s="92" t="s">
        <v>124</v>
      </c>
      <c r="BE323" s="239">
        <f t="shared" si="4"/>
        <v>0</v>
      </c>
      <c r="BF323" s="239">
        <f t="shared" si="5"/>
        <v>0</v>
      </c>
      <c r="BG323" s="239">
        <f t="shared" si="6"/>
        <v>0</v>
      </c>
      <c r="BH323" s="239">
        <f t="shared" si="7"/>
        <v>0</v>
      </c>
      <c r="BI323" s="239">
        <f t="shared" si="8"/>
        <v>0</v>
      </c>
      <c r="BJ323" s="92" t="s">
        <v>132</v>
      </c>
      <c r="BK323" s="239">
        <f t="shared" si="9"/>
        <v>0</v>
      </c>
      <c r="BL323" s="92" t="s">
        <v>355</v>
      </c>
      <c r="BM323" s="92" t="s">
        <v>991</v>
      </c>
    </row>
    <row r="324" spans="2:65" s="112" customFormat="1" ht="16.5" customHeight="1">
      <c r="B324" s="107"/>
      <c r="C324" s="229" t="s">
        <v>688</v>
      </c>
      <c r="D324" s="229" t="s">
        <v>127</v>
      </c>
      <c r="E324" s="230" t="s">
        <v>992</v>
      </c>
      <c r="F324" s="231" t="s">
        <v>702</v>
      </c>
      <c r="G324" s="232" t="s">
        <v>130</v>
      </c>
      <c r="H324" s="233">
        <v>1</v>
      </c>
      <c r="I324" s="8"/>
      <c r="J324" s="234">
        <f t="shared" si="0"/>
        <v>0</v>
      </c>
      <c r="K324" s="231" t="s">
        <v>5</v>
      </c>
      <c r="L324" s="107"/>
      <c r="M324" s="235" t="s">
        <v>5</v>
      </c>
      <c r="N324" s="236" t="s">
        <v>44</v>
      </c>
      <c r="O324" s="108"/>
      <c r="P324" s="237">
        <f t="shared" si="1"/>
        <v>0</v>
      </c>
      <c r="Q324" s="237">
        <v>0</v>
      </c>
      <c r="R324" s="237">
        <f t="shared" si="2"/>
        <v>0</v>
      </c>
      <c r="S324" s="237">
        <v>0</v>
      </c>
      <c r="T324" s="238">
        <f t="shared" si="3"/>
        <v>0</v>
      </c>
      <c r="AR324" s="92" t="s">
        <v>355</v>
      </c>
      <c r="AT324" s="92" t="s">
        <v>127</v>
      </c>
      <c r="AU324" s="92" t="s">
        <v>132</v>
      </c>
      <c r="AY324" s="92" t="s">
        <v>124</v>
      </c>
      <c r="BE324" s="239">
        <f t="shared" si="4"/>
        <v>0</v>
      </c>
      <c r="BF324" s="239">
        <f t="shared" si="5"/>
        <v>0</v>
      </c>
      <c r="BG324" s="239">
        <f t="shared" si="6"/>
        <v>0</v>
      </c>
      <c r="BH324" s="239">
        <f t="shared" si="7"/>
        <v>0</v>
      </c>
      <c r="BI324" s="239">
        <f t="shared" si="8"/>
        <v>0</v>
      </c>
      <c r="BJ324" s="92" t="s">
        <v>132</v>
      </c>
      <c r="BK324" s="239">
        <f t="shared" si="9"/>
        <v>0</v>
      </c>
      <c r="BL324" s="92" t="s">
        <v>355</v>
      </c>
      <c r="BM324" s="92" t="s">
        <v>993</v>
      </c>
    </row>
    <row r="325" spans="2:65" s="217" customFormat="1" ht="29.85" customHeight="1">
      <c r="B325" s="216"/>
      <c r="D325" s="218" t="s">
        <v>71</v>
      </c>
      <c r="E325" s="227" t="s">
        <v>704</v>
      </c>
      <c r="F325" s="227" t="s">
        <v>705</v>
      </c>
      <c r="J325" s="228">
        <f>BK325</f>
        <v>0</v>
      </c>
      <c r="L325" s="216"/>
      <c r="M325" s="221"/>
      <c r="N325" s="222"/>
      <c r="O325" s="222"/>
      <c r="P325" s="223">
        <f>SUM(P326:P343)</f>
        <v>0</v>
      </c>
      <c r="Q325" s="222"/>
      <c r="R325" s="223">
        <f>SUM(R326:R343)</f>
        <v>1.3990651199999999</v>
      </c>
      <c r="S325" s="222"/>
      <c r="T325" s="224">
        <f>SUM(T326:T343)</f>
        <v>0</v>
      </c>
      <c r="AR325" s="218" t="s">
        <v>132</v>
      </c>
      <c r="AT325" s="225" t="s">
        <v>71</v>
      </c>
      <c r="AU325" s="225" t="s">
        <v>80</v>
      </c>
      <c r="AY325" s="218" t="s">
        <v>124</v>
      </c>
      <c r="BK325" s="226">
        <f>SUM(BK326:BK343)</f>
        <v>0</v>
      </c>
    </row>
    <row r="326" spans="2:65" s="112" customFormat="1" ht="25.5" customHeight="1">
      <c r="B326" s="107"/>
      <c r="C326" s="229" t="s">
        <v>692</v>
      </c>
      <c r="D326" s="229" t="s">
        <v>127</v>
      </c>
      <c r="E326" s="230" t="s">
        <v>707</v>
      </c>
      <c r="F326" s="231" t="s">
        <v>708</v>
      </c>
      <c r="G326" s="232" t="s">
        <v>213</v>
      </c>
      <c r="H326" s="233">
        <v>56.290999999999997</v>
      </c>
      <c r="I326" s="8"/>
      <c r="J326" s="234">
        <f>ROUND(I326*H326,2)</f>
        <v>0</v>
      </c>
      <c r="K326" s="231" t="s">
        <v>5</v>
      </c>
      <c r="L326" s="107"/>
      <c r="M326" s="235" t="s">
        <v>5</v>
      </c>
      <c r="N326" s="236" t="s">
        <v>44</v>
      </c>
      <c r="O326" s="108"/>
      <c r="P326" s="237">
        <f>O326*H326</f>
        <v>0</v>
      </c>
      <c r="Q326" s="237">
        <v>1.387E-2</v>
      </c>
      <c r="R326" s="237">
        <f>Q326*H326</f>
        <v>0.78075616999999997</v>
      </c>
      <c r="S326" s="237">
        <v>0</v>
      </c>
      <c r="T326" s="238">
        <f>S326*H326</f>
        <v>0</v>
      </c>
      <c r="AR326" s="92" t="s">
        <v>145</v>
      </c>
      <c r="AT326" s="92" t="s">
        <v>127</v>
      </c>
      <c r="AU326" s="92" t="s">
        <v>132</v>
      </c>
      <c r="AY326" s="92" t="s">
        <v>124</v>
      </c>
      <c r="BE326" s="239">
        <f>IF(N326="základní",J326,0)</f>
        <v>0</v>
      </c>
      <c r="BF326" s="239">
        <f>IF(N326="snížená",J326,0)</f>
        <v>0</v>
      </c>
      <c r="BG326" s="239">
        <f>IF(N326="zákl. přenesená",J326,0)</f>
        <v>0</v>
      </c>
      <c r="BH326" s="239">
        <f>IF(N326="sníž. přenesená",J326,0)</f>
        <v>0</v>
      </c>
      <c r="BI326" s="239">
        <f>IF(N326="nulová",J326,0)</f>
        <v>0</v>
      </c>
      <c r="BJ326" s="92" t="s">
        <v>132</v>
      </c>
      <c r="BK326" s="239">
        <f>ROUND(I326*H326,2)</f>
        <v>0</v>
      </c>
      <c r="BL326" s="92" t="s">
        <v>145</v>
      </c>
      <c r="BM326" s="92" t="s">
        <v>994</v>
      </c>
    </row>
    <row r="327" spans="2:65" s="256" customFormat="1">
      <c r="B327" s="255"/>
      <c r="D327" s="240" t="s">
        <v>284</v>
      </c>
      <c r="E327" s="257" t="s">
        <v>5</v>
      </c>
      <c r="F327" s="258" t="s">
        <v>868</v>
      </c>
      <c r="H327" s="257" t="s">
        <v>5</v>
      </c>
      <c r="L327" s="255"/>
      <c r="M327" s="259"/>
      <c r="N327" s="260"/>
      <c r="O327" s="260"/>
      <c r="P327" s="260"/>
      <c r="Q327" s="260"/>
      <c r="R327" s="260"/>
      <c r="S327" s="260"/>
      <c r="T327" s="261"/>
      <c r="AT327" s="257" t="s">
        <v>284</v>
      </c>
      <c r="AU327" s="257" t="s">
        <v>132</v>
      </c>
      <c r="AV327" s="256" t="s">
        <v>80</v>
      </c>
      <c r="AW327" s="256" t="s">
        <v>35</v>
      </c>
      <c r="AX327" s="256" t="s">
        <v>72</v>
      </c>
      <c r="AY327" s="257" t="s">
        <v>124</v>
      </c>
    </row>
    <row r="328" spans="2:65" s="248" customFormat="1">
      <c r="B328" s="247"/>
      <c r="D328" s="240" t="s">
        <v>284</v>
      </c>
      <c r="E328" s="249" t="s">
        <v>5</v>
      </c>
      <c r="F328" s="250" t="s">
        <v>995</v>
      </c>
      <c r="H328" s="251">
        <v>26.945</v>
      </c>
      <c r="L328" s="247"/>
      <c r="M328" s="252"/>
      <c r="N328" s="253"/>
      <c r="O328" s="253"/>
      <c r="P328" s="253"/>
      <c r="Q328" s="253"/>
      <c r="R328" s="253"/>
      <c r="S328" s="253"/>
      <c r="T328" s="254"/>
      <c r="AT328" s="249" t="s">
        <v>284</v>
      </c>
      <c r="AU328" s="249" t="s">
        <v>132</v>
      </c>
      <c r="AV328" s="248" t="s">
        <v>132</v>
      </c>
      <c r="AW328" s="248" t="s">
        <v>35</v>
      </c>
      <c r="AX328" s="248" t="s">
        <v>72</v>
      </c>
      <c r="AY328" s="249" t="s">
        <v>124</v>
      </c>
    </row>
    <row r="329" spans="2:65" s="256" customFormat="1">
      <c r="B329" s="255"/>
      <c r="D329" s="240" t="s">
        <v>284</v>
      </c>
      <c r="E329" s="257" t="s">
        <v>5</v>
      </c>
      <c r="F329" s="258" t="s">
        <v>887</v>
      </c>
      <c r="H329" s="257" t="s">
        <v>5</v>
      </c>
      <c r="L329" s="255"/>
      <c r="M329" s="259"/>
      <c r="N329" s="260"/>
      <c r="O329" s="260"/>
      <c r="P329" s="260"/>
      <c r="Q329" s="260"/>
      <c r="R329" s="260"/>
      <c r="S329" s="260"/>
      <c r="T329" s="261"/>
      <c r="AT329" s="257" t="s">
        <v>284</v>
      </c>
      <c r="AU329" s="257" t="s">
        <v>132</v>
      </c>
      <c r="AV329" s="256" t="s">
        <v>80</v>
      </c>
      <c r="AW329" s="256" t="s">
        <v>35</v>
      </c>
      <c r="AX329" s="256" t="s">
        <v>72</v>
      </c>
      <c r="AY329" s="257" t="s">
        <v>124</v>
      </c>
    </row>
    <row r="330" spans="2:65" s="248" customFormat="1">
      <c r="B330" s="247"/>
      <c r="D330" s="240" t="s">
        <v>284</v>
      </c>
      <c r="E330" s="249" t="s">
        <v>5</v>
      </c>
      <c r="F330" s="250" t="s">
        <v>996</v>
      </c>
      <c r="H330" s="251">
        <v>-0.53</v>
      </c>
      <c r="L330" s="247"/>
      <c r="M330" s="252"/>
      <c r="N330" s="253"/>
      <c r="O330" s="253"/>
      <c r="P330" s="253"/>
      <c r="Q330" s="253"/>
      <c r="R330" s="253"/>
      <c r="S330" s="253"/>
      <c r="T330" s="254"/>
      <c r="AT330" s="249" t="s">
        <v>284</v>
      </c>
      <c r="AU330" s="249" t="s">
        <v>132</v>
      </c>
      <c r="AV330" s="248" t="s">
        <v>132</v>
      </c>
      <c r="AW330" s="248" t="s">
        <v>35</v>
      </c>
      <c r="AX330" s="248" t="s">
        <v>72</v>
      </c>
      <c r="AY330" s="249" t="s">
        <v>124</v>
      </c>
    </row>
    <row r="331" spans="2:65" s="248" customFormat="1">
      <c r="B331" s="247"/>
      <c r="D331" s="240" t="s">
        <v>284</v>
      </c>
      <c r="E331" s="249" t="s">
        <v>5</v>
      </c>
      <c r="F331" s="250" t="s">
        <v>997</v>
      </c>
      <c r="H331" s="251">
        <v>33.109000000000002</v>
      </c>
      <c r="L331" s="247"/>
      <c r="M331" s="252"/>
      <c r="N331" s="253"/>
      <c r="O331" s="253"/>
      <c r="P331" s="253"/>
      <c r="Q331" s="253"/>
      <c r="R331" s="253"/>
      <c r="S331" s="253"/>
      <c r="T331" s="254"/>
      <c r="AT331" s="249" t="s">
        <v>284</v>
      </c>
      <c r="AU331" s="249" t="s">
        <v>132</v>
      </c>
      <c r="AV331" s="248" t="s">
        <v>132</v>
      </c>
      <c r="AW331" s="248" t="s">
        <v>35</v>
      </c>
      <c r="AX331" s="248" t="s">
        <v>72</v>
      </c>
      <c r="AY331" s="249" t="s">
        <v>124</v>
      </c>
    </row>
    <row r="332" spans="2:65" s="256" customFormat="1">
      <c r="B332" s="255"/>
      <c r="D332" s="240" t="s">
        <v>284</v>
      </c>
      <c r="E332" s="257" t="s">
        <v>5</v>
      </c>
      <c r="F332" s="258" t="s">
        <v>887</v>
      </c>
      <c r="H332" s="257" t="s">
        <v>5</v>
      </c>
      <c r="L332" s="255"/>
      <c r="M332" s="259"/>
      <c r="N332" s="260"/>
      <c r="O332" s="260"/>
      <c r="P332" s="260"/>
      <c r="Q332" s="260"/>
      <c r="R332" s="260"/>
      <c r="S332" s="260"/>
      <c r="T332" s="261"/>
      <c r="AT332" s="257" t="s">
        <v>284</v>
      </c>
      <c r="AU332" s="257" t="s">
        <v>132</v>
      </c>
      <c r="AV332" s="256" t="s">
        <v>80</v>
      </c>
      <c r="AW332" s="256" t="s">
        <v>35</v>
      </c>
      <c r="AX332" s="256" t="s">
        <v>72</v>
      </c>
      <c r="AY332" s="257" t="s">
        <v>124</v>
      </c>
    </row>
    <row r="333" spans="2:65" s="248" customFormat="1">
      <c r="B333" s="247"/>
      <c r="D333" s="240" t="s">
        <v>284</v>
      </c>
      <c r="E333" s="249" t="s">
        <v>5</v>
      </c>
      <c r="F333" s="250" t="s">
        <v>420</v>
      </c>
      <c r="H333" s="251">
        <v>-1.5760000000000001</v>
      </c>
      <c r="L333" s="247"/>
      <c r="M333" s="252"/>
      <c r="N333" s="253"/>
      <c r="O333" s="253"/>
      <c r="P333" s="253"/>
      <c r="Q333" s="253"/>
      <c r="R333" s="253"/>
      <c r="S333" s="253"/>
      <c r="T333" s="254"/>
      <c r="AT333" s="249" t="s">
        <v>284</v>
      </c>
      <c r="AU333" s="249" t="s">
        <v>132</v>
      </c>
      <c r="AV333" s="248" t="s">
        <v>132</v>
      </c>
      <c r="AW333" s="248" t="s">
        <v>35</v>
      </c>
      <c r="AX333" s="248" t="s">
        <v>72</v>
      </c>
      <c r="AY333" s="249" t="s">
        <v>124</v>
      </c>
    </row>
    <row r="334" spans="2:65" s="248" customFormat="1">
      <c r="B334" s="247"/>
      <c r="D334" s="240" t="s">
        <v>284</v>
      </c>
      <c r="E334" s="249" t="s">
        <v>5</v>
      </c>
      <c r="F334" s="250" t="s">
        <v>998</v>
      </c>
      <c r="H334" s="251">
        <v>-0.73</v>
      </c>
      <c r="L334" s="247"/>
      <c r="M334" s="252"/>
      <c r="N334" s="253"/>
      <c r="O334" s="253"/>
      <c r="P334" s="253"/>
      <c r="Q334" s="253"/>
      <c r="R334" s="253"/>
      <c r="S334" s="253"/>
      <c r="T334" s="254"/>
      <c r="AT334" s="249" t="s">
        <v>284</v>
      </c>
      <c r="AU334" s="249" t="s">
        <v>132</v>
      </c>
      <c r="AV334" s="248" t="s">
        <v>132</v>
      </c>
      <c r="AW334" s="248" t="s">
        <v>35</v>
      </c>
      <c r="AX334" s="248" t="s">
        <v>72</v>
      </c>
      <c r="AY334" s="249" t="s">
        <v>124</v>
      </c>
    </row>
    <row r="335" spans="2:65" s="248" customFormat="1">
      <c r="B335" s="247"/>
      <c r="D335" s="240" t="s">
        <v>284</v>
      </c>
      <c r="E335" s="249" t="s">
        <v>5</v>
      </c>
      <c r="F335" s="250" t="s">
        <v>889</v>
      </c>
      <c r="H335" s="251">
        <v>-0.92700000000000005</v>
      </c>
      <c r="L335" s="247"/>
      <c r="M335" s="252"/>
      <c r="N335" s="253"/>
      <c r="O335" s="253"/>
      <c r="P335" s="253"/>
      <c r="Q335" s="253"/>
      <c r="R335" s="253"/>
      <c r="S335" s="253"/>
      <c r="T335" s="254"/>
      <c r="AT335" s="249" t="s">
        <v>284</v>
      </c>
      <c r="AU335" s="249" t="s">
        <v>132</v>
      </c>
      <c r="AV335" s="248" t="s">
        <v>132</v>
      </c>
      <c r="AW335" s="248" t="s">
        <v>35</v>
      </c>
      <c r="AX335" s="248" t="s">
        <v>72</v>
      </c>
      <c r="AY335" s="249" t="s">
        <v>124</v>
      </c>
    </row>
    <row r="336" spans="2:65" s="271" customFormat="1">
      <c r="B336" s="270"/>
      <c r="D336" s="240" t="s">
        <v>284</v>
      </c>
      <c r="E336" s="272" t="s">
        <v>229</v>
      </c>
      <c r="F336" s="273" t="s">
        <v>306</v>
      </c>
      <c r="H336" s="274">
        <v>56.290999999999997</v>
      </c>
      <c r="L336" s="270"/>
      <c r="M336" s="275"/>
      <c r="N336" s="276"/>
      <c r="O336" s="276"/>
      <c r="P336" s="276"/>
      <c r="Q336" s="276"/>
      <c r="R336" s="276"/>
      <c r="S336" s="276"/>
      <c r="T336" s="277"/>
      <c r="AT336" s="272" t="s">
        <v>284</v>
      </c>
      <c r="AU336" s="272" t="s">
        <v>132</v>
      </c>
      <c r="AV336" s="271" t="s">
        <v>145</v>
      </c>
      <c r="AW336" s="271" t="s">
        <v>35</v>
      </c>
      <c r="AX336" s="271" t="s">
        <v>80</v>
      </c>
      <c r="AY336" s="272" t="s">
        <v>124</v>
      </c>
    </row>
    <row r="337" spans="2:65" s="112" customFormat="1" ht="38.25" customHeight="1">
      <c r="B337" s="107"/>
      <c r="C337" s="229" t="s">
        <v>696</v>
      </c>
      <c r="D337" s="229" t="s">
        <v>127</v>
      </c>
      <c r="E337" s="230" t="s">
        <v>723</v>
      </c>
      <c r="F337" s="231" t="s">
        <v>724</v>
      </c>
      <c r="G337" s="232" t="s">
        <v>213</v>
      </c>
      <c r="H337" s="233">
        <v>40.704999999999998</v>
      </c>
      <c r="I337" s="8"/>
      <c r="J337" s="234">
        <f>ROUND(I337*H337,2)</f>
        <v>0</v>
      </c>
      <c r="K337" s="231" t="s">
        <v>5</v>
      </c>
      <c r="L337" s="107"/>
      <c r="M337" s="235" t="s">
        <v>5</v>
      </c>
      <c r="N337" s="236" t="s">
        <v>44</v>
      </c>
      <c r="O337" s="108"/>
      <c r="P337" s="237">
        <f>O337*H337</f>
        <v>0</v>
      </c>
      <c r="Q337" s="237">
        <v>1.519E-2</v>
      </c>
      <c r="R337" s="237">
        <f>Q337*H337</f>
        <v>0.61830894999999997</v>
      </c>
      <c r="S337" s="237">
        <v>0</v>
      </c>
      <c r="T337" s="238">
        <f>S337*H337</f>
        <v>0</v>
      </c>
      <c r="AR337" s="92" t="s">
        <v>355</v>
      </c>
      <c r="AT337" s="92" t="s">
        <v>127</v>
      </c>
      <c r="AU337" s="92" t="s">
        <v>132</v>
      </c>
      <c r="AY337" s="92" t="s">
        <v>124</v>
      </c>
      <c r="BE337" s="239">
        <f>IF(N337="základní",J337,0)</f>
        <v>0</v>
      </c>
      <c r="BF337" s="239">
        <f>IF(N337="snížená",J337,0)</f>
        <v>0</v>
      </c>
      <c r="BG337" s="239">
        <f>IF(N337="zákl. přenesená",J337,0)</f>
        <v>0</v>
      </c>
      <c r="BH337" s="239">
        <f>IF(N337="sníž. přenesená",J337,0)</f>
        <v>0</v>
      </c>
      <c r="BI337" s="239">
        <f>IF(N337="nulová",J337,0)</f>
        <v>0</v>
      </c>
      <c r="BJ337" s="92" t="s">
        <v>132</v>
      </c>
      <c r="BK337" s="239">
        <f>ROUND(I337*H337,2)</f>
        <v>0</v>
      </c>
      <c r="BL337" s="92" t="s">
        <v>355</v>
      </c>
      <c r="BM337" s="92" t="s">
        <v>999</v>
      </c>
    </row>
    <row r="338" spans="2:65" s="112" customFormat="1" ht="54">
      <c r="B338" s="107"/>
      <c r="D338" s="240" t="s">
        <v>134</v>
      </c>
      <c r="F338" s="241" t="s">
        <v>726</v>
      </c>
      <c r="L338" s="107"/>
      <c r="M338" s="242"/>
      <c r="N338" s="108"/>
      <c r="O338" s="108"/>
      <c r="P338" s="108"/>
      <c r="Q338" s="108"/>
      <c r="R338" s="108"/>
      <c r="S338" s="108"/>
      <c r="T338" s="138"/>
      <c r="AT338" s="92" t="s">
        <v>134</v>
      </c>
      <c r="AU338" s="92" t="s">
        <v>132</v>
      </c>
    </row>
    <row r="339" spans="2:65" s="256" customFormat="1">
      <c r="B339" s="255"/>
      <c r="D339" s="240" t="s">
        <v>284</v>
      </c>
      <c r="E339" s="257" t="s">
        <v>5</v>
      </c>
      <c r="F339" s="258" t="s">
        <v>868</v>
      </c>
      <c r="H339" s="257" t="s">
        <v>5</v>
      </c>
      <c r="L339" s="255"/>
      <c r="M339" s="259"/>
      <c r="N339" s="260"/>
      <c r="O339" s="260"/>
      <c r="P339" s="260"/>
      <c r="Q339" s="260"/>
      <c r="R339" s="260"/>
      <c r="S339" s="260"/>
      <c r="T339" s="261"/>
      <c r="AT339" s="257" t="s">
        <v>284</v>
      </c>
      <c r="AU339" s="257" t="s">
        <v>132</v>
      </c>
      <c r="AV339" s="256" t="s">
        <v>80</v>
      </c>
      <c r="AW339" s="256" t="s">
        <v>35</v>
      </c>
      <c r="AX339" s="256" t="s">
        <v>72</v>
      </c>
      <c r="AY339" s="257" t="s">
        <v>124</v>
      </c>
    </row>
    <row r="340" spans="2:65" s="248" customFormat="1">
      <c r="B340" s="247"/>
      <c r="D340" s="240" t="s">
        <v>284</v>
      </c>
      <c r="E340" s="249" t="s">
        <v>5</v>
      </c>
      <c r="F340" s="250" t="s">
        <v>1000</v>
      </c>
      <c r="H340" s="251">
        <v>20.667000000000002</v>
      </c>
      <c r="L340" s="247"/>
      <c r="M340" s="252"/>
      <c r="N340" s="253"/>
      <c r="O340" s="253"/>
      <c r="P340" s="253"/>
      <c r="Q340" s="253"/>
      <c r="R340" s="253"/>
      <c r="S340" s="253"/>
      <c r="T340" s="254"/>
      <c r="AT340" s="249" t="s">
        <v>284</v>
      </c>
      <c r="AU340" s="249" t="s">
        <v>132</v>
      </c>
      <c r="AV340" s="248" t="s">
        <v>132</v>
      </c>
      <c r="AW340" s="248" t="s">
        <v>35</v>
      </c>
      <c r="AX340" s="248" t="s">
        <v>72</v>
      </c>
      <c r="AY340" s="249" t="s">
        <v>124</v>
      </c>
    </row>
    <row r="341" spans="2:65" s="248" customFormat="1">
      <c r="B341" s="247"/>
      <c r="D341" s="240" t="s">
        <v>284</v>
      </c>
      <c r="E341" s="249" t="s">
        <v>5</v>
      </c>
      <c r="F341" s="250" t="s">
        <v>1001</v>
      </c>
      <c r="H341" s="251">
        <v>20.038</v>
      </c>
      <c r="L341" s="247"/>
      <c r="M341" s="252"/>
      <c r="N341" s="253"/>
      <c r="O341" s="253"/>
      <c r="P341" s="253"/>
      <c r="Q341" s="253"/>
      <c r="R341" s="253"/>
      <c r="S341" s="253"/>
      <c r="T341" s="254"/>
      <c r="AT341" s="249" t="s">
        <v>284</v>
      </c>
      <c r="AU341" s="249" t="s">
        <v>132</v>
      </c>
      <c r="AV341" s="248" t="s">
        <v>132</v>
      </c>
      <c r="AW341" s="248" t="s">
        <v>35</v>
      </c>
      <c r="AX341" s="248" t="s">
        <v>72</v>
      </c>
      <c r="AY341" s="249" t="s">
        <v>124</v>
      </c>
    </row>
    <row r="342" spans="2:65" s="271" customFormat="1">
      <c r="B342" s="270"/>
      <c r="D342" s="240" t="s">
        <v>284</v>
      </c>
      <c r="E342" s="272" t="s">
        <v>232</v>
      </c>
      <c r="F342" s="273" t="s">
        <v>306</v>
      </c>
      <c r="H342" s="274">
        <v>40.704999999999998</v>
      </c>
      <c r="L342" s="270"/>
      <c r="M342" s="275"/>
      <c r="N342" s="276"/>
      <c r="O342" s="276"/>
      <c r="P342" s="276"/>
      <c r="Q342" s="276"/>
      <c r="R342" s="276"/>
      <c r="S342" s="276"/>
      <c r="T342" s="277"/>
      <c r="AT342" s="272" t="s">
        <v>284</v>
      </c>
      <c r="AU342" s="272" t="s">
        <v>132</v>
      </c>
      <c r="AV342" s="271" t="s">
        <v>145</v>
      </c>
      <c r="AW342" s="271" t="s">
        <v>35</v>
      </c>
      <c r="AX342" s="271" t="s">
        <v>80</v>
      </c>
      <c r="AY342" s="272" t="s">
        <v>124</v>
      </c>
    </row>
    <row r="343" spans="2:65" s="112" customFormat="1" ht="38.25" customHeight="1">
      <c r="B343" s="107"/>
      <c r="C343" s="229" t="s">
        <v>700</v>
      </c>
      <c r="D343" s="229" t="s">
        <v>127</v>
      </c>
      <c r="E343" s="230" t="s">
        <v>730</v>
      </c>
      <c r="F343" s="231" t="s">
        <v>731</v>
      </c>
      <c r="G343" s="232" t="s">
        <v>323</v>
      </c>
      <c r="H343" s="233">
        <v>0.61799999999999999</v>
      </c>
      <c r="I343" s="8"/>
      <c r="J343" s="234">
        <f>ROUND(I343*H343,2)</f>
        <v>0</v>
      </c>
      <c r="K343" s="231" t="s">
        <v>148</v>
      </c>
      <c r="L343" s="107"/>
      <c r="M343" s="235" t="s">
        <v>5</v>
      </c>
      <c r="N343" s="236" t="s">
        <v>44</v>
      </c>
      <c r="O343" s="108"/>
      <c r="P343" s="237">
        <f>O343*H343</f>
        <v>0</v>
      </c>
      <c r="Q343" s="237">
        <v>0</v>
      </c>
      <c r="R343" s="237">
        <f>Q343*H343</f>
        <v>0</v>
      </c>
      <c r="S343" s="237">
        <v>0</v>
      </c>
      <c r="T343" s="238">
        <f>S343*H343</f>
        <v>0</v>
      </c>
      <c r="AR343" s="92" t="s">
        <v>355</v>
      </c>
      <c r="AT343" s="92" t="s">
        <v>127</v>
      </c>
      <c r="AU343" s="92" t="s">
        <v>132</v>
      </c>
      <c r="AY343" s="92" t="s">
        <v>124</v>
      </c>
      <c r="BE343" s="239">
        <f>IF(N343="základní",J343,0)</f>
        <v>0</v>
      </c>
      <c r="BF343" s="239">
        <f>IF(N343="snížená",J343,0)</f>
        <v>0</v>
      </c>
      <c r="BG343" s="239">
        <f>IF(N343="zákl. přenesená",J343,0)</f>
        <v>0</v>
      </c>
      <c r="BH343" s="239">
        <f>IF(N343="sníž. přenesená",J343,0)</f>
        <v>0</v>
      </c>
      <c r="BI343" s="239">
        <f>IF(N343="nulová",J343,0)</f>
        <v>0</v>
      </c>
      <c r="BJ343" s="92" t="s">
        <v>132</v>
      </c>
      <c r="BK343" s="239">
        <f>ROUND(I343*H343,2)</f>
        <v>0</v>
      </c>
      <c r="BL343" s="92" t="s">
        <v>355</v>
      </c>
      <c r="BM343" s="92" t="s">
        <v>1002</v>
      </c>
    </row>
    <row r="344" spans="2:65" s="217" customFormat="1" ht="29.85" customHeight="1">
      <c r="B344" s="216"/>
      <c r="D344" s="218" t="s">
        <v>71</v>
      </c>
      <c r="E344" s="227" t="s">
        <v>733</v>
      </c>
      <c r="F344" s="227" t="s">
        <v>734</v>
      </c>
      <c r="J344" s="228">
        <f>BK344</f>
        <v>0</v>
      </c>
      <c r="L344" s="216"/>
      <c r="M344" s="221"/>
      <c r="N344" s="222"/>
      <c r="O344" s="222"/>
      <c r="P344" s="223">
        <f>SUM(P345:P353)</f>
        <v>0</v>
      </c>
      <c r="Q344" s="222"/>
      <c r="R344" s="223">
        <f>SUM(R345:R353)</f>
        <v>0.55209600000000003</v>
      </c>
      <c r="S344" s="222"/>
      <c r="T344" s="224">
        <f>SUM(T345:T353)</f>
        <v>0</v>
      </c>
      <c r="AR344" s="218" t="s">
        <v>132</v>
      </c>
      <c r="AT344" s="225" t="s">
        <v>71</v>
      </c>
      <c r="AU344" s="225" t="s">
        <v>80</v>
      </c>
      <c r="AY344" s="218" t="s">
        <v>124</v>
      </c>
      <c r="BK344" s="226">
        <f>SUM(BK345:BK353)</f>
        <v>0</v>
      </c>
    </row>
    <row r="345" spans="2:65" s="112" customFormat="1" ht="16.5" customHeight="1">
      <c r="B345" s="107"/>
      <c r="C345" s="229" t="s">
        <v>706</v>
      </c>
      <c r="D345" s="229" t="s">
        <v>127</v>
      </c>
      <c r="E345" s="230" t="s">
        <v>736</v>
      </c>
      <c r="F345" s="231" t="s">
        <v>737</v>
      </c>
      <c r="G345" s="232" t="s">
        <v>213</v>
      </c>
      <c r="H345" s="233">
        <v>23.004000000000001</v>
      </c>
      <c r="I345" s="8"/>
      <c r="J345" s="234">
        <f>ROUND(I345*H345,2)</f>
        <v>0</v>
      </c>
      <c r="K345" s="231" t="s">
        <v>5</v>
      </c>
      <c r="L345" s="107"/>
      <c r="M345" s="235" t="s">
        <v>5</v>
      </c>
      <c r="N345" s="236" t="s">
        <v>44</v>
      </c>
      <c r="O345" s="108"/>
      <c r="P345" s="237">
        <f>O345*H345</f>
        <v>0</v>
      </c>
      <c r="Q345" s="237">
        <v>1.2E-2</v>
      </c>
      <c r="R345" s="237">
        <f>Q345*H345</f>
        <v>0.27604800000000002</v>
      </c>
      <c r="S345" s="237">
        <v>0</v>
      </c>
      <c r="T345" s="238">
        <f>S345*H345</f>
        <v>0</v>
      </c>
      <c r="AR345" s="92" t="s">
        <v>355</v>
      </c>
      <c r="AT345" s="92" t="s">
        <v>127</v>
      </c>
      <c r="AU345" s="92" t="s">
        <v>132</v>
      </c>
      <c r="AY345" s="92" t="s">
        <v>124</v>
      </c>
      <c r="BE345" s="239">
        <f>IF(N345="základní",J345,0)</f>
        <v>0</v>
      </c>
      <c r="BF345" s="239">
        <f>IF(N345="snížená",J345,0)</f>
        <v>0</v>
      </c>
      <c r="BG345" s="239">
        <f>IF(N345="zákl. přenesená",J345,0)</f>
        <v>0</v>
      </c>
      <c r="BH345" s="239">
        <f>IF(N345="sníž. přenesená",J345,0)</f>
        <v>0</v>
      </c>
      <c r="BI345" s="239">
        <f>IF(N345="nulová",J345,0)</f>
        <v>0</v>
      </c>
      <c r="BJ345" s="92" t="s">
        <v>132</v>
      </c>
      <c r="BK345" s="239">
        <f>ROUND(I345*H345,2)</f>
        <v>0</v>
      </c>
      <c r="BL345" s="92" t="s">
        <v>355</v>
      </c>
      <c r="BM345" s="92" t="s">
        <v>1003</v>
      </c>
    </row>
    <row r="346" spans="2:65" s="256" customFormat="1">
      <c r="B346" s="255"/>
      <c r="D346" s="240" t="s">
        <v>284</v>
      </c>
      <c r="E346" s="257" t="s">
        <v>5</v>
      </c>
      <c r="F346" s="258" t="s">
        <v>868</v>
      </c>
      <c r="H346" s="257" t="s">
        <v>5</v>
      </c>
      <c r="L346" s="255"/>
      <c r="M346" s="259"/>
      <c r="N346" s="260"/>
      <c r="O346" s="260"/>
      <c r="P346" s="260"/>
      <c r="Q346" s="260"/>
      <c r="R346" s="260"/>
      <c r="S346" s="260"/>
      <c r="T346" s="261"/>
      <c r="AT346" s="257" t="s">
        <v>284</v>
      </c>
      <c r="AU346" s="257" t="s">
        <v>132</v>
      </c>
      <c r="AV346" s="256" t="s">
        <v>80</v>
      </c>
      <c r="AW346" s="256" t="s">
        <v>35</v>
      </c>
      <c r="AX346" s="256" t="s">
        <v>72</v>
      </c>
      <c r="AY346" s="257" t="s">
        <v>124</v>
      </c>
    </row>
    <row r="347" spans="2:65" s="248" customFormat="1">
      <c r="B347" s="247"/>
      <c r="D347" s="240" t="s">
        <v>284</v>
      </c>
      <c r="E347" s="249" t="s">
        <v>5</v>
      </c>
      <c r="F347" s="250" t="s">
        <v>1004</v>
      </c>
      <c r="H347" s="251">
        <v>23.004000000000001</v>
      </c>
      <c r="L347" s="247"/>
      <c r="M347" s="252"/>
      <c r="N347" s="253"/>
      <c r="O347" s="253"/>
      <c r="P347" s="253"/>
      <c r="Q347" s="253"/>
      <c r="R347" s="253"/>
      <c r="S347" s="253"/>
      <c r="T347" s="254"/>
      <c r="AT347" s="249" t="s">
        <v>284</v>
      </c>
      <c r="AU347" s="249" t="s">
        <v>132</v>
      </c>
      <c r="AV347" s="248" t="s">
        <v>132</v>
      </c>
      <c r="AW347" s="248" t="s">
        <v>35</v>
      </c>
      <c r="AX347" s="248" t="s">
        <v>72</v>
      </c>
      <c r="AY347" s="249" t="s">
        <v>124</v>
      </c>
    </row>
    <row r="348" spans="2:65" s="271" customFormat="1">
      <c r="B348" s="270"/>
      <c r="D348" s="240" t="s">
        <v>284</v>
      </c>
      <c r="E348" s="272" t="s">
        <v>5</v>
      </c>
      <c r="F348" s="273" t="s">
        <v>306</v>
      </c>
      <c r="H348" s="274">
        <v>23.004000000000001</v>
      </c>
      <c r="L348" s="270"/>
      <c r="M348" s="275"/>
      <c r="N348" s="276"/>
      <c r="O348" s="276"/>
      <c r="P348" s="276"/>
      <c r="Q348" s="276"/>
      <c r="R348" s="276"/>
      <c r="S348" s="276"/>
      <c r="T348" s="277"/>
      <c r="AT348" s="272" t="s">
        <v>284</v>
      </c>
      <c r="AU348" s="272" t="s">
        <v>132</v>
      </c>
      <c r="AV348" s="271" t="s">
        <v>145</v>
      </c>
      <c r="AW348" s="271" t="s">
        <v>35</v>
      </c>
      <c r="AX348" s="271" t="s">
        <v>80</v>
      </c>
      <c r="AY348" s="272" t="s">
        <v>124</v>
      </c>
    </row>
    <row r="349" spans="2:65" s="112" customFormat="1" ht="16.5" customHeight="1">
      <c r="B349" s="107"/>
      <c r="C349" s="229" t="s">
        <v>722</v>
      </c>
      <c r="D349" s="229" t="s">
        <v>127</v>
      </c>
      <c r="E349" s="230" t="s">
        <v>741</v>
      </c>
      <c r="F349" s="231" t="s">
        <v>742</v>
      </c>
      <c r="G349" s="232" t="s">
        <v>213</v>
      </c>
      <c r="H349" s="233">
        <v>23.004000000000001</v>
      </c>
      <c r="I349" s="8"/>
      <c r="J349" s="234">
        <f>ROUND(I349*H349,2)</f>
        <v>0</v>
      </c>
      <c r="K349" s="231" t="s">
        <v>5</v>
      </c>
      <c r="L349" s="107"/>
      <c r="M349" s="235" t="s">
        <v>5</v>
      </c>
      <c r="N349" s="236" t="s">
        <v>44</v>
      </c>
      <c r="O349" s="108"/>
      <c r="P349" s="237">
        <f>O349*H349</f>
        <v>0</v>
      </c>
      <c r="Q349" s="237">
        <v>1.2E-2</v>
      </c>
      <c r="R349" s="237">
        <f>Q349*H349</f>
        <v>0.27604800000000002</v>
      </c>
      <c r="S349" s="237">
        <v>0</v>
      </c>
      <c r="T349" s="238">
        <f>S349*H349</f>
        <v>0</v>
      </c>
      <c r="AR349" s="92" t="s">
        <v>355</v>
      </c>
      <c r="AT349" s="92" t="s">
        <v>127</v>
      </c>
      <c r="AU349" s="92" t="s">
        <v>132</v>
      </c>
      <c r="AY349" s="92" t="s">
        <v>124</v>
      </c>
      <c r="BE349" s="239">
        <f>IF(N349="základní",J349,0)</f>
        <v>0</v>
      </c>
      <c r="BF349" s="239">
        <f>IF(N349="snížená",J349,0)</f>
        <v>0</v>
      </c>
      <c r="BG349" s="239">
        <f>IF(N349="zákl. přenesená",J349,0)</f>
        <v>0</v>
      </c>
      <c r="BH349" s="239">
        <f>IF(N349="sníž. přenesená",J349,0)</f>
        <v>0</v>
      </c>
      <c r="BI349" s="239">
        <f>IF(N349="nulová",J349,0)</f>
        <v>0</v>
      </c>
      <c r="BJ349" s="92" t="s">
        <v>132</v>
      </c>
      <c r="BK349" s="239">
        <f>ROUND(I349*H349,2)</f>
        <v>0</v>
      </c>
      <c r="BL349" s="92" t="s">
        <v>355</v>
      </c>
      <c r="BM349" s="92" t="s">
        <v>1005</v>
      </c>
    </row>
    <row r="350" spans="2:65" s="256" customFormat="1">
      <c r="B350" s="255"/>
      <c r="D350" s="240" t="s">
        <v>284</v>
      </c>
      <c r="E350" s="257" t="s">
        <v>5</v>
      </c>
      <c r="F350" s="258" t="s">
        <v>868</v>
      </c>
      <c r="H350" s="257" t="s">
        <v>5</v>
      </c>
      <c r="L350" s="255"/>
      <c r="M350" s="259"/>
      <c r="N350" s="260"/>
      <c r="O350" s="260"/>
      <c r="P350" s="260"/>
      <c r="Q350" s="260"/>
      <c r="R350" s="260"/>
      <c r="S350" s="260"/>
      <c r="T350" s="261"/>
      <c r="AT350" s="257" t="s">
        <v>284</v>
      </c>
      <c r="AU350" s="257" t="s">
        <v>132</v>
      </c>
      <c r="AV350" s="256" t="s">
        <v>80</v>
      </c>
      <c r="AW350" s="256" t="s">
        <v>35</v>
      </c>
      <c r="AX350" s="256" t="s">
        <v>72</v>
      </c>
      <c r="AY350" s="257" t="s">
        <v>124</v>
      </c>
    </row>
    <row r="351" spans="2:65" s="248" customFormat="1">
      <c r="B351" s="247"/>
      <c r="D351" s="240" t="s">
        <v>284</v>
      </c>
      <c r="E351" s="249" t="s">
        <v>5</v>
      </c>
      <c r="F351" s="250" t="s">
        <v>1004</v>
      </c>
      <c r="H351" s="251">
        <v>23.004000000000001</v>
      </c>
      <c r="L351" s="247"/>
      <c r="M351" s="252"/>
      <c r="N351" s="253"/>
      <c r="O351" s="253"/>
      <c r="P351" s="253"/>
      <c r="Q351" s="253"/>
      <c r="R351" s="253"/>
      <c r="S351" s="253"/>
      <c r="T351" s="254"/>
      <c r="AT351" s="249" t="s">
        <v>284</v>
      </c>
      <c r="AU351" s="249" t="s">
        <v>132</v>
      </c>
      <c r="AV351" s="248" t="s">
        <v>132</v>
      </c>
      <c r="AW351" s="248" t="s">
        <v>35</v>
      </c>
      <c r="AX351" s="248" t="s">
        <v>72</v>
      </c>
      <c r="AY351" s="249" t="s">
        <v>124</v>
      </c>
    </row>
    <row r="352" spans="2:65" s="271" customFormat="1">
      <c r="B352" s="270"/>
      <c r="D352" s="240" t="s">
        <v>284</v>
      </c>
      <c r="E352" s="272" t="s">
        <v>5</v>
      </c>
      <c r="F352" s="273" t="s">
        <v>306</v>
      </c>
      <c r="H352" s="274">
        <v>23.004000000000001</v>
      </c>
      <c r="L352" s="270"/>
      <c r="M352" s="275"/>
      <c r="N352" s="276"/>
      <c r="O352" s="276"/>
      <c r="P352" s="276"/>
      <c r="Q352" s="276"/>
      <c r="R352" s="276"/>
      <c r="S352" s="276"/>
      <c r="T352" s="277"/>
      <c r="AT352" s="272" t="s">
        <v>284</v>
      </c>
      <c r="AU352" s="272" t="s">
        <v>132</v>
      </c>
      <c r="AV352" s="271" t="s">
        <v>145</v>
      </c>
      <c r="AW352" s="271" t="s">
        <v>35</v>
      </c>
      <c r="AX352" s="271" t="s">
        <v>80</v>
      </c>
      <c r="AY352" s="272" t="s">
        <v>124</v>
      </c>
    </row>
    <row r="353" spans="2:65" s="112" customFormat="1" ht="38.25" customHeight="1">
      <c r="B353" s="107"/>
      <c r="C353" s="229" t="s">
        <v>729</v>
      </c>
      <c r="D353" s="229" t="s">
        <v>127</v>
      </c>
      <c r="E353" s="230" t="s">
        <v>745</v>
      </c>
      <c r="F353" s="231" t="s">
        <v>746</v>
      </c>
      <c r="G353" s="232" t="s">
        <v>323</v>
      </c>
      <c r="H353" s="233">
        <v>0.55200000000000005</v>
      </c>
      <c r="I353" s="8"/>
      <c r="J353" s="234">
        <f>ROUND(I353*H353,2)</f>
        <v>0</v>
      </c>
      <c r="K353" s="231" t="s">
        <v>148</v>
      </c>
      <c r="L353" s="107"/>
      <c r="M353" s="235" t="s">
        <v>5</v>
      </c>
      <c r="N353" s="236" t="s">
        <v>44</v>
      </c>
      <c r="O353" s="108"/>
      <c r="P353" s="237">
        <f>O353*H353</f>
        <v>0</v>
      </c>
      <c r="Q353" s="237">
        <v>0</v>
      </c>
      <c r="R353" s="237">
        <f>Q353*H353</f>
        <v>0</v>
      </c>
      <c r="S353" s="237">
        <v>0</v>
      </c>
      <c r="T353" s="238">
        <f>S353*H353</f>
        <v>0</v>
      </c>
      <c r="AR353" s="92" t="s">
        <v>355</v>
      </c>
      <c r="AT353" s="92" t="s">
        <v>127</v>
      </c>
      <c r="AU353" s="92" t="s">
        <v>132</v>
      </c>
      <c r="AY353" s="92" t="s">
        <v>124</v>
      </c>
      <c r="BE353" s="239">
        <f>IF(N353="základní",J353,0)</f>
        <v>0</v>
      </c>
      <c r="BF353" s="239">
        <f>IF(N353="snížená",J353,0)</f>
        <v>0</v>
      </c>
      <c r="BG353" s="239">
        <f>IF(N353="zákl. přenesená",J353,0)</f>
        <v>0</v>
      </c>
      <c r="BH353" s="239">
        <f>IF(N353="sníž. přenesená",J353,0)</f>
        <v>0</v>
      </c>
      <c r="BI353" s="239">
        <f>IF(N353="nulová",J353,0)</f>
        <v>0</v>
      </c>
      <c r="BJ353" s="92" t="s">
        <v>132</v>
      </c>
      <c r="BK353" s="239">
        <f>ROUND(I353*H353,2)</f>
        <v>0</v>
      </c>
      <c r="BL353" s="92" t="s">
        <v>355</v>
      </c>
      <c r="BM353" s="92" t="s">
        <v>1006</v>
      </c>
    </row>
    <row r="354" spans="2:65" s="217" customFormat="1" ht="29.85" customHeight="1">
      <c r="B354" s="216"/>
      <c r="D354" s="218" t="s">
        <v>71</v>
      </c>
      <c r="E354" s="227" t="s">
        <v>748</v>
      </c>
      <c r="F354" s="227" t="s">
        <v>749</v>
      </c>
      <c r="J354" s="228">
        <f>BK354</f>
        <v>0</v>
      </c>
      <c r="L354" s="216"/>
      <c r="M354" s="221"/>
      <c r="N354" s="222"/>
      <c r="O354" s="222"/>
      <c r="P354" s="223">
        <f>SUM(P355:P372)</f>
        <v>0</v>
      </c>
      <c r="Q354" s="222"/>
      <c r="R354" s="223">
        <f>SUM(R355:R372)</f>
        <v>1.12203344</v>
      </c>
      <c r="S354" s="222"/>
      <c r="T354" s="224">
        <f>SUM(T355:T372)</f>
        <v>0.42600349999999998</v>
      </c>
      <c r="AR354" s="218" t="s">
        <v>132</v>
      </c>
      <c r="AT354" s="225" t="s">
        <v>71</v>
      </c>
      <c r="AU354" s="225" t="s">
        <v>80</v>
      </c>
      <c r="AY354" s="218" t="s">
        <v>124</v>
      </c>
      <c r="BK354" s="226">
        <f>SUM(BK355:BK372)</f>
        <v>0</v>
      </c>
    </row>
    <row r="355" spans="2:65" s="112" customFormat="1" ht="25.5" customHeight="1">
      <c r="B355" s="107"/>
      <c r="C355" s="229" t="s">
        <v>735</v>
      </c>
      <c r="D355" s="229" t="s">
        <v>127</v>
      </c>
      <c r="E355" s="230" t="s">
        <v>751</v>
      </c>
      <c r="F355" s="231" t="s">
        <v>752</v>
      </c>
      <c r="G355" s="232" t="s">
        <v>217</v>
      </c>
      <c r="H355" s="233">
        <v>131.078</v>
      </c>
      <c r="I355" s="8"/>
      <c r="J355" s="234">
        <f>ROUND(I355*H355,2)</f>
        <v>0</v>
      </c>
      <c r="K355" s="231" t="s">
        <v>148</v>
      </c>
      <c r="L355" s="107"/>
      <c r="M355" s="235" t="s">
        <v>5</v>
      </c>
      <c r="N355" s="236" t="s">
        <v>44</v>
      </c>
      <c r="O355" s="108"/>
      <c r="P355" s="237">
        <f>O355*H355</f>
        <v>0</v>
      </c>
      <c r="Q355" s="237">
        <v>5.62E-3</v>
      </c>
      <c r="R355" s="237">
        <f>Q355*H355</f>
        <v>0.73665836000000007</v>
      </c>
      <c r="S355" s="237">
        <v>0</v>
      </c>
      <c r="T355" s="238">
        <f>S355*H355</f>
        <v>0</v>
      </c>
      <c r="AR355" s="92" t="s">
        <v>355</v>
      </c>
      <c r="AT355" s="92" t="s">
        <v>127</v>
      </c>
      <c r="AU355" s="92" t="s">
        <v>132</v>
      </c>
      <c r="AY355" s="92" t="s">
        <v>124</v>
      </c>
      <c r="BE355" s="239">
        <f>IF(N355="základní",J355,0)</f>
        <v>0</v>
      </c>
      <c r="BF355" s="239">
        <f>IF(N355="snížená",J355,0)</f>
        <v>0</v>
      </c>
      <c r="BG355" s="239">
        <f>IF(N355="zákl. přenesená",J355,0)</f>
        <v>0</v>
      </c>
      <c r="BH355" s="239">
        <f>IF(N355="sníž. přenesená",J355,0)</f>
        <v>0</v>
      </c>
      <c r="BI355" s="239">
        <f>IF(N355="nulová",J355,0)</f>
        <v>0</v>
      </c>
      <c r="BJ355" s="92" t="s">
        <v>132</v>
      </c>
      <c r="BK355" s="239">
        <f>ROUND(I355*H355,2)</f>
        <v>0</v>
      </c>
      <c r="BL355" s="92" t="s">
        <v>355</v>
      </c>
      <c r="BM355" s="92" t="s">
        <v>1007</v>
      </c>
    </row>
    <row r="356" spans="2:65" s="248" customFormat="1">
      <c r="B356" s="247"/>
      <c r="D356" s="240" t="s">
        <v>284</v>
      </c>
      <c r="E356" s="249" t="s">
        <v>5</v>
      </c>
      <c r="F356" s="250" t="s">
        <v>215</v>
      </c>
      <c r="H356" s="251">
        <v>131.078</v>
      </c>
      <c r="L356" s="247"/>
      <c r="M356" s="252"/>
      <c r="N356" s="253"/>
      <c r="O356" s="253"/>
      <c r="P356" s="253"/>
      <c r="Q356" s="253"/>
      <c r="R356" s="253"/>
      <c r="S356" s="253"/>
      <c r="T356" s="254"/>
      <c r="AT356" s="249" t="s">
        <v>284</v>
      </c>
      <c r="AU356" s="249" t="s">
        <v>132</v>
      </c>
      <c r="AV356" s="248" t="s">
        <v>132</v>
      </c>
      <c r="AW356" s="248" t="s">
        <v>35</v>
      </c>
      <c r="AX356" s="248" t="s">
        <v>80</v>
      </c>
      <c r="AY356" s="249" t="s">
        <v>124</v>
      </c>
    </row>
    <row r="357" spans="2:65" s="112" customFormat="1" ht="16.5" customHeight="1">
      <c r="B357" s="107"/>
      <c r="C357" s="278" t="s">
        <v>740</v>
      </c>
      <c r="D357" s="278" t="s">
        <v>334</v>
      </c>
      <c r="E357" s="279" t="s">
        <v>755</v>
      </c>
      <c r="F357" s="280" t="s">
        <v>756</v>
      </c>
      <c r="G357" s="281" t="s">
        <v>213</v>
      </c>
      <c r="H357" s="282">
        <v>19.661999999999999</v>
      </c>
      <c r="I357" s="9"/>
      <c r="J357" s="283">
        <f>ROUND(I357*H357,2)</f>
        <v>0</v>
      </c>
      <c r="K357" s="280" t="s">
        <v>148</v>
      </c>
      <c r="L357" s="284"/>
      <c r="M357" s="285" t="s">
        <v>5</v>
      </c>
      <c r="N357" s="286" t="s">
        <v>44</v>
      </c>
      <c r="O357" s="108"/>
      <c r="P357" s="237">
        <f>O357*H357</f>
        <v>0</v>
      </c>
      <c r="Q357" s="237">
        <v>1.9199999999999998E-2</v>
      </c>
      <c r="R357" s="237">
        <f>Q357*H357</f>
        <v>0.37751039999999997</v>
      </c>
      <c r="S357" s="237">
        <v>0</v>
      </c>
      <c r="T357" s="238">
        <f>S357*H357</f>
        <v>0</v>
      </c>
      <c r="AR357" s="92" t="s">
        <v>454</v>
      </c>
      <c r="AT357" s="92" t="s">
        <v>334</v>
      </c>
      <c r="AU357" s="92" t="s">
        <v>132</v>
      </c>
      <c r="AY357" s="92" t="s">
        <v>124</v>
      </c>
      <c r="BE357" s="239">
        <f>IF(N357="základní",J357,0)</f>
        <v>0</v>
      </c>
      <c r="BF357" s="239">
        <f>IF(N357="snížená",J357,0)</f>
        <v>0</v>
      </c>
      <c r="BG357" s="239">
        <f>IF(N357="zákl. přenesená",J357,0)</f>
        <v>0</v>
      </c>
      <c r="BH357" s="239">
        <f>IF(N357="sníž. přenesená",J357,0)</f>
        <v>0</v>
      </c>
      <c r="BI357" s="239">
        <f>IF(N357="nulová",J357,0)</f>
        <v>0</v>
      </c>
      <c r="BJ357" s="92" t="s">
        <v>132</v>
      </c>
      <c r="BK357" s="239">
        <f>ROUND(I357*H357,2)</f>
        <v>0</v>
      </c>
      <c r="BL357" s="92" t="s">
        <v>355</v>
      </c>
      <c r="BM357" s="92" t="s">
        <v>1008</v>
      </c>
    </row>
    <row r="358" spans="2:65" s="248" customFormat="1">
      <c r="B358" s="247"/>
      <c r="D358" s="240" t="s">
        <v>284</v>
      </c>
      <c r="E358" s="249" t="s">
        <v>5</v>
      </c>
      <c r="F358" s="250" t="s">
        <v>758</v>
      </c>
      <c r="H358" s="251">
        <v>13.108000000000001</v>
      </c>
      <c r="L358" s="247"/>
      <c r="M358" s="252"/>
      <c r="N358" s="253"/>
      <c r="O358" s="253"/>
      <c r="P358" s="253"/>
      <c r="Q358" s="253"/>
      <c r="R358" s="253"/>
      <c r="S358" s="253"/>
      <c r="T358" s="254"/>
      <c r="AT358" s="249" t="s">
        <v>284</v>
      </c>
      <c r="AU358" s="249" t="s">
        <v>132</v>
      </c>
      <c r="AV358" s="248" t="s">
        <v>132</v>
      </c>
      <c r="AW358" s="248" t="s">
        <v>35</v>
      </c>
      <c r="AX358" s="248" t="s">
        <v>80</v>
      </c>
      <c r="AY358" s="249" t="s">
        <v>124</v>
      </c>
    </row>
    <row r="359" spans="2:65" s="248" customFormat="1">
      <c r="B359" s="247"/>
      <c r="D359" s="240" t="s">
        <v>284</v>
      </c>
      <c r="F359" s="250" t="s">
        <v>1009</v>
      </c>
      <c r="H359" s="251">
        <v>19.661999999999999</v>
      </c>
      <c r="L359" s="247"/>
      <c r="M359" s="252"/>
      <c r="N359" s="253"/>
      <c r="O359" s="253"/>
      <c r="P359" s="253"/>
      <c r="Q359" s="253"/>
      <c r="R359" s="253"/>
      <c r="S359" s="253"/>
      <c r="T359" s="254"/>
      <c r="AT359" s="249" t="s">
        <v>284</v>
      </c>
      <c r="AU359" s="249" t="s">
        <v>132</v>
      </c>
      <c r="AV359" s="248" t="s">
        <v>132</v>
      </c>
      <c r="AW359" s="248" t="s">
        <v>6</v>
      </c>
      <c r="AX359" s="248" t="s">
        <v>80</v>
      </c>
      <c r="AY359" s="249" t="s">
        <v>124</v>
      </c>
    </row>
    <row r="360" spans="2:65" s="112" customFormat="1" ht="16.5" customHeight="1">
      <c r="B360" s="107"/>
      <c r="C360" s="229" t="s">
        <v>744</v>
      </c>
      <c r="D360" s="229" t="s">
        <v>127</v>
      </c>
      <c r="E360" s="230" t="s">
        <v>761</v>
      </c>
      <c r="F360" s="231" t="s">
        <v>762</v>
      </c>
      <c r="G360" s="232" t="s">
        <v>217</v>
      </c>
      <c r="H360" s="233">
        <v>131.078</v>
      </c>
      <c r="I360" s="8"/>
      <c r="J360" s="234">
        <f>ROUND(I360*H360,2)</f>
        <v>0</v>
      </c>
      <c r="K360" s="231" t="s">
        <v>148</v>
      </c>
      <c r="L360" s="107"/>
      <c r="M360" s="235" t="s">
        <v>5</v>
      </c>
      <c r="N360" s="236" t="s">
        <v>44</v>
      </c>
      <c r="O360" s="108"/>
      <c r="P360" s="237">
        <f>O360*H360</f>
        <v>0</v>
      </c>
      <c r="Q360" s="237">
        <v>0</v>
      </c>
      <c r="R360" s="237">
        <f>Q360*H360</f>
        <v>0</v>
      </c>
      <c r="S360" s="237">
        <v>3.2499999999999999E-3</v>
      </c>
      <c r="T360" s="238">
        <f>S360*H360</f>
        <v>0.42600349999999998</v>
      </c>
      <c r="AR360" s="92" t="s">
        <v>355</v>
      </c>
      <c r="AT360" s="92" t="s">
        <v>127</v>
      </c>
      <c r="AU360" s="92" t="s">
        <v>132</v>
      </c>
      <c r="AY360" s="92" t="s">
        <v>124</v>
      </c>
      <c r="BE360" s="239">
        <f>IF(N360="základní",J360,0)</f>
        <v>0</v>
      </c>
      <c r="BF360" s="239">
        <f>IF(N360="snížená",J360,0)</f>
        <v>0</v>
      </c>
      <c r="BG360" s="239">
        <f>IF(N360="zákl. přenesená",J360,0)</f>
        <v>0</v>
      </c>
      <c r="BH360" s="239">
        <f>IF(N360="sníž. přenesená",J360,0)</f>
        <v>0</v>
      </c>
      <c r="BI360" s="239">
        <f>IF(N360="nulová",J360,0)</f>
        <v>0</v>
      </c>
      <c r="BJ360" s="92" t="s">
        <v>132</v>
      </c>
      <c r="BK360" s="239">
        <f>ROUND(I360*H360,2)</f>
        <v>0</v>
      </c>
      <c r="BL360" s="92" t="s">
        <v>355</v>
      </c>
      <c r="BM360" s="92" t="s">
        <v>1010</v>
      </c>
    </row>
    <row r="361" spans="2:65" s="256" customFormat="1">
      <c r="B361" s="255"/>
      <c r="D361" s="240" t="s">
        <v>284</v>
      </c>
      <c r="E361" s="257" t="s">
        <v>5</v>
      </c>
      <c r="F361" s="258" t="s">
        <v>1011</v>
      </c>
      <c r="H361" s="257" t="s">
        <v>5</v>
      </c>
      <c r="L361" s="255"/>
      <c r="M361" s="259"/>
      <c r="N361" s="260"/>
      <c r="O361" s="260"/>
      <c r="P361" s="260"/>
      <c r="Q361" s="260"/>
      <c r="R361" s="260"/>
      <c r="S361" s="260"/>
      <c r="T361" s="261"/>
      <c r="AT361" s="257" t="s">
        <v>284</v>
      </c>
      <c r="AU361" s="257" t="s">
        <v>132</v>
      </c>
      <c r="AV361" s="256" t="s">
        <v>80</v>
      </c>
      <c r="AW361" s="256" t="s">
        <v>35</v>
      </c>
      <c r="AX361" s="256" t="s">
        <v>72</v>
      </c>
      <c r="AY361" s="257" t="s">
        <v>124</v>
      </c>
    </row>
    <row r="362" spans="2:65" s="248" customFormat="1" ht="27">
      <c r="B362" s="247"/>
      <c r="D362" s="240" t="s">
        <v>284</v>
      </c>
      <c r="E362" s="249" t="s">
        <v>5</v>
      </c>
      <c r="F362" s="250" t="s">
        <v>1012</v>
      </c>
      <c r="H362" s="251">
        <v>43.298000000000002</v>
      </c>
      <c r="L362" s="247"/>
      <c r="M362" s="252"/>
      <c r="N362" s="253"/>
      <c r="O362" s="253"/>
      <c r="P362" s="253"/>
      <c r="Q362" s="253"/>
      <c r="R362" s="253"/>
      <c r="S362" s="253"/>
      <c r="T362" s="254"/>
      <c r="AT362" s="249" t="s">
        <v>284</v>
      </c>
      <c r="AU362" s="249" t="s">
        <v>132</v>
      </c>
      <c r="AV362" s="248" t="s">
        <v>132</v>
      </c>
      <c r="AW362" s="248" t="s">
        <v>35</v>
      </c>
      <c r="AX362" s="248" t="s">
        <v>72</v>
      </c>
      <c r="AY362" s="249" t="s">
        <v>124</v>
      </c>
    </row>
    <row r="363" spans="2:65" s="248" customFormat="1">
      <c r="B363" s="247"/>
      <c r="D363" s="240" t="s">
        <v>284</v>
      </c>
      <c r="E363" s="249" t="s">
        <v>5</v>
      </c>
      <c r="F363" s="250" t="s">
        <v>1013</v>
      </c>
      <c r="H363" s="251">
        <v>20.704999999999998</v>
      </c>
      <c r="L363" s="247"/>
      <c r="M363" s="252"/>
      <c r="N363" s="253"/>
      <c r="O363" s="253"/>
      <c r="P363" s="253"/>
      <c r="Q363" s="253"/>
      <c r="R363" s="253"/>
      <c r="S363" s="253"/>
      <c r="T363" s="254"/>
      <c r="AT363" s="249" t="s">
        <v>284</v>
      </c>
      <c r="AU363" s="249" t="s">
        <v>132</v>
      </c>
      <c r="AV363" s="248" t="s">
        <v>132</v>
      </c>
      <c r="AW363" s="248" t="s">
        <v>35</v>
      </c>
      <c r="AX363" s="248" t="s">
        <v>72</v>
      </c>
      <c r="AY363" s="249" t="s">
        <v>124</v>
      </c>
    </row>
    <row r="364" spans="2:65" s="248" customFormat="1">
      <c r="B364" s="247"/>
      <c r="D364" s="240" t="s">
        <v>284</v>
      </c>
      <c r="E364" s="249" t="s">
        <v>5</v>
      </c>
      <c r="F364" s="250" t="s">
        <v>1014</v>
      </c>
      <c r="H364" s="251">
        <v>15.9</v>
      </c>
      <c r="L364" s="247"/>
      <c r="M364" s="252"/>
      <c r="N364" s="253"/>
      <c r="O364" s="253"/>
      <c r="P364" s="253"/>
      <c r="Q364" s="253"/>
      <c r="R364" s="253"/>
      <c r="S364" s="253"/>
      <c r="T364" s="254"/>
      <c r="AT364" s="249" t="s">
        <v>284</v>
      </c>
      <c r="AU364" s="249" t="s">
        <v>132</v>
      </c>
      <c r="AV364" s="248" t="s">
        <v>132</v>
      </c>
      <c r="AW364" s="248" t="s">
        <v>35</v>
      </c>
      <c r="AX364" s="248" t="s">
        <v>72</v>
      </c>
      <c r="AY364" s="249" t="s">
        <v>124</v>
      </c>
    </row>
    <row r="365" spans="2:65" s="248" customFormat="1">
      <c r="B365" s="247"/>
      <c r="D365" s="240" t="s">
        <v>284</v>
      </c>
      <c r="E365" s="249" t="s">
        <v>5</v>
      </c>
      <c r="F365" s="250" t="s">
        <v>1015</v>
      </c>
      <c r="H365" s="251">
        <v>12.605</v>
      </c>
      <c r="L365" s="247"/>
      <c r="M365" s="252"/>
      <c r="N365" s="253"/>
      <c r="O365" s="253"/>
      <c r="P365" s="253"/>
      <c r="Q365" s="253"/>
      <c r="R365" s="253"/>
      <c r="S365" s="253"/>
      <c r="T365" s="254"/>
      <c r="AT365" s="249" t="s">
        <v>284</v>
      </c>
      <c r="AU365" s="249" t="s">
        <v>132</v>
      </c>
      <c r="AV365" s="248" t="s">
        <v>132</v>
      </c>
      <c r="AW365" s="248" t="s">
        <v>35</v>
      </c>
      <c r="AX365" s="248" t="s">
        <v>72</v>
      </c>
      <c r="AY365" s="249" t="s">
        <v>124</v>
      </c>
    </row>
    <row r="366" spans="2:65" s="248" customFormat="1">
      <c r="B366" s="247"/>
      <c r="D366" s="240" t="s">
        <v>284</v>
      </c>
      <c r="E366" s="249" t="s">
        <v>5</v>
      </c>
      <c r="F366" s="250" t="s">
        <v>1016</v>
      </c>
      <c r="H366" s="251">
        <v>18.309999999999999</v>
      </c>
      <c r="L366" s="247"/>
      <c r="M366" s="252"/>
      <c r="N366" s="253"/>
      <c r="O366" s="253"/>
      <c r="P366" s="253"/>
      <c r="Q366" s="253"/>
      <c r="R366" s="253"/>
      <c r="S366" s="253"/>
      <c r="T366" s="254"/>
      <c r="AT366" s="249" t="s">
        <v>284</v>
      </c>
      <c r="AU366" s="249" t="s">
        <v>132</v>
      </c>
      <c r="AV366" s="248" t="s">
        <v>132</v>
      </c>
      <c r="AW366" s="248" t="s">
        <v>35</v>
      </c>
      <c r="AX366" s="248" t="s">
        <v>72</v>
      </c>
      <c r="AY366" s="249" t="s">
        <v>124</v>
      </c>
    </row>
    <row r="367" spans="2:65" s="248" customFormat="1">
      <c r="B367" s="247"/>
      <c r="D367" s="240" t="s">
        <v>284</v>
      </c>
      <c r="E367" s="249" t="s">
        <v>5</v>
      </c>
      <c r="F367" s="250" t="s">
        <v>1017</v>
      </c>
      <c r="H367" s="251">
        <v>16.399999999999999</v>
      </c>
      <c r="L367" s="247"/>
      <c r="M367" s="252"/>
      <c r="N367" s="253"/>
      <c r="O367" s="253"/>
      <c r="P367" s="253"/>
      <c r="Q367" s="253"/>
      <c r="R367" s="253"/>
      <c r="S367" s="253"/>
      <c r="T367" s="254"/>
      <c r="AT367" s="249" t="s">
        <v>284</v>
      </c>
      <c r="AU367" s="249" t="s">
        <v>132</v>
      </c>
      <c r="AV367" s="248" t="s">
        <v>132</v>
      </c>
      <c r="AW367" s="248" t="s">
        <v>35</v>
      </c>
      <c r="AX367" s="248" t="s">
        <v>72</v>
      </c>
      <c r="AY367" s="249" t="s">
        <v>124</v>
      </c>
    </row>
    <row r="368" spans="2:65" s="248" customFormat="1">
      <c r="B368" s="247"/>
      <c r="D368" s="240" t="s">
        <v>284</v>
      </c>
      <c r="E368" s="249" t="s">
        <v>5</v>
      </c>
      <c r="F368" s="250" t="s">
        <v>1018</v>
      </c>
      <c r="H368" s="251">
        <v>3.86</v>
      </c>
      <c r="L368" s="247"/>
      <c r="M368" s="252"/>
      <c r="N368" s="253"/>
      <c r="O368" s="253"/>
      <c r="P368" s="253"/>
      <c r="Q368" s="253"/>
      <c r="R368" s="253"/>
      <c r="S368" s="253"/>
      <c r="T368" s="254"/>
      <c r="AT368" s="249" t="s">
        <v>284</v>
      </c>
      <c r="AU368" s="249" t="s">
        <v>132</v>
      </c>
      <c r="AV368" s="248" t="s">
        <v>132</v>
      </c>
      <c r="AW368" s="248" t="s">
        <v>35</v>
      </c>
      <c r="AX368" s="248" t="s">
        <v>72</v>
      </c>
      <c r="AY368" s="249" t="s">
        <v>124</v>
      </c>
    </row>
    <row r="369" spans="2:65" s="271" customFormat="1">
      <c r="B369" s="270"/>
      <c r="D369" s="240" t="s">
        <v>284</v>
      </c>
      <c r="E369" s="272" t="s">
        <v>215</v>
      </c>
      <c r="F369" s="273" t="s">
        <v>306</v>
      </c>
      <c r="H369" s="274">
        <v>131.078</v>
      </c>
      <c r="L369" s="270"/>
      <c r="M369" s="275"/>
      <c r="N369" s="276"/>
      <c r="O369" s="276"/>
      <c r="P369" s="276"/>
      <c r="Q369" s="276"/>
      <c r="R369" s="276"/>
      <c r="S369" s="276"/>
      <c r="T369" s="277"/>
      <c r="AT369" s="272" t="s">
        <v>284</v>
      </c>
      <c r="AU369" s="272" t="s">
        <v>132</v>
      </c>
      <c r="AV369" s="271" t="s">
        <v>145</v>
      </c>
      <c r="AW369" s="271" t="s">
        <v>35</v>
      </c>
      <c r="AX369" s="271" t="s">
        <v>80</v>
      </c>
      <c r="AY369" s="272" t="s">
        <v>124</v>
      </c>
    </row>
    <row r="370" spans="2:65" s="112" customFormat="1" ht="16.5" customHeight="1">
      <c r="B370" s="107"/>
      <c r="C370" s="229" t="s">
        <v>750</v>
      </c>
      <c r="D370" s="229" t="s">
        <v>127</v>
      </c>
      <c r="E370" s="230" t="s">
        <v>767</v>
      </c>
      <c r="F370" s="231" t="s">
        <v>768</v>
      </c>
      <c r="G370" s="232" t="s">
        <v>217</v>
      </c>
      <c r="H370" s="233">
        <v>262.15600000000001</v>
      </c>
      <c r="I370" s="8"/>
      <c r="J370" s="234">
        <f>ROUND(I370*H370,2)</f>
        <v>0</v>
      </c>
      <c r="K370" s="231" t="s">
        <v>148</v>
      </c>
      <c r="L370" s="107"/>
      <c r="M370" s="235" t="s">
        <v>5</v>
      </c>
      <c r="N370" s="236" t="s">
        <v>44</v>
      </c>
      <c r="O370" s="108"/>
      <c r="P370" s="237">
        <f>O370*H370</f>
        <v>0</v>
      </c>
      <c r="Q370" s="237">
        <v>3.0000000000000001E-5</v>
      </c>
      <c r="R370" s="237">
        <f>Q370*H370</f>
        <v>7.8646800000000006E-3</v>
      </c>
      <c r="S370" s="237">
        <v>0</v>
      </c>
      <c r="T370" s="238">
        <f>S370*H370</f>
        <v>0</v>
      </c>
      <c r="AR370" s="92" t="s">
        <v>355</v>
      </c>
      <c r="AT370" s="92" t="s">
        <v>127</v>
      </c>
      <c r="AU370" s="92" t="s">
        <v>132</v>
      </c>
      <c r="AY370" s="92" t="s">
        <v>124</v>
      </c>
      <c r="BE370" s="239">
        <f>IF(N370="základní",J370,0)</f>
        <v>0</v>
      </c>
      <c r="BF370" s="239">
        <f>IF(N370="snížená",J370,0)</f>
        <v>0</v>
      </c>
      <c r="BG370" s="239">
        <f>IF(N370="zákl. přenesená",J370,0)</f>
        <v>0</v>
      </c>
      <c r="BH370" s="239">
        <f>IF(N370="sníž. přenesená",J370,0)</f>
        <v>0</v>
      </c>
      <c r="BI370" s="239">
        <f>IF(N370="nulová",J370,0)</f>
        <v>0</v>
      </c>
      <c r="BJ370" s="92" t="s">
        <v>132</v>
      </c>
      <c r="BK370" s="239">
        <f>ROUND(I370*H370,2)</f>
        <v>0</v>
      </c>
      <c r="BL370" s="92" t="s">
        <v>355</v>
      </c>
      <c r="BM370" s="92" t="s">
        <v>1019</v>
      </c>
    </row>
    <row r="371" spans="2:65" s="248" customFormat="1">
      <c r="B371" s="247"/>
      <c r="D371" s="240" t="s">
        <v>284</v>
      </c>
      <c r="E371" s="249" t="s">
        <v>5</v>
      </c>
      <c r="F371" s="250" t="s">
        <v>770</v>
      </c>
      <c r="H371" s="251">
        <v>262.15600000000001</v>
      </c>
      <c r="L371" s="247"/>
      <c r="M371" s="252"/>
      <c r="N371" s="253"/>
      <c r="O371" s="253"/>
      <c r="P371" s="253"/>
      <c r="Q371" s="253"/>
      <c r="R371" s="253"/>
      <c r="S371" s="253"/>
      <c r="T371" s="254"/>
      <c r="AT371" s="249" t="s">
        <v>284</v>
      </c>
      <c r="AU371" s="249" t="s">
        <v>132</v>
      </c>
      <c r="AV371" s="248" t="s">
        <v>132</v>
      </c>
      <c r="AW371" s="248" t="s">
        <v>35</v>
      </c>
      <c r="AX371" s="248" t="s">
        <v>80</v>
      </c>
      <c r="AY371" s="249" t="s">
        <v>124</v>
      </c>
    </row>
    <row r="372" spans="2:65" s="112" customFormat="1" ht="38.25" customHeight="1">
      <c r="B372" s="107"/>
      <c r="C372" s="229" t="s">
        <v>754</v>
      </c>
      <c r="D372" s="229" t="s">
        <v>127</v>
      </c>
      <c r="E372" s="230" t="s">
        <v>772</v>
      </c>
      <c r="F372" s="231" t="s">
        <v>773</v>
      </c>
      <c r="G372" s="232" t="s">
        <v>323</v>
      </c>
      <c r="H372" s="233">
        <v>1.1220000000000001</v>
      </c>
      <c r="I372" s="8"/>
      <c r="J372" s="234">
        <f>ROUND(I372*H372,2)</f>
        <v>0</v>
      </c>
      <c r="K372" s="231" t="s">
        <v>148</v>
      </c>
      <c r="L372" s="107"/>
      <c r="M372" s="235" t="s">
        <v>5</v>
      </c>
      <c r="N372" s="236" t="s">
        <v>44</v>
      </c>
      <c r="O372" s="108"/>
      <c r="P372" s="237">
        <f>O372*H372</f>
        <v>0</v>
      </c>
      <c r="Q372" s="237">
        <v>0</v>
      </c>
      <c r="R372" s="237">
        <f>Q372*H372</f>
        <v>0</v>
      </c>
      <c r="S372" s="237">
        <v>0</v>
      </c>
      <c r="T372" s="238">
        <f>S372*H372</f>
        <v>0</v>
      </c>
      <c r="AR372" s="92" t="s">
        <v>355</v>
      </c>
      <c r="AT372" s="92" t="s">
        <v>127</v>
      </c>
      <c r="AU372" s="92" t="s">
        <v>132</v>
      </c>
      <c r="AY372" s="92" t="s">
        <v>124</v>
      </c>
      <c r="BE372" s="239">
        <f>IF(N372="základní",J372,0)</f>
        <v>0</v>
      </c>
      <c r="BF372" s="239">
        <f>IF(N372="snížená",J372,0)</f>
        <v>0</v>
      </c>
      <c r="BG372" s="239">
        <f>IF(N372="zákl. přenesená",J372,0)</f>
        <v>0</v>
      </c>
      <c r="BH372" s="239">
        <f>IF(N372="sníž. přenesená",J372,0)</f>
        <v>0</v>
      </c>
      <c r="BI372" s="239">
        <f>IF(N372="nulová",J372,0)</f>
        <v>0</v>
      </c>
      <c r="BJ372" s="92" t="s">
        <v>132</v>
      </c>
      <c r="BK372" s="239">
        <f>ROUND(I372*H372,2)</f>
        <v>0</v>
      </c>
      <c r="BL372" s="92" t="s">
        <v>355</v>
      </c>
      <c r="BM372" s="92" t="s">
        <v>1020</v>
      </c>
    </row>
    <row r="373" spans="2:65" s="217" customFormat="1" ht="29.85" customHeight="1">
      <c r="B373" s="216"/>
      <c r="D373" s="218" t="s">
        <v>71</v>
      </c>
      <c r="E373" s="227" t="s">
        <v>775</v>
      </c>
      <c r="F373" s="227" t="s">
        <v>776</v>
      </c>
      <c r="J373" s="228">
        <f>BK373</f>
        <v>0</v>
      </c>
      <c r="L373" s="216"/>
      <c r="M373" s="221"/>
      <c r="N373" s="222"/>
      <c r="O373" s="222"/>
      <c r="P373" s="223">
        <f>SUM(P374:P380)</f>
        <v>0</v>
      </c>
      <c r="Q373" s="222"/>
      <c r="R373" s="223">
        <f>SUM(R374:R380)</f>
        <v>0.24737039999999999</v>
      </c>
      <c r="S373" s="222"/>
      <c r="T373" s="224">
        <f>SUM(T374:T380)</f>
        <v>0</v>
      </c>
      <c r="AR373" s="218" t="s">
        <v>132</v>
      </c>
      <c r="AT373" s="225" t="s">
        <v>71</v>
      </c>
      <c r="AU373" s="225" t="s">
        <v>80</v>
      </c>
      <c r="AY373" s="218" t="s">
        <v>124</v>
      </c>
      <c r="BK373" s="226">
        <f>SUM(BK374:BK380)</f>
        <v>0</v>
      </c>
    </row>
    <row r="374" spans="2:65" s="112" customFormat="1" ht="25.5" customHeight="1">
      <c r="B374" s="107"/>
      <c r="C374" s="229" t="s">
        <v>760</v>
      </c>
      <c r="D374" s="229" t="s">
        <v>127</v>
      </c>
      <c r="E374" s="230" t="s">
        <v>778</v>
      </c>
      <c r="F374" s="231" t="s">
        <v>779</v>
      </c>
      <c r="G374" s="232" t="s">
        <v>213</v>
      </c>
      <c r="H374" s="233">
        <v>15.48</v>
      </c>
      <c r="I374" s="8"/>
      <c r="J374" s="234">
        <f>ROUND(I374*H374,2)</f>
        <v>0</v>
      </c>
      <c r="K374" s="231" t="s">
        <v>148</v>
      </c>
      <c r="L374" s="107"/>
      <c r="M374" s="235" t="s">
        <v>5</v>
      </c>
      <c r="N374" s="236" t="s">
        <v>44</v>
      </c>
      <c r="O374" s="108"/>
      <c r="P374" s="237">
        <f>O374*H374</f>
        <v>0</v>
      </c>
      <c r="Q374" s="237">
        <v>3.0000000000000001E-3</v>
      </c>
      <c r="R374" s="237">
        <f>Q374*H374</f>
        <v>4.6440000000000002E-2</v>
      </c>
      <c r="S374" s="237">
        <v>0</v>
      </c>
      <c r="T374" s="238">
        <f>S374*H374</f>
        <v>0</v>
      </c>
      <c r="AR374" s="92" t="s">
        <v>355</v>
      </c>
      <c r="AT374" s="92" t="s">
        <v>127</v>
      </c>
      <c r="AU374" s="92" t="s">
        <v>132</v>
      </c>
      <c r="AY374" s="92" t="s">
        <v>124</v>
      </c>
      <c r="BE374" s="239">
        <f>IF(N374="základní",J374,0)</f>
        <v>0</v>
      </c>
      <c r="BF374" s="239">
        <f>IF(N374="snížená",J374,0)</f>
        <v>0</v>
      </c>
      <c r="BG374" s="239">
        <f>IF(N374="zákl. přenesená",J374,0)</f>
        <v>0</v>
      </c>
      <c r="BH374" s="239">
        <f>IF(N374="sníž. přenesená",J374,0)</f>
        <v>0</v>
      </c>
      <c r="BI374" s="239">
        <f>IF(N374="nulová",J374,0)</f>
        <v>0</v>
      </c>
      <c r="BJ374" s="92" t="s">
        <v>132</v>
      </c>
      <c r="BK374" s="239">
        <f>ROUND(I374*H374,2)</f>
        <v>0</v>
      </c>
      <c r="BL374" s="92" t="s">
        <v>355</v>
      </c>
      <c r="BM374" s="92" t="s">
        <v>1021</v>
      </c>
    </row>
    <row r="375" spans="2:65" s="256" customFormat="1">
      <c r="B375" s="255"/>
      <c r="D375" s="240" t="s">
        <v>284</v>
      </c>
      <c r="E375" s="257" t="s">
        <v>5</v>
      </c>
      <c r="F375" s="258" t="s">
        <v>868</v>
      </c>
      <c r="H375" s="257" t="s">
        <v>5</v>
      </c>
      <c r="L375" s="255"/>
      <c r="M375" s="259"/>
      <c r="N375" s="260"/>
      <c r="O375" s="260"/>
      <c r="P375" s="260"/>
      <c r="Q375" s="260"/>
      <c r="R375" s="260"/>
      <c r="S375" s="260"/>
      <c r="T375" s="261"/>
      <c r="AT375" s="257" t="s">
        <v>284</v>
      </c>
      <c r="AU375" s="257" t="s">
        <v>132</v>
      </c>
      <c r="AV375" s="256" t="s">
        <v>80</v>
      </c>
      <c r="AW375" s="256" t="s">
        <v>35</v>
      </c>
      <c r="AX375" s="256" t="s">
        <v>72</v>
      </c>
      <c r="AY375" s="257" t="s">
        <v>124</v>
      </c>
    </row>
    <row r="376" spans="2:65" s="248" customFormat="1">
      <c r="B376" s="247"/>
      <c r="D376" s="240" t="s">
        <v>284</v>
      </c>
      <c r="E376" s="249" t="s">
        <v>5</v>
      </c>
      <c r="F376" s="250" t="s">
        <v>1022</v>
      </c>
      <c r="H376" s="251">
        <v>15.48</v>
      </c>
      <c r="L376" s="247"/>
      <c r="M376" s="252"/>
      <c r="N376" s="253"/>
      <c r="O376" s="253"/>
      <c r="P376" s="253"/>
      <c r="Q376" s="253"/>
      <c r="R376" s="253"/>
      <c r="S376" s="253"/>
      <c r="T376" s="254"/>
      <c r="AT376" s="249" t="s">
        <v>284</v>
      </c>
      <c r="AU376" s="249" t="s">
        <v>132</v>
      </c>
      <c r="AV376" s="248" t="s">
        <v>132</v>
      </c>
      <c r="AW376" s="248" t="s">
        <v>35</v>
      </c>
      <c r="AX376" s="248" t="s">
        <v>72</v>
      </c>
      <c r="AY376" s="249" t="s">
        <v>124</v>
      </c>
    </row>
    <row r="377" spans="2:65" s="271" customFormat="1">
      <c r="B377" s="270"/>
      <c r="D377" s="240" t="s">
        <v>284</v>
      </c>
      <c r="E377" s="272" t="s">
        <v>211</v>
      </c>
      <c r="F377" s="273" t="s">
        <v>306</v>
      </c>
      <c r="H377" s="274">
        <v>15.48</v>
      </c>
      <c r="L377" s="270"/>
      <c r="M377" s="275"/>
      <c r="N377" s="276"/>
      <c r="O377" s="276"/>
      <c r="P377" s="276"/>
      <c r="Q377" s="276"/>
      <c r="R377" s="276"/>
      <c r="S377" s="276"/>
      <c r="T377" s="277"/>
      <c r="AT377" s="272" t="s">
        <v>284</v>
      </c>
      <c r="AU377" s="272" t="s">
        <v>132</v>
      </c>
      <c r="AV377" s="271" t="s">
        <v>145</v>
      </c>
      <c r="AW377" s="271" t="s">
        <v>35</v>
      </c>
      <c r="AX377" s="271" t="s">
        <v>80</v>
      </c>
      <c r="AY377" s="272" t="s">
        <v>124</v>
      </c>
    </row>
    <row r="378" spans="2:65" s="112" customFormat="1" ht="16.5" customHeight="1">
      <c r="B378" s="107"/>
      <c r="C378" s="278" t="s">
        <v>766</v>
      </c>
      <c r="D378" s="278" t="s">
        <v>334</v>
      </c>
      <c r="E378" s="279" t="s">
        <v>783</v>
      </c>
      <c r="F378" s="280" t="s">
        <v>784</v>
      </c>
      <c r="G378" s="281" t="s">
        <v>213</v>
      </c>
      <c r="H378" s="282">
        <v>17.027999999999999</v>
      </c>
      <c r="I378" s="9"/>
      <c r="J378" s="283">
        <f>ROUND(I378*H378,2)</f>
        <v>0</v>
      </c>
      <c r="K378" s="280" t="s">
        <v>5</v>
      </c>
      <c r="L378" s="284"/>
      <c r="M378" s="285" t="s">
        <v>5</v>
      </c>
      <c r="N378" s="286" t="s">
        <v>44</v>
      </c>
      <c r="O378" s="108"/>
      <c r="P378" s="237">
        <f>O378*H378</f>
        <v>0</v>
      </c>
      <c r="Q378" s="237">
        <v>1.18E-2</v>
      </c>
      <c r="R378" s="237">
        <f>Q378*H378</f>
        <v>0.20093039999999998</v>
      </c>
      <c r="S378" s="237">
        <v>0</v>
      </c>
      <c r="T378" s="238">
        <f>S378*H378</f>
        <v>0</v>
      </c>
      <c r="AR378" s="92" t="s">
        <v>454</v>
      </c>
      <c r="AT378" s="92" t="s">
        <v>334</v>
      </c>
      <c r="AU378" s="92" t="s">
        <v>132</v>
      </c>
      <c r="AY378" s="92" t="s">
        <v>124</v>
      </c>
      <c r="BE378" s="239">
        <f>IF(N378="základní",J378,0)</f>
        <v>0</v>
      </c>
      <c r="BF378" s="239">
        <f>IF(N378="snížená",J378,0)</f>
        <v>0</v>
      </c>
      <c r="BG378" s="239">
        <f>IF(N378="zákl. přenesená",J378,0)</f>
        <v>0</v>
      </c>
      <c r="BH378" s="239">
        <f>IF(N378="sníž. přenesená",J378,0)</f>
        <v>0</v>
      </c>
      <c r="BI378" s="239">
        <f>IF(N378="nulová",J378,0)</f>
        <v>0</v>
      </c>
      <c r="BJ378" s="92" t="s">
        <v>132</v>
      </c>
      <c r="BK378" s="239">
        <f>ROUND(I378*H378,2)</f>
        <v>0</v>
      </c>
      <c r="BL378" s="92" t="s">
        <v>355</v>
      </c>
      <c r="BM378" s="92" t="s">
        <v>1023</v>
      </c>
    </row>
    <row r="379" spans="2:65" s="248" customFormat="1">
      <c r="B379" s="247"/>
      <c r="D379" s="240" t="s">
        <v>284</v>
      </c>
      <c r="F379" s="250" t="s">
        <v>1024</v>
      </c>
      <c r="H379" s="251">
        <v>17.027999999999999</v>
      </c>
      <c r="L379" s="247"/>
      <c r="M379" s="252"/>
      <c r="N379" s="253"/>
      <c r="O379" s="253"/>
      <c r="P379" s="253"/>
      <c r="Q379" s="253"/>
      <c r="R379" s="253"/>
      <c r="S379" s="253"/>
      <c r="T379" s="254"/>
      <c r="AT379" s="249" t="s">
        <v>284</v>
      </c>
      <c r="AU379" s="249" t="s">
        <v>132</v>
      </c>
      <c r="AV379" s="248" t="s">
        <v>132</v>
      </c>
      <c r="AW379" s="248" t="s">
        <v>6</v>
      </c>
      <c r="AX379" s="248" t="s">
        <v>80</v>
      </c>
      <c r="AY379" s="249" t="s">
        <v>124</v>
      </c>
    </row>
    <row r="380" spans="2:65" s="112" customFormat="1" ht="38.25" customHeight="1">
      <c r="B380" s="107"/>
      <c r="C380" s="229" t="s">
        <v>771</v>
      </c>
      <c r="D380" s="229" t="s">
        <v>127</v>
      </c>
      <c r="E380" s="230" t="s">
        <v>788</v>
      </c>
      <c r="F380" s="231" t="s">
        <v>789</v>
      </c>
      <c r="G380" s="232" t="s">
        <v>323</v>
      </c>
      <c r="H380" s="233">
        <v>0.247</v>
      </c>
      <c r="I380" s="8"/>
      <c r="J380" s="234">
        <f>ROUND(I380*H380,2)</f>
        <v>0</v>
      </c>
      <c r="K380" s="231" t="s">
        <v>148</v>
      </c>
      <c r="L380" s="107"/>
      <c r="M380" s="235" t="s">
        <v>5</v>
      </c>
      <c r="N380" s="236" t="s">
        <v>44</v>
      </c>
      <c r="O380" s="108"/>
      <c r="P380" s="237">
        <f>O380*H380</f>
        <v>0</v>
      </c>
      <c r="Q380" s="237">
        <v>0</v>
      </c>
      <c r="R380" s="237">
        <f>Q380*H380</f>
        <v>0</v>
      </c>
      <c r="S380" s="237">
        <v>0</v>
      </c>
      <c r="T380" s="238">
        <f>S380*H380</f>
        <v>0</v>
      </c>
      <c r="AR380" s="92" t="s">
        <v>355</v>
      </c>
      <c r="AT380" s="92" t="s">
        <v>127</v>
      </c>
      <c r="AU380" s="92" t="s">
        <v>132</v>
      </c>
      <c r="AY380" s="92" t="s">
        <v>124</v>
      </c>
      <c r="BE380" s="239">
        <f>IF(N380="základní",J380,0)</f>
        <v>0</v>
      </c>
      <c r="BF380" s="239">
        <f>IF(N380="snížená",J380,0)</f>
        <v>0</v>
      </c>
      <c r="BG380" s="239">
        <f>IF(N380="zákl. přenesená",J380,0)</f>
        <v>0</v>
      </c>
      <c r="BH380" s="239">
        <f>IF(N380="sníž. přenesená",J380,0)</f>
        <v>0</v>
      </c>
      <c r="BI380" s="239">
        <f>IF(N380="nulová",J380,0)</f>
        <v>0</v>
      </c>
      <c r="BJ380" s="92" t="s">
        <v>132</v>
      </c>
      <c r="BK380" s="239">
        <f>ROUND(I380*H380,2)</f>
        <v>0</v>
      </c>
      <c r="BL380" s="92" t="s">
        <v>355</v>
      </c>
      <c r="BM380" s="92" t="s">
        <v>1025</v>
      </c>
    </row>
    <row r="381" spans="2:65" s="217" customFormat="1" ht="29.85" customHeight="1">
      <c r="B381" s="216"/>
      <c r="D381" s="218" t="s">
        <v>71</v>
      </c>
      <c r="E381" s="227" t="s">
        <v>791</v>
      </c>
      <c r="F381" s="227" t="s">
        <v>792</v>
      </c>
      <c r="J381" s="228">
        <f>BK381</f>
        <v>0</v>
      </c>
      <c r="L381" s="216"/>
      <c r="M381" s="221"/>
      <c r="N381" s="222"/>
      <c r="O381" s="222"/>
      <c r="P381" s="223">
        <f>SUM(P382:P392)</f>
        <v>0</v>
      </c>
      <c r="Q381" s="222"/>
      <c r="R381" s="223">
        <f>SUM(R382:R392)</f>
        <v>1.8341483099999998</v>
      </c>
      <c r="S381" s="222"/>
      <c r="T381" s="224">
        <f>SUM(T382:T392)</f>
        <v>0</v>
      </c>
      <c r="AR381" s="218" t="s">
        <v>132</v>
      </c>
      <c r="AT381" s="225" t="s">
        <v>71</v>
      </c>
      <c r="AU381" s="225" t="s">
        <v>80</v>
      </c>
      <c r="AY381" s="218" t="s">
        <v>124</v>
      </c>
      <c r="BK381" s="226">
        <f>SUM(BK382:BK392)</f>
        <v>0</v>
      </c>
    </row>
    <row r="382" spans="2:65" s="112" customFormat="1" ht="25.5" customHeight="1">
      <c r="B382" s="107"/>
      <c r="C382" s="229" t="s">
        <v>777</v>
      </c>
      <c r="D382" s="229" t="s">
        <v>127</v>
      </c>
      <c r="E382" s="230" t="s">
        <v>794</v>
      </c>
      <c r="F382" s="231" t="s">
        <v>795</v>
      </c>
      <c r="G382" s="232" t="s">
        <v>213</v>
      </c>
      <c r="H382" s="233">
        <v>168.87299999999999</v>
      </c>
      <c r="I382" s="8"/>
      <c r="J382" s="234">
        <f>ROUND(I382*H382,2)</f>
        <v>0</v>
      </c>
      <c r="K382" s="231" t="s">
        <v>148</v>
      </c>
      <c r="L382" s="107"/>
      <c r="M382" s="235" t="s">
        <v>5</v>
      </c>
      <c r="N382" s="236" t="s">
        <v>44</v>
      </c>
      <c r="O382" s="108"/>
      <c r="P382" s="237">
        <f>O382*H382</f>
        <v>0</v>
      </c>
      <c r="Q382" s="237">
        <v>1.1E-4</v>
      </c>
      <c r="R382" s="237">
        <f>Q382*H382</f>
        <v>1.857603E-2</v>
      </c>
      <c r="S382" s="237">
        <v>0</v>
      </c>
      <c r="T382" s="238">
        <f>S382*H382</f>
        <v>0</v>
      </c>
      <c r="AR382" s="92" t="s">
        <v>355</v>
      </c>
      <c r="AT382" s="92" t="s">
        <v>127</v>
      </c>
      <c r="AU382" s="92" t="s">
        <v>132</v>
      </c>
      <c r="AY382" s="92" t="s">
        <v>124</v>
      </c>
      <c r="BE382" s="239">
        <f>IF(N382="základní",J382,0)</f>
        <v>0</v>
      </c>
      <c r="BF382" s="239">
        <f>IF(N382="snížená",J382,0)</f>
        <v>0</v>
      </c>
      <c r="BG382" s="239">
        <f>IF(N382="zákl. přenesená",J382,0)</f>
        <v>0</v>
      </c>
      <c r="BH382" s="239">
        <f>IF(N382="sníž. přenesená",J382,0)</f>
        <v>0</v>
      </c>
      <c r="BI382" s="239">
        <f>IF(N382="nulová",J382,0)</f>
        <v>0</v>
      </c>
      <c r="BJ382" s="92" t="s">
        <v>132</v>
      </c>
      <c r="BK382" s="239">
        <f>ROUND(I382*H382,2)</f>
        <v>0</v>
      </c>
      <c r="BL382" s="92" t="s">
        <v>355</v>
      </c>
      <c r="BM382" s="92" t="s">
        <v>1026</v>
      </c>
    </row>
    <row r="383" spans="2:65" s="248" customFormat="1">
      <c r="B383" s="247"/>
      <c r="D383" s="240" t="s">
        <v>284</v>
      </c>
      <c r="E383" s="249" t="s">
        <v>5</v>
      </c>
      <c r="F383" s="250" t="s">
        <v>1027</v>
      </c>
      <c r="H383" s="251">
        <v>168.87299999999999</v>
      </c>
      <c r="L383" s="247"/>
      <c r="M383" s="252"/>
      <c r="N383" s="253"/>
      <c r="O383" s="253"/>
      <c r="P383" s="253"/>
      <c r="Q383" s="253"/>
      <c r="R383" s="253"/>
      <c r="S383" s="253"/>
      <c r="T383" s="254"/>
      <c r="AT383" s="249" t="s">
        <v>284</v>
      </c>
      <c r="AU383" s="249" t="s">
        <v>132</v>
      </c>
      <c r="AV383" s="248" t="s">
        <v>132</v>
      </c>
      <c r="AW383" s="248" t="s">
        <v>35</v>
      </c>
      <c r="AX383" s="248" t="s">
        <v>80</v>
      </c>
      <c r="AY383" s="249" t="s">
        <v>124</v>
      </c>
    </row>
    <row r="384" spans="2:65" s="112" customFormat="1" ht="25.5" customHeight="1">
      <c r="B384" s="107"/>
      <c r="C384" s="229" t="s">
        <v>782</v>
      </c>
      <c r="D384" s="229" t="s">
        <v>127</v>
      </c>
      <c r="E384" s="230" t="s">
        <v>799</v>
      </c>
      <c r="F384" s="231" t="s">
        <v>800</v>
      </c>
      <c r="G384" s="232" t="s">
        <v>213</v>
      </c>
      <c r="H384" s="233">
        <v>1494.1320000000001</v>
      </c>
      <c r="I384" s="8"/>
      <c r="J384" s="234">
        <f>ROUND(I384*H384,2)</f>
        <v>0</v>
      </c>
      <c r="K384" s="231" t="s">
        <v>148</v>
      </c>
      <c r="L384" s="107"/>
      <c r="M384" s="235" t="s">
        <v>5</v>
      </c>
      <c r="N384" s="236" t="s">
        <v>44</v>
      </c>
      <c r="O384" s="108"/>
      <c r="P384" s="237">
        <f>O384*H384</f>
        <v>0</v>
      </c>
      <c r="Q384" s="237">
        <v>1.4999999999999999E-4</v>
      </c>
      <c r="R384" s="237">
        <f>Q384*H384</f>
        <v>0.22411979999999998</v>
      </c>
      <c r="S384" s="237">
        <v>0</v>
      </c>
      <c r="T384" s="238">
        <f>S384*H384</f>
        <v>0</v>
      </c>
      <c r="AR384" s="92" t="s">
        <v>355</v>
      </c>
      <c r="AT384" s="92" t="s">
        <v>127</v>
      </c>
      <c r="AU384" s="92" t="s">
        <v>132</v>
      </c>
      <c r="AY384" s="92" t="s">
        <v>124</v>
      </c>
      <c r="BE384" s="239">
        <f>IF(N384="základní",J384,0)</f>
        <v>0</v>
      </c>
      <c r="BF384" s="239">
        <f>IF(N384="snížená",J384,0)</f>
        <v>0</v>
      </c>
      <c r="BG384" s="239">
        <f>IF(N384="zákl. přenesená",J384,0)</f>
        <v>0</v>
      </c>
      <c r="BH384" s="239">
        <f>IF(N384="sníž. přenesená",J384,0)</f>
        <v>0</v>
      </c>
      <c r="BI384" s="239">
        <f>IF(N384="nulová",J384,0)</f>
        <v>0</v>
      </c>
      <c r="BJ384" s="92" t="s">
        <v>132</v>
      </c>
      <c r="BK384" s="239">
        <f>ROUND(I384*H384,2)</f>
        <v>0</v>
      </c>
      <c r="BL384" s="92" t="s">
        <v>355</v>
      </c>
      <c r="BM384" s="92" t="s">
        <v>1028</v>
      </c>
    </row>
    <row r="385" spans="2:65" s="248" customFormat="1">
      <c r="B385" s="247"/>
      <c r="D385" s="240" t="s">
        <v>284</v>
      </c>
      <c r="E385" s="249" t="s">
        <v>5</v>
      </c>
      <c r="F385" s="250" t="s">
        <v>828</v>
      </c>
      <c r="H385" s="251">
        <v>1494.1320000000001</v>
      </c>
      <c r="L385" s="247"/>
      <c r="M385" s="252"/>
      <c r="N385" s="253"/>
      <c r="O385" s="253"/>
      <c r="P385" s="253"/>
      <c r="Q385" s="253"/>
      <c r="R385" s="253"/>
      <c r="S385" s="253"/>
      <c r="T385" s="254"/>
      <c r="AT385" s="249" t="s">
        <v>284</v>
      </c>
      <c r="AU385" s="249" t="s">
        <v>132</v>
      </c>
      <c r="AV385" s="248" t="s">
        <v>132</v>
      </c>
      <c r="AW385" s="248" t="s">
        <v>35</v>
      </c>
      <c r="AX385" s="248" t="s">
        <v>80</v>
      </c>
      <c r="AY385" s="249" t="s">
        <v>124</v>
      </c>
    </row>
    <row r="386" spans="2:65" s="112" customFormat="1" ht="25.5" customHeight="1">
      <c r="B386" s="107"/>
      <c r="C386" s="229" t="s">
        <v>787</v>
      </c>
      <c r="D386" s="229" t="s">
        <v>127</v>
      </c>
      <c r="E386" s="230" t="s">
        <v>803</v>
      </c>
      <c r="F386" s="231" t="s">
        <v>804</v>
      </c>
      <c r="G386" s="232" t="s">
        <v>213</v>
      </c>
      <c r="H386" s="233">
        <v>1494.1320000000001</v>
      </c>
      <c r="I386" s="8"/>
      <c r="J386" s="234">
        <f>ROUND(I386*H386,2)</f>
        <v>0</v>
      </c>
      <c r="K386" s="231" t="s">
        <v>5</v>
      </c>
      <c r="L386" s="107"/>
      <c r="M386" s="235" t="s">
        <v>5</v>
      </c>
      <c r="N386" s="236" t="s">
        <v>44</v>
      </c>
      <c r="O386" s="108"/>
      <c r="P386" s="237">
        <f>O386*H386</f>
        <v>0</v>
      </c>
      <c r="Q386" s="237">
        <v>1.4999999999999999E-4</v>
      </c>
      <c r="R386" s="237">
        <f>Q386*H386</f>
        <v>0.22411979999999998</v>
      </c>
      <c r="S386" s="237">
        <v>0</v>
      </c>
      <c r="T386" s="238">
        <f>S386*H386</f>
        <v>0</v>
      </c>
      <c r="AR386" s="92" t="s">
        <v>355</v>
      </c>
      <c r="AT386" s="92" t="s">
        <v>127</v>
      </c>
      <c r="AU386" s="92" t="s">
        <v>132</v>
      </c>
      <c r="AY386" s="92" t="s">
        <v>124</v>
      </c>
      <c r="BE386" s="239">
        <f>IF(N386="základní",J386,0)</f>
        <v>0</v>
      </c>
      <c r="BF386" s="239">
        <f>IF(N386="snížená",J386,0)</f>
        <v>0</v>
      </c>
      <c r="BG386" s="239">
        <f>IF(N386="zákl. přenesená",J386,0)</f>
        <v>0</v>
      </c>
      <c r="BH386" s="239">
        <f>IF(N386="sníž. přenesená",J386,0)</f>
        <v>0</v>
      </c>
      <c r="BI386" s="239">
        <f>IF(N386="nulová",J386,0)</f>
        <v>0</v>
      </c>
      <c r="BJ386" s="92" t="s">
        <v>132</v>
      </c>
      <c r="BK386" s="239">
        <f>ROUND(I386*H386,2)</f>
        <v>0</v>
      </c>
      <c r="BL386" s="92" t="s">
        <v>355</v>
      </c>
      <c r="BM386" s="92" t="s">
        <v>1029</v>
      </c>
    </row>
    <row r="387" spans="2:65" s="248" customFormat="1">
      <c r="B387" s="247"/>
      <c r="D387" s="240" t="s">
        <v>284</v>
      </c>
      <c r="E387" s="249" t="s">
        <v>5</v>
      </c>
      <c r="F387" s="250" t="s">
        <v>828</v>
      </c>
      <c r="H387" s="251">
        <v>1494.1320000000001</v>
      </c>
      <c r="L387" s="247"/>
      <c r="M387" s="252"/>
      <c r="N387" s="253"/>
      <c r="O387" s="253"/>
      <c r="P387" s="253"/>
      <c r="Q387" s="253"/>
      <c r="R387" s="253"/>
      <c r="S387" s="253"/>
      <c r="T387" s="254"/>
      <c r="AT387" s="249" t="s">
        <v>284</v>
      </c>
      <c r="AU387" s="249" t="s">
        <v>132</v>
      </c>
      <c r="AV387" s="248" t="s">
        <v>132</v>
      </c>
      <c r="AW387" s="248" t="s">
        <v>35</v>
      </c>
      <c r="AX387" s="248" t="s">
        <v>80</v>
      </c>
      <c r="AY387" s="249" t="s">
        <v>124</v>
      </c>
    </row>
    <row r="388" spans="2:65" s="112" customFormat="1" ht="25.5" customHeight="1">
      <c r="B388" s="107"/>
      <c r="C388" s="229" t="s">
        <v>793</v>
      </c>
      <c r="D388" s="229" t="s">
        <v>127</v>
      </c>
      <c r="E388" s="230" t="s">
        <v>807</v>
      </c>
      <c r="F388" s="231" t="s">
        <v>808</v>
      </c>
      <c r="G388" s="232" t="s">
        <v>213</v>
      </c>
      <c r="H388" s="233">
        <v>176.67099999999999</v>
      </c>
      <c r="I388" s="8"/>
      <c r="J388" s="234">
        <f>ROUND(I388*H388,2)</f>
        <v>0</v>
      </c>
      <c r="K388" s="231" t="s">
        <v>148</v>
      </c>
      <c r="L388" s="107"/>
      <c r="M388" s="235" t="s">
        <v>5</v>
      </c>
      <c r="N388" s="236" t="s">
        <v>44</v>
      </c>
      <c r="O388" s="108"/>
      <c r="P388" s="237">
        <f>O388*H388</f>
        <v>0</v>
      </c>
      <c r="Q388" s="237">
        <v>7.2000000000000005E-4</v>
      </c>
      <c r="R388" s="237">
        <f>Q388*H388</f>
        <v>0.12720312</v>
      </c>
      <c r="S388" s="237">
        <v>0</v>
      </c>
      <c r="T388" s="238">
        <f>S388*H388</f>
        <v>0</v>
      </c>
      <c r="AR388" s="92" t="s">
        <v>355</v>
      </c>
      <c r="AT388" s="92" t="s">
        <v>127</v>
      </c>
      <c r="AU388" s="92" t="s">
        <v>132</v>
      </c>
      <c r="AY388" s="92" t="s">
        <v>124</v>
      </c>
      <c r="BE388" s="239">
        <f>IF(N388="základní",J388,0)</f>
        <v>0</v>
      </c>
      <c r="BF388" s="239">
        <f>IF(N388="snížená",J388,0)</f>
        <v>0</v>
      </c>
      <c r="BG388" s="239">
        <f>IF(N388="zákl. přenesená",J388,0)</f>
        <v>0</v>
      </c>
      <c r="BH388" s="239">
        <f>IF(N388="sníž. přenesená",J388,0)</f>
        <v>0</v>
      </c>
      <c r="BI388" s="239">
        <f>IF(N388="nulová",J388,0)</f>
        <v>0</v>
      </c>
      <c r="BJ388" s="92" t="s">
        <v>132</v>
      </c>
      <c r="BK388" s="239">
        <f>ROUND(I388*H388,2)</f>
        <v>0</v>
      </c>
      <c r="BL388" s="92" t="s">
        <v>355</v>
      </c>
      <c r="BM388" s="92" t="s">
        <v>1030</v>
      </c>
    </row>
    <row r="389" spans="2:65" s="248" customFormat="1">
      <c r="B389" s="247"/>
      <c r="D389" s="240" t="s">
        <v>284</v>
      </c>
      <c r="E389" s="249" t="s">
        <v>5</v>
      </c>
      <c r="F389" s="250" t="s">
        <v>810</v>
      </c>
      <c r="H389" s="251">
        <v>176.67099999999999</v>
      </c>
      <c r="L389" s="247"/>
      <c r="M389" s="252"/>
      <c r="N389" s="253"/>
      <c r="O389" s="253"/>
      <c r="P389" s="253"/>
      <c r="Q389" s="253"/>
      <c r="R389" s="253"/>
      <c r="S389" s="253"/>
      <c r="T389" s="254"/>
      <c r="AT389" s="249" t="s">
        <v>284</v>
      </c>
      <c r="AU389" s="249" t="s">
        <v>132</v>
      </c>
      <c r="AV389" s="248" t="s">
        <v>132</v>
      </c>
      <c r="AW389" s="248" t="s">
        <v>35</v>
      </c>
      <c r="AX389" s="248" t="s">
        <v>80</v>
      </c>
      <c r="AY389" s="249" t="s">
        <v>124</v>
      </c>
    </row>
    <row r="390" spans="2:65" s="112" customFormat="1" ht="25.5" customHeight="1">
      <c r="B390" s="107"/>
      <c r="C390" s="229" t="s">
        <v>798</v>
      </c>
      <c r="D390" s="229" t="s">
        <v>127</v>
      </c>
      <c r="E390" s="230" t="s">
        <v>812</v>
      </c>
      <c r="F390" s="231" t="s">
        <v>813</v>
      </c>
      <c r="G390" s="232" t="s">
        <v>213</v>
      </c>
      <c r="H390" s="233">
        <v>1494.1320000000001</v>
      </c>
      <c r="I390" s="8"/>
      <c r="J390" s="234">
        <f>ROUND(I390*H390,2)</f>
        <v>0</v>
      </c>
      <c r="K390" s="231" t="s">
        <v>5</v>
      </c>
      <c r="L390" s="107"/>
      <c r="M390" s="235" t="s">
        <v>5</v>
      </c>
      <c r="N390" s="236" t="s">
        <v>44</v>
      </c>
      <c r="O390" s="108"/>
      <c r="P390" s="237">
        <f>O390*H390</f>
        <v>0</v>
      </c>
      <c r="Q390" s="237">
        <v>8.3000000000000001E-4</v>
      </c>
      <c r="R390" s="237">
        <f>Q390*H390</f>
        <v>1.24012956</v>
      </c>
      <c r="S390" s="237">
        <v>0</v>
      </c>
      <c r="T390" s="238">
        <f>S390*H390</f>
        <v>0</v>
      </c>
      <c r="AR390" s="92" t="s">
        <v>355</v>
      </c>
      <c r="AT390" s="92" t="s">
        <v>127</v>
      </c>
      <c r="AU390" s="92" t="s">
        <v>132</v>
      </c>
      <c r="AY390" s="92" t="s">
        <v>124</v>
      </c>
      <c r="BE390" s="239">
        <f>IF(N390="základní",J390,0)</f>
        <v>0</v>
      </c>
      <c r="BF390" s="239">
        <f>IF(N390="snížená",J390,0)</f>
        <v>0</v>
      </c>
      <c r="BG390" s="239">
        <f>IF(N390="zákl. přenesená",J390,0)</f>
        <v>0</v>
      </c>
      <c r="BH390" s="239">
        <f>IF(N390="sníž. přenesená",J390,0)</f>
        <v>0</v>
      </c>
      <c r="BI390" s="239">
        <f>IF(N390="nulová",J390,0)</f>
        <v>0</v>
      </c>
      <c r="BJ390" s="92" t="s">
        <v>132</v>
      </c>
      <c r="BK390" s="239">
        <f>ROUND(I390*H390,2)</f>
        <v>0</v>
      </c>
      <c r="BL390" s="92" t="s">
        <v>355</v>
      </c>
      <c r="BM390" s="92" t="s">
        <v>1031</v>
      </c>
    </row>
    <row r="391" spans="2:65" s="112" customFormat="1" ht="27">
      <c r="B391" s="107"/>
      <c r="D391" s="240" t="s">
        <v>134</v>
      </c>
      <c r="F391" s="241" t="s">
        <v>815</v>
      </c>
      <c r="L391" s="107"/>
      <c r="M391" s="242"/>
      <c r="N391" s="108"/>
      <c r="O391" s="108"/>
      <c r="P391" s="108"/>
      <c r="Q391" s="108"/>
      <c r="R391" s="108"/>
      <c r="S391" s="108"/>
      <c r="T391" s="138"/>
      <c r="AT391" s="92" t="s">
        <v>134</v>
      </c>
      <c r="AU391" s="92" t="s">
        <v>132</v>
      </c>
    </row>
    <row r="392" spans="2:65" s="248" customFormat="1">
      <c r="B392" s="247"/>
      <c r="D392" s="240" t="s">
        <v>284</v>
      </c>
      <c r="E392" s="249" t="s">
        <v>5</v>
      </c>
      <c r="F392" s="250" t="s">
        <v>828</v>
      </c>
      <c r="H392" s="251">
        <v>1494.1320000000001</v>
      </c>
      <c r="L392" s="247"/>
      <c r="M392" s="287"/>
      <c r="N392" s="288"/>
      <c r="O392" s="288"/>
      <c r="P392" s="288"/>
      <c r="Q392" s="288"/>
      <c r="R392" s="288"/>
      <c r="S392" s="288"/>
      <c r="T392" s="289"/>
      <c r="AT392" s="249" t="s">
        <v>284</v>
      </c>
      <c r="AU392" s="249" t="s">
        <v>132</v>
      </c>
      <c r="AV392" s="248" t="s">
        <v>132</v>
      </c>
      <c r="AW392" s="248" t="s">
        <v>35</v>
      </c>
      <c r="AX392" s="248" t="s">
        <v>80</v>
      </c>
      <c r="AY392" s="249" t="s">
        <v>124</v>
      </c>
    </row>
    <row r="393" spans="2:65" s="112" customFormat="1" ht="6.95" customHeight="1">
      <c r="B393" s="123"/>
      <c r="C393" s="124"/>
      <c r="D393" s="124"/>
      <c r="E393" s="124"/>
      <c r="F393" s="124"/>
      <c r="G393" s="124"/>
      <c r="H393" s="124"/>
      <c r="I393" s="124"/>
      <c r="J393" s="124"/>
      <c r="K393" s="124"/>
      <c r="L393" s="107"/>
    </row>
  </sheetData>
  <sheetProtection sheet="1" objects="1" scenarios="1"/>
  <autoFilter ref="C93:K392"/>
  <mergeCells count="10">
    <mergeCell ref="J51:J52"/>
    <mergeCell ref="E84:H84"/>
    <mergeCell ref="E86:H8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10" customWidth="1"/>
    <col min="2" max="2" width="1.6640625" style="10" customWidth="1"/>
    <col min="3" max="4" width="5" style="10" customWidth="1"/>
    <col min="5" max="5" width="11.6640625" style="10" customWidth="1"/>
    <col min="6" max="6" width="9.1640625" style="10" customWidth="1"/>
    <col min="7" max="7" width="5" style="10" customWidth="1"/>
    <col min="8" max="8" width="77.83203125" style="10" customWidth="1"/>
    <col min="9" max="10" width="20" style="10" customWidth="1"/>
    <col min="11" max="11" width="1.6640625" style="10" customWidth="1"/>
  </cols>
  <sheetData>
    <row r="1" spans="2:11" ht="37.5" customHeight="1"/>
    <row r="2" spans="2:11" ht="7.5" customHeight="1">
      <c r="B2" s="11"/>
      <c r="C2" s="12"/>
      <c r="D2" s="12"/>
      <c r="E2" s="12"/>
      <c r="F2" s="12"/>
      <c r="G2" s="12"/>
      <c r="H2" s="12"/>
      <c r="I2" s="12"/>
      <c r="J2" s="12"/>
      <c r="K2" s="13"/>
    </row>
    <row r="3" spans="2:11" s="1" customFormat="1" ht="45" customHeight="1">
      <c r="B3" s="14"/>
      <c r="C3" s="336" t="s">
        <v>1032</v>
      </c>
      <c r="D3" s="336"/>
      <c r="E3" s="336"/>
      <c r="F3" s="336"/>
      <c r="G3" s="336"/>
      <c r="H3" s="336"/>
      <c r="I3" s="336"/>
      <c r="J3" s="336"/>
      <c r="K3" s="15"/>
    </row>
    <row r="4" spans="2:11" ht="25.5" customHeight="1">
      <c r="B4" s="16"/>
      <c r="C4" s="343" t="s">
        <v>1033</v>
      </c>
      <c r="D4" s="343"/>
      <c r="E4" s="343"/>
      <c r="F4" s="343"/>
      <c r="G4" s="343"/>
      <c r="H4" s="343"/>
      <c r="I4" s="343"/>
      <c r="J4" s="343"/>
      <c r="K4" s="17"/>
    </row>
    <row r="5" spans="2:11" ht="5.25" customHeight="1">
      <c r="B5" s="16"/>
      <c r="C5" s="18"/>
      <c r="D5" s="18"/>
      <c r="E5" s="18"/>
      <c r="F5" s="18"/>
      <c r="G5" s="18"/>
      <c r="H5" s="18"/>
      <c r="I5" s="18"/>
      <c r="J5" s="18"/>
      <c r="K5" s="17"/>
    </row>
    <row r="6" spans="2:11" ht="15" customHeight="1">
      <c r="B6" s="16"/>
      <c r="C6" s="339" t="s">
        <v>1034</v>
      </c>
      <c r="D6" s="339"/>
      <c r="E6" s="339"/>
      <c r="F6" s="339"/>
      <c r="G6" s="339"/>
      <c r="H6" s="339"/>
      <c r="I6" s="339"/>
      <c r="J6" s="339"/>
      <c r="K6" s="17"/>
    </row>
    <row r="7" spans="2:11" ht="15" customHeight="1">
      <c r="B7" s="20"/>
      <c r="C7" s="339" t="s">
        <v>1035</v>
      </c>
      <c r="D7" s="339"/>
      <c r="E7" s="339"/>
      <c r="F7" s="339"/>
      <c r="G7" s="339"/>
      <c r="H7" s="339"/>
      <c r="I7" s="339"/>
      <c r="J7" s="339"/>
      <c r="K7" s="17"/>
    </row>
    <row r="8" spans="2:11" ht="12.75" customHeight="1">
      <c r="B8" s="20"/>
      <c r="C8" s="19"/>
      <c r="D8" s="19"/>
      <c r="E8" s="19"/>
      <c r="F8" s="19"/>
      <c r="G8" s="19"/>
      <c r="H8" s="19"/>
      <c r="I8" s="19"/>
      <c r="J8" s="19"/>
      <c r="K8" s="17"/>
    </row>
    <row r="9" spans="2:11" ht="15" customHeight="1">
      <c r="B9" s="20"/>
      <c r="C9" s="339" t="s">
        <v>1036</v>
      </c>
      <c r="D9" s="339"/>
      <c r="E9" s="339"/>
      <c r="F9" s="339"/>
      <c r="G9" s="339"/>
      <c r="H9" s="339"/>
      <c r="I9" s="339"/>
      <c r="J9" s="339"/>
      <c r="K9" s="17"/>
    </row>
    <row r="10" spans="2:11" ht="15" customHeight="1">
      <c r="B10" s="20"/>
      <c r="C10" s="19"/>
      <c r="D10" s="339" t="s">
        <v>1037</v>
      </c>
      <c r="E10" s="339"/>
      <c r="F10" s="339"/>
      <c r="G10" s="339"/>
      <c r="H10" s="339"/>
      <c r="I10" s="339"/>
      <c r="J10" s="339"/>
      <c r="K10" s="17"/>
    </row>
    <row r="11" spans="2:11" ht="15" customHeight="1">
      <c r="B11" s="20"/>
      <c r="C11" s="21"/>
      <c r="D11" s="339" t="s">
        <v>1038</v>
      </c>
      <c r="E11" s="339"/>
      <c r="F11" s="339"/>
      <c r="G11" s="339"/>
      <c r="H11" s="339"/>
      <c r="I11" s="339"/>
      <c r="J11" s="339"/>
      <c r="K11" s="17"/>
    </row>
    <row r="12" spans="2:11" ht="12.75" customHeight="1">
      <c r="B12" s="20"/>
      <c r="C12" s="21"/>
      <c r="D12" s="21"/>
      <c r="E12" s="21"/>
      <c r="F12" s="21"/>
      <c r="G12" s="21"/>
      <c r="H12" s="21"/>
      <c r="I12" s="21"/>
      <c r="J12" s="21"/>
      <c r="K12" s="17"/>
    </row>
    <row r="13" spans="2:11" ht="15" customHeight="1">
      <c r="B13" s="20"/>
      <c r="C13" s="21"/>
      <c r="D13" s="339" t="s">
        <v>1039</v>
      </c>
      <c r="E13" s="339"/>
      <c r="F13" s="339"/>
      <c r="G13" s="339"/>
      <c r="H13" s="339"/>
      <c r="I13" s="339"/>
      <c r="J13" s="339"/>
      <c r="K13" s="17"/>
    </row>
    <row r="14" spans="2:11" ht="15" customHeight="1">
      <c r="B14" s="20"/>
      <c r="C14" s="21"/>
      <c r="D14" s="339" t="s">
        <v>1040</v>
      </c>
      <c r="E14" s="339"/>
      <c r="F14" s="339"/>
      <c r="G14" s="339"/>
      <c r="H14" s="339"/>
      <c r="I14" s="339"/>
      <c r="J14" s="339"/>
      <c r="K14" s="17"/>
    </row>
    <row r="15" spans="2:11" ht="15" customHeight="1">
      <c r="B15" s="20"/>
      <c r="C15" s="21"/>
      <c r="D15" s="339" t="s">
        <v>1041</v>
      </c>
      <c r="E15" s="339"/>
      <c r="F15" s="339"/>
      <c r="G15" s="339"/>
      <c r="H15" s="339"/>
      <c r="I15" s="339"/>
      <c r="J15" s="339"/>
      <c r="K15" s="17"/>
    </row>
    <row r="16" spans="2:11" ht="15" customHeight="1">
      <c r="B16" s="20"/>
      <c r="C16" s="21"/>
      <c r="D16" s="21"/>
      <c r="E16" s="22" t="s">
        <v>79</v>
      </c>
      <c r="F16" s="339" t="s">
        <v>1042</v>
      </c>
      <c r="G16" s="339"/>
      <c r="H16" s="339"/>
      <c r="I16" s="339"/>
      <c r="J16" s="339"/>
      <c r="K16" s="17"/>
    </row>
    <row r="17" spans="2:11" ht="15" customHeight="1">
      <c r="B17" s="20"/>
      <c r="C17" s="21"/>
      <c r="D17" s="21"/>
      <c r="E17" s="22" t="s">
        <v>1043</v>
      </c>
      <c r="F17" s="339" t="s">
        <v>1044</v>
      </c>
      <c r="G17" s="339"/>
      <c r="H17" s="339"/>
      <c r="I17" s="339"/>
      <c r="J17" s="339"/>
      <c r="K17" s="17"/>
    </row>
    <row r="18" spans="2:11" ht="15" customHeight="1">
      <c r="B18" s="20"/>
      <c r="C18" s="21"/>
      <c r="D18" s="21"/>
      <c r="E18" s="22" t="s">
        <v>1045</v>
      </c>
      <c r="F18" s="339" t="s">
        <v>1046</v>
      </c>
      <c r="G18" s="339"/>
      <c r="H18" s="339"/>
      <c r="I18" s="339"/>
      <c r="J18" s="339"/>
      <c r="K18" s="17"/>
    </row>
    <row r="19" spans="2:11" ht="15" customHeight="1">
      <c r="B19" s="20"/>
      <c r="C19" s="21"/>
      <c r="D19" s="21"/>
      <c r="E19" s="22" t="s">
        <v>1047</v>
      </c>
      <c r="F19" s="339" t="s">
        <v>78</v>
      </c>
      <c r="G19" s="339"/>
      <c r="H19" s="339"/>
      <c r="I19" s="339"/>
      <c r="J19" s="339"/>
      <c r="K19" s="17"/>
    </row>
    <row r="20" spans="2:11" ht="15" customHeight="1">
      <c r="B20" s="20"/>
      <c r="C20" s="21"/>
      <c r="D20" s="21"/>
      <c r="E20" s="22" t="s">
        <v>1048</v>
      </c>
      <c r="F20" s="339" t="s">
        <v>1049</v>
      </c>
      <c r="G20" s="339"/>
      <c r="H20" s="339"/>
      <c r="I20" s="339"/>
      <c r="J20" s="339"/>
      <c r="K20" s="17"/>
    </row>
    <row r="21" spans="2:11" ht="15" customHeight="1">
      <c r="B21" s="20"/>
      <c r="C21" s="21"/>
      <c r="D21" s="21"/>
      <c r="E21" s="22" t="s">
        <v>1050</v>
      </c>
      <c r="F21" s="339" t="s">
        <v>1051</v>
      </c>
      <c r="G21" s="339"/>
      <c r="H21" s="339"/>
      <c r="I21" s="339"/>
      <c r="J21" s="339"/>
      <c r="K21" s="17"/>
    </row>
    <row r="22" spans="2:11" ht="12.75" customHeight="1">
      <c r="B22" s="20"/>
      <c r="C22" s="21"/>
      <c r="D22" s="21"/>
      <c r="E22" s="21"/>
      <c r="F22" s="21"/>
      <c r="G22" s="21"/>
      <c r="H22" s="21"/>
      <c r="I22" s="21"/>
      <c r="J22" s="21"/>
      <c r="K22" s="17"/>
    </row>
    <row r="23" spans="2:11" ht="15" customHeight="1">
      <c r="B23" s="20"/>
      <c r="C23" s="339" t="s">
        <v>1052</v>
      </c>
      <c r="D23" s="339"/>
      <c r="E23" s="339"/>
      <c r="F23" s="339"/>
      <c r="G23" s="339"/>
      <c r="H23" s="339"/>
      <c r="I23" s="339"/>
      <c r="J23" s="339"/>
      <c r="K23" s="17"/>
    </row>
    <row r="24" spans="2:11" ht="15" customHeight="1">
      <c r="B24" s="20"/>
      <c r="C24" s="339" t="s">
        <v>1053</v>
      </c>
      <c r="D24" s="339"/>
      <c r="E24" s="339"/>
      <c r="F24" s="339"/>
      <c r="G24" s="339"/>
      <c r="H24" s="339"/>
      <c r="I24" s="339"/>
      <c r="J24" s="339"/>
      <c r="K24" s="17"/>
    </row>
    <row r="25" spans="2:11" ht="15" customHeight="1">
      <c r="B25" s="20"/>
      <c r="C25" s="19"/>
      <c r="D25" s="339" t="s">
        <v>1054</v>
      </c>
      <c r="E25" s="339"/>
      <c r="F25" s="339"/>
      <c r="G25" s="339"/>
      <c r="H25" s="339"/>
      <c r="I25" s="339"/>
      <c r="J25" s="339"/>
      <c r="K25" s="17"/>
    </row>
    <row r="26" spans="2:11" ht="15" customHeight="1">
      <c r="B26" s="20"/>
      <c r="C26" s="21"/>
      <c r="D26" s="339" t="s">
        <v>1055</v>
      </c>
      <c r="E26" s="339"/>
      <c r="F26" s="339"/>
      <c r="G26" s="339"/>
      <c r="H26" s="339"/>
      <c r="I26" s="339"/>
      <c r="J26" s="339"/>
      <c r="K26" s="17"/>
    </row>
    <row r="27" spans="2:11" ht="12.75" customHeight="1">
      <c r="B27" s="20"/>
      <c r="C27" s="21"/>
      <c r="D27" s="21"/>
      <c r="E27" s="21"/>
      <c r="F27" s="21"/>
      <c r="G27" s="21"/>
      <c r="H27" s="21"/>
      <c r="I27" s="21"/>
      <c r="J27" s="21"/>
      <c r="K27" s="17"/>
    </row>
    <row r="28" spans="2:11" ht="15" customHeight="1">
      <c r="B28" s="20"/>
      <c r="C28" s="21"/>
      <c r="D28" s="339" t="s">
        <v>1056</v>
      </c>
      <c r="E28" s="339"/>
      <c r="F28" s="339"/>
      <c r="G28" s="339"/>
      <c r="H28" s="339"/>
      <c r="I28" s="339"/>
      <c r="J28" s="339"/>
      <c r="K28" s="17"/>
    </row>
    <row r="29" spans="2:11" ht="15" customHeight="1">
      <c r="B29" s="20"/>
      <c r="C29" s="21"/>
      <c r="D29" s="339" t="s">
        <v>1057</v>
      </c>
      <c r="E29" s="339"/>
      <c r="F29" s="339"/>
      <c r="G29" s="339"/>
      <c r="H29" s="339"/>
      <c r="I29" s="339"/>
      <c r="J29" s="339"/>
      <c r="K29" s="17"/>
    </row>
    <row r="30" spans="2:11" ht="12.75" customHeight="1">
      <c r="B30" s="20"/>
      <c r="C30" s="21"/>
      <c r="D30" s="21"/>
      <c r="E30" s="21"/>
      <c r="F30" s="21"/>
      <c r="G30" s="21"/>
      <c r="H30" s="21"/>
      <c r="I30" s="21"/>
      <c r="J30" s="21"/>
      <c r="K30" s="17"/>
    </row>
    <row r="31" spans="2:11" ht="15" customHeight="1">
      <c r="B31" s="20"/>
      <c r="C31" s="21"/>
      <c r="D31" s="339" t="s">
        <v>1058</v>
      </c>
      <c r="E31" s="339"/>
      <c r="F31" s="339"/>
      <c r="G31" s="339"/>
      <c r="H31" s="339"/>
      <c r="I31" s="339"/>
      <c r="J31" s="339"/>
      <c r="K31" s="17"/>
    </row>
    <row r="32" spans="2:11" ht="15" customHeight="1">
      <c r="B32" s="20"/>
      <c r="C32" s="21"/>
      <c r="D32" s="339" t="s">
        <v>1059</v>
      </c>
      <c r="E32" s="339"/>
      <c r="F32" s="339"/>
      <c r="G32" s="339"/>
      <c r="H32" s="339"/>
      <c r="I32" s="339"/>
      <c r="J32" s="339"/>
      <c r="K32" s="17"/>
    </row>
    <row r="33" spans="2:11" ht="15" customHeight="1">
      <c r="B33" s="20"/>
      <c r="C33" s="21"/>
      <c r="D33" s="339" t="s">
        <v>1060</v>
      </c>
      <c r="E33" s="339"/>
      <c r="F33" s="339"/>
      <c r="G33" s="339"/>
      <c r="H33" s="339"/>
      <c r="I33" s="339"/>
      <c r="J33" s="339"/>
      <c r="K33" s="17"/>
    </row>
    <row r="34" spans="2:11" ht="15" customHeight="1">
      <c r="B34" s="20"/>
      <c r="C34" s="21"/>
      <c r="D34" s="19"/>
      <c r="E34" s="23" t="s">
        <v>108</v>
      </c>
      <c r="F34" s="19"/>
      <c r="G34" s="339" t="s">
        <v>1061</v>
      </c>
      <c r="H34" s="339"/>
      <c r="I34" s="339"/>
      <c r="J34" s="339"/>
      <c r="K34" s="17"/>
    </row>
    <row r="35" spans="2:11" ht="30.75" customHeight="1">
      <c r="B35" s="20"/>
      <c r="C35" s="21"/>
      <c r="D35" s="19"/>
      <c r="E35" s="23" t="s">
        <v>1062</v>
      </c>
      <c r="F35" s="19"/>
      <c r="G35" s="339" t="s">
        <v>1063</v>
      </c>
      <c r="H35" s="339"/>
      <c r="I35" s="339"/>
      <c r="J35" s="339"/>
      <c r="K35" s="17"/>
    </row>
    <row r="36" spans="2:11" ht="15" customHeight="1">
      <c r="B36" s="20"/>
      <c r="C36" s="21"/>
      <c r="D36" s="19"/>
      <c r="E36" s="23" t="s">
        <v>53</v>
      </c>
      <c r="F36" s="19"/>
      <c r="G36" s="339" t="s">
        <v>1064</v>
      </c>
      <c r="H36" s="339"/>
      <c r="I36" s="339"/>
      <c r="J36" s="339"/>
      <c r="K36" s="17"/>
    </row>
    <row r="37" spans="2:11" ht="15" customHeight="1">
      <c r="B37" s="20"/>
      <c r="C37" s="21"/>
      <c r="D37" s="19"/>
      <c r="E37" s="23" t="s">
        <v>109</v>
      </c>
      <c r="F37" s="19"/>
      <c r="G37" s="339" t="s">
        <v>1065</v>
      </c>
      <c r="H37" s="339"/>
      <c r="I37" s="339"/>
      <c r="J37" s="339"/>
      <c r="K37" s="17"/>
    </row>
    <row r="38" spans="2:11" ht="15" customHeight="1">
      <c r="B38" s="20"/>
      <c r="C38" s="21"/>
      <c r="D38" s="19"/>
      <c r="E38" s="23" t="s">
        <v>110</v>
      </c>
      <c r="F38" s="19"/>
      <c r="G38" s="339" t="s">
        <v>1066</v>
      </c>
      <c r="H38" s="339"/>
      <c r="I38" s="339"/>
      <c r="J38" s="339"/>
      <c r="K38" s="17"/>
    </row>
    <row r="39" spans="2:11" ht="15" customHeight="1">
      <c r="B39" s="20"/>
      <c r="C39" s="21"/>
      <c r="D39" s="19"/>
      <c r="E39" s="23" t="s">
        <v>111</v>
      </c>
      <c r="F39" s="19"/>
      <c r="G39" s="339" t="s">
        <v>1067</v>
      </c>
      <c r="H39" s="339"/>
      <c r="I39" s="339"/>
      <c r="J39" s="339"/>
      <c r="K39" s="17"/>
    </row>
    <row r="40" spans="2:11" ht="15" customHeight="1">
      <c r="B40" s="20"/>
      <c r="C40" s="21"/>
      <c r="D40" s="19"/>
      <c r="E40" s="23" t="s">
        <v>1068</v>
      </c>
      <c r="F40" s="19"/>
      <c r="G40" s="339" t="s">
        <v>1069</v>
      </c>
      <c r="H40" s="339"/>
      <c r="I40" s="339"/>
      <c r="J40" s="339"/>
      <c r="K40" s="17"/>
    </row>
    <row r="41" spans="2:11" ht="15" customHeight="1">
      <c r="B41" s="20"/>
      <c r="C41" s="21"/>
      <c r="D41" s="19"/>
      <c r="E41" s="23"/>
      <c r="F41" s="19"/>
      <c r="G41" s="339" t="s">
        <v>1070</v>
      </c>
      <c r="H41" s="339"/>
      <c r="I41" s="339"/>
      <c r="J41" s="339"/>
      <c r="K41" s="17"/>
    </row>
    <row r="42" spans="2:11" ht="15" customHeight="1">
      <c r="B42" s="20"/>
      <c r="C42" s="21"/>
      <c r="D42" s="19"/>
      <c r="E42" s="23" t="s">
        <v>1071</v>
      </c>
      <c r="F42" s="19"/>
      <c r="G42" s="339" t="s">
        <v>1072</v>
      </c>
      <c r="H42" s="339"/>
      <c r="I42" s="339"/>
      <c r="J42" s="339"/>
      <c r="K42" s="17"/>
    </row>
    <row r="43" spans="2:11" ht="15" customHeight="1">
      <c r="B43" s="20"/>
      <c r="C43" s="21"/>
      <c r="D43" s="19"/>
      <c r="E43" s="23" t="s">
        <v>113</v>
      </c>
      <c r="F43" s="19"/>
      <c r="G43" s="339" t="s">
        <v>1073</v>
      </c>
      <c r="H43" s="339"/>
      <c r="I43" s="339"/>
      <c r="J43" s="339"/>
      <c r="K43" s="17"/>
    </row>
    <row r="44" spans="2:11" ht="12.75" customHeight="1">
      <c r="B44" s="20"/>
      <c r="C44" s="21"/>
      <c r="D44" s="19"/>
      <c r="E44" s="19"/>
      <c r="F44" s="19"/>
      <c r="G44" s="19"/>
      <c r="H44" s="19"/>
      <c r="I44" s="19"/>
      <c r="J44" s="19"/>
      <c r="K44" s="17"/>
    </row>
    <row r="45" spans="2:11" ht="15" customHeight="1">
      <c r="B45" s="20"/>
      <c r="C45" s="21"/>
      <c r="D45" s="339" t="s">
        <v>1074</v>
      </c>
      <c r="E45" s="339"/>
      <c r="F45" s="339"/>
      <c r="G45" s="339"/>
      <c r="H45" s="339"/>
      <c r="I45" s="339"/>
      <c r="J45" s="339"/>
      <c r="K45" s="17"/>
    </row>
    <row r="46" spans="2:11" ht="15" customHeight="1">
      <c r="B46" s="20"/>
      <c r="C46" s="21"/>
      <c r="D46" s="21"/>
      <c r="E46" s="339" t="s">
        <v>1075</v>
      </c>
      <c r="F46" s="339"/>
      <c r="G46" s="339"/>
      <c r="H46" s="339"/>
      <c r="I46" s="339"/>
      <c r="J46" s="339"/>
      <c r="K46" s="17"/>
    </row>
    <row r="47" spans="2:11" ht="15" customHeight="1">
      <c r="B47" s="20"/>
      <c r="C47" s="21"/>
      <c r="D47" s="21"/>
      <c r="E47" s="339" t="s">
        <v>1076</v>
      </c>
      <c r="F47" s="339"/>
      <c r="G47" s="339"/>
      <c r="H47" s="339"/>
      <c r="I47" s="339"/>
      <c r="J47" s="339"/>
      <c r="K47" s="17"/>
    </row>
    <row r="48" spans="2:11" ht="15" customHeight="1">
      <c r="B48" s="20"/>
      <c r="C48" s="21"/>
      <c r="D48" s="21"/>
      <c r="E48" s="339" t="s">
        <v>1077</v>
      </c>
      <c r="F48" s="339"/>
      <c r="G48" s="339"/>
      <c r="H48" s="339"/>
      <c r="I48" s="339"/>
      <c r="J48" s="339"/>
      <c r="K48" s="17"/>
    </row>
    <row r="49" spans="2:11" ht="15" customHeight="1">
      <c r="B49" s="20"/>
      <c r="C49" s="21"/>
      <c r="D49" s="339" t="s">
        <v>1078</v>
      </c>
      <c r="E49" s="339"/>
      <c r="F49" s="339"/>
      <c r="G49" s="339"/>
      <c r="H49" s="339"/>
      <c r="I49" s="339"/>
      <c r="J49" s="339"/>
      <c r="K49" s="17"/>
    </row>
    <row r="50" spans="2:11" ht="25.5" customHeight="1">
      <c r="B50" s="16"/>
      <c r="C50" s="343" t="s">
        <v>1079</v>
      </c>
      <c r="D50" s="343"/>
      <c r="E50" s="343"/>
      <c r="F50" s="343"/>
      <c r="G50" s="343"/>
      <c r="H50" s="343"/>
      <c r="I50" s="343"/>
      <c r="J50" s="343"/>
      <c r="K50" s="17"/>
    </row>
    <row r="51" spans="2:11" ht="5.25" customHeight="1">
      <c r="B51" s="16"/>
      <c r="C51" s="18"/>
      <c r="D51" s="18"/>
      <c r="E51" s="18"/>
      <c r="F51" s="18"/>
      <c r="G51" s="18"/>
      <c r="H51" s="18"/>
      <c r="I51" s="18"/>
      <c r="J51" s="18"/>
      <c r="K51" s="17"/>
    </row>
    <row r="52" spans="2:11" ht="15" customHeight="1">
      <c r="B52" s="16"/>
      <c r="C52" s="339" t="s">
        <v>1080</v>
      </c>
      <c r="D52" s="339"/>
      <c r="E52" s="339"/>
      <c r="F52" s="339"/>
      <c r="G52" s="339"/>
      <c r="H52" s="339"/>
      <c r="I52" s="339"/>
      <c r="J52" s="339"/>
      <c r="K52" s="17"/>
    </row>
    <row r="53" spans="2:11" ht="15" customHeight="1">
      <c r="B53" s="16"/>
      <c r="C53" s="339" t="s">
        <v>1081</v>
      </c>
      <c r="D53" s="339"/>
      <c r="E53" s="339"/>
      <c r="F53" s="339"/>
      <c r="G53" s="339"/>
      <c r="H53" s="339"/>
      <c r="I53" s="339"/>
      <c r="J53" s="339"/>
      <c r="K53" s="17"/>
    </row>
    <row r="54" spans="2:11" ht="12.75" customHeight="1">
      <c r="B54" s="16"/>
      <c r="C54" s="19"/>
      <c r="D54" s="19"/>
      <c r="E54" s="19"/>
      <c r="F54" s="19"/>
      <c r="G54" s="19"/>
      <c r="H54" s="19"/>
      <c r="I54" s="19"/>
      <c r="J54" s="19"/>
      <c r="K54" s="17"/>
    </row>
    <row r="55" spans="2:11" ht="15" customHeight="1">
      <c r="B55" s="16"/>
      <c r="C55" s="339" t="s">
        <v>1082</v>
      </c>
      <c r="D55" s="339"/>
      <c r="E55" s="339"/>
      <c r="F55" s="339"/>
      <c r="G55" s="339"/>
      <c r="H55" s="339"/>
      <c r="I55" s="339"/>
      <c r="J55" s="339"/>
      <c r="K55" s="17"/>
    </row>
    <row r="56" spans="2:11" ht="15" customHeight="1">
      <c r="B56" s="16"/>
      <c r="C56" s="21"/>
      <c r="D56" s="339" t="s">
        <v>1083</v>
      </c>
      <c r="E56" s="339"/>
      <c r="F56" s="339"/>
      <c r="G56" s="339"/>
      <c r="H56" s="339"/>
      <c r="I56" s="339"/>
      <c r="J56" s="339"/>
      <c r="K56" s="17"/>
    </row>
    <row r="57" spans="2:11" ht="15" customHeight="1">
      <c r="B57" s="16"/>
      <c r="C57" s="21"/>
      <c r="D57" s="339" t="s">
        <v>1084</v>
      </c>
      <c r="E57" s="339"/>
      <c r="F57" s="339"/>
      <c r="G57" s="339"/>
      <c r="H57" s="339"/>
      <c r="I57" s="339"/>
      <c r="J57" s="339"/>
      <c r="K57" s="17"/>
    </row>
    <row r="58" spans="2:11" ht="15" customHeight="1">
      <c r="B58" s="16"/>
      <c r="C58" s="21"/>
      <c r="D58" s="339" t="s">
        <v>1085</v>
      </c>
      <c r="E58" s="339"/>
      <c r="F58" s="339"/>
      <c r="G58" s="339"/>
      <c r="H58" s="339"/>
      <c r="I58" s="339"/>
      <c r="J58" s="339"/>
      <c r="K58" s="17"/>
    </row>
    <row r="59" spans="2:11" ht="15" customHeight="1">
      <c r="B59" s="16"/>
      <c r="C59" s="21"/>
      <c r="D59" s="339" t="s">
        <v>1086</v>
      </c>
      <c r="E59" s="339"/>
      <c r="F59" s="339"/>
      <c r="G59" s="339"/>
      <c r="H59" s="339"/>
      <c r="I59" s="339"/>
      <c r="J59" s="339"/>
      <c r="K59" s="17"/>
    </row>
    <row r="60" spans="2:11" ht="15" customHeight="1">
      <c r="B60" s="16"/>
      <c r="C60" s="21"/>
      <c r="D60" s="340" t="s">
        <v>1087</v>
      </c>
      <c r="E60" s="340"/>
      <c r="F60" s="340"/>
      <c r="G60" s="340"/>
      <c r="H60" s="340"/>
      <c r="I60" s="340"/>
      <c r="J60" s="340"/>
      <c r="K60" s="17"/>
    </row>
    <row r="61" spans="2:11" ht="15" customHeight="1">
      <c r="B61" s="16"/>
      <c r="C61" s="21"/>
      <c r="D61" s="339" t="s">
        <v>1088</v>
      </c>
      <c r="E61" s="339"/>
      <c r="F61" s="339"/>
      <c r="G61" s="339"/>
      <c r="H61" s="339"/>
      <c r="I61" s="339"/>
      <c r="J61" s="339"/>
      <c r="K61" s="17"/>
    </row>
    <row r="62" spans="2:11" ht="12.75" customHeight="1">
      <c r="B62" s="16"/>
      <c r="C62" s="21"/>
      <c r="D62" s="21"/>
      <c r="E62" s="24"/>
      <c r="F62" s="21"/>
      <c r="G62" s="21"/>
      <c r="H62" s="21"/>
      <c r="I62" s="21"/>
      <c r="J62" s="21"/>
      <c r="K62" s="17"/>
    </row>
    <row r="63" spans="2:11" ht="15" customHeight="1">
      <c r="B63" s="16"/>
      <c r="C63" s="21"/>
      <c r="D63" s="339" t="s">
        <v>1089</v>
      </c>
      <c r="E63" s="339"/>
      <c r="F63" s="339"/>
      <c r="G63" s="339"/>
      <c r="H63" s="339"/>
      <c r="I63" s="339"/>
      <c r="J63" s="339"/>
      <c r="K63" s="17"/>
    </row>
    <row r="64" spans="2:11" ht="15" customHeight="1">
      <c r="B64" s="16"/>
      <c r="C64" s="21"/>
      <c r="D64" s="340" t="s">
        <v>1090</v>
      </c>
      <c r="E64" s="340"/>
      <c r="F64" s="340"/>
      <c r="G64" s="340"/>
      <c r="H64" s="340"/>
      <c r="I64" s="340"/>
      <c r="J64" s="340"/>
      <c r="K64" s="17"/>
    </row>
    <row r="65" spans="2:11" ht="15" customHeight="1">
      <c r="B65" s="16"/>
      <c r="C65" s="21"/>
      <c r="D65" s="339" t="s">
        <v>1091</v>
      </c>
      <c r="E65" s="339"/>
      <c r="F65" s="339"/>
      <c r="G65" s="339"/>
      <c r="H65" s="339"/>
      <c r="I65" s="339"/>
      <c r="J65" s="339"/>
      <c r="K65" s="17"/>
    </row>
    <row r="66" spans="2:11" ht="15" customHeight="1">
      <c r="B66" s="16"/>
      <c r="C66" s="21"/>
      <c r="D66" s="339" t="s">
        <v>1092</v>
      </c>
      <c r="E66" s="339"/>
      <c r="F66" s="339"/>
      <c r="G66" s="339"/>
      <c r="H66" s="339"/>
      <c r="I66" s="339"/>
      <c r="J66" s="339"/>
      <c r="K66" s="17"/>
    </row>
    <row r="67" spans="2:11" ht="15" customHeight="1">
      <c r="B67" s="16"/>
      <c r="C67" s="21"/>
      <c r="D67" s="339" t="s">
        <v>1093</v>
      </c>
      <c r="E67" s="339"/>
      <c r="F67" s="339"/>
      <c r="G67" s="339"/>
      <c r="H67" s="339"/>
      <c r="I67" s="339"/>
      <c r="J67" s="339"/>
      <c r="K67" s="17"/>
    </row>
    <row r="68" spans="2:11" ht="15" customHeight="1">
      <c r="B68" s="16"/>
      <c r="C68" s="21"/>
      <c r="D68" s="339" t="s">
        <v>1094</v>
      </c>
      <c r="E68" s="339"/>
      <c r="F68" s="339"/>
      <c r="G68" s="339"/>
      <c r="H68" s="339"/>
      <c r="I68" s="339"/>
      <c r="J68" s="339"/>
      <c r="K68" s="17"/>
    </row>
    <row r="69" spans="2:11" ht="12.75" customHeight="1">
      <c r="B69" s="25"/>
      <c r="C69" s="26"/>
      <c r="D69" s="26"/>
      <c r="E69" s="26"/>
      <c r="F69" s="26"/>
      <c r="G69" s="26"/>
      <c r="H69" s="26"/>
      <c r="I69" s="26"/>
      <c r="J69" s="26"/>
      <c r="K69" s="27"/>
    </row>
    <row r="70" spans="2:11" ht="18.75" customHeight="1">
      <c r="B70" s="28"/>
      <c r="C70" s="28"/>
      <c r="D70" s="28"/>
      <c r="E70" s="28"/>
      <c r="F70" s="28"/>
      <c r="G70" s="28"/>
      <c r="H70" s="28"/>
      <c r="I70" s="28"/>
      <c r="J70" s="28"/>
      <c r="K70" s="29"/>
    </row>
    <row r="71" spans="2:11" ht="18.75" customHeight="1"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2:11" ht="7.5" customHeight="1"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2:11" ht="45" customHeight="1">
      <c r="B73" s="33"/>
      <c r="C73" s="341" t="s">
        <v>92</v>
      </c>
      <c r="D73" s="341"/>
      <c r="E73" s="341"/>
      <c r="F73" s="341"/>
      <c r="G73" s="341"/>
      <c r="H73" s="341"/>
      <c r="I73" s="341"/>
      <c r="J73" s="341"/>
      <c r="K73" s="34"/>
    </row>
    <row r="74" spans="2:11" ht="17.25" customHeight="1">
      <c r="B74" s="33"/>
      <c r="C74" s="35" t="s">
        <v>1095</v>
      </c>
      <c r="D74" s="35"/>
      <c r="E74" s="35"/>
      <c r="F74" s="35" t="s">
        <v>1096</v>
      </c>
      <c r="G74" s="36"/>
      <c r="H74" s="35" t="s">
        <v>109</v>
      </c>
      <c r="I74" s="35" t="s">
        <v>57</v>
      </c>
      <c r="J74" s="35" t="s">
        <v>1097</v>
      </c>
      <c r="K74" s="34"/>
    </row>
    <row r="75" spans="2:11" ht="17.25" customHeight="1">
      <c r="B75" s="33"/>
      <c r="C75" s="37" t="s">
        <v>1098</v>
      </c>
      <c r="D75" s="37"/>
      <c r="E75" s="37"/>
      <c r="F75" s="38" t="s">
        <v>1099</v>
      </c>
      <c r="G75" s="39"/>
      <c r="H75" s="37"/>
      <c r="I75" s="37"/>
      <c r="J75" s="37" t="s">
        <v>1100</v>
      </c>
      <c r="K75" s="34"/>
    </row>
    <row r="76" spans="2:11" ht="5.25" customHeight="1">
      <c r="B76" s="33"/>
      <c r="C76" s="40"/>
      <c r="D76" s="40"/>
      <c r="E76" s="40"/>
      <c r="F76" s="40"/>
      <c r="G76" s="41"/>
      <c r="H76" s="40"/>
      <c r="I76" s="40"/>
      <c r="J76" s="40"/>
      <c r="K76" s="34"/>
    </row>
    <row r="77" spans="2:11" ht="15" customHeight="1">
      <c r="B77" s="33"/>
      <c r="C77" s="23" t="s">
        <v>53</v>
      </c>
      <c r="D77" s="40"/>
      <c r="E77" s="40"/>
      <c r="F77" s="42" t="s">
        <v>1101</v>
      </c>
      <c r="G77" s="41"/>
      <c r="H77" s="23" t="s">
        <v>1102</v>
      </c>
      <c r="I77" s="23" t="s">
        <v>1103</v>
      </c>
      <c r="J77" s="23">
        <v>20</v>
      </c>
      <c r="K77" s="34"/>
    </row>
    <row r="78" spans="2:11" ht="15" customHeight="1">
      <c r="B78" s="33"/>
      <c r="C78" s="23" t="s">
        <v>1104</v>
      </c>
      <c r="D78" s="23"/>
      <c r="E78" s="23"/>
      <c r="F78" s="42" t="s">
        <v>1101</v>
      </c>
      <c r="G78" s="41"/>
      <c r="H78" s="23" t="s">
        <v>1105</v>
      </c>
      <c r="I78" s="23" t="s">
        <v>1103</v>
      </c>
      <c r="J78" s="23">
        <v>120</v>
      </c>
      <c r="K78" s="34"/>
    </row>
    <row r="79" spans="2:11" ht="15" customHeight="1">
      <c r="B79" s="43"/>
      <c r="C79" s="23" t="s">
        <v>1106</v>
      </c>
      <c r="D79" s="23"/>
      <c r="E79" s="23"/>
      <c r="F79" s="42" t="s">
        <v>1107</v>
      </c>
      <c r="G79" s="41"/>
      <c r="H79" s="23" t="s">
        <v>1108</v>
      </c>
      <c r="I79" s="23" t="s">
        <v>1103</v>
      </c>
      <c r="J79" s="23">
        <v>50</v>
      </c>
      <c r="K79" s="34"/>
    </row>
    <row r="80" spans="2:11" ht="15" customHeight="1">
      <c r="B80" s="43"/>
      <c r="C80" s="23" t="s">
        <v>1109</v>
      </c>
      <c r="D80" s="23"/>
      <c r="E80" s="23"/>
      <c r="F80" s="42" t="s">
        <v>1101</v>
      </c>
      <c r="G80" s="41"/>
      <c r="H80" s="23" t="s">
        <v>1110</v>
      </c>
      <c r="I80" s="23" t="s">
        <v>1111</v>
      </c>
      <c r="J80" s="23"/>
      <c r="K80" s="34"/>
    </row>
    <row r="81" spans="2:11" ht="15" customHeight="1">
      <c r="B81" s="43"/>
      <c r="C81" s="44" t="s">
        <v>1112</v>
      </c>
      <c r="D81" s="44"/>
      <c r="E81" s="44"/>
      <c r="F81" s="45" t="s">
        <v>1107</v>
      </c>
      <c r="G81" s="44"/>
      <c r="H81" s="44" t="s">
        <v>1113</v>
      </c>
      <c r="I81" s="44" t="s">
        <v>1103</v>
      </c>
      <c r="J81" s="44">
        <v>15</v>
      </c>
      <c r="K81" s="34"/>
    </row>
    <row r="82" spans="2:11" ht="15" customHeight="1">
      <c r="B82" s="43"/>
      <c r="C82" s="44" t="s">
        <v>1114</v>
      </c>
      <c r="D82" s="44"/>
      <c r="E82" s="44"/>
      <c r="F82" s="45" t="s">
        <v>1107</v>
      </c>
      <c r="G82" s="44"/>
      <c r="H82" s="44" t="s">
        <v>1115</v>
      </c>
      <c r="I82" s="44" t="s">
        <v>1103</v>
      </c>
      <c r="J82" s="44">
        <v>15</v>
      </c>
      <c r="K82" s="34"/>
    </row>
    <row r="83" spans="2:11" ht="15" customHeight="1">
      <c r="B83" s="43"/>
      <c r="C83" s="44" t="s">
        <v>1116</v>
      </c>
      <c r="D83" s="44"/>
      <c r="E83" s="44"/>
      <c r="F83" s="45" t="s">
        <v>1107</v>
      </c>
      <c r="G83" s="44"/>
      <c r="H83" s="44" t="s">
        <v>1117</v>
      </c>
      <c r="I83" s="44" t="s">
        <v>1103</v>
      </c>
      <c r="J83" s="44">
        <v>20</v>
      </c>
      <c r="K83" s="34"/>
    </row>
    <row r="84" spans="2:11" ht="15" customHeight="1">
      <c r="B84" s="43"/>
      <c r="C84" s="44" t="s">
        <v>1118</v>
      </c>
      <c r="D84" s="44"/>
      <c r="E84" s="44"/>
      <c r="F84" s="45" t="s">
        <v>1107</v>
      </c>
      <c r="G84" s="44"/>
      <c r="H84" s="44" t="s">
        <v>1119</v>
      </c>
      <c r="I84" s="44" t="s">
        <v>1103</v>
      </c>
      <c r="J84" s="44">
        <v>20</v>
      </c>
      <c r="K84" s="34"/>
    </row>
    <row r="85" spans="2:11" ht="15" customHeight="1">
      <c r="B85" s="43"/>
      <c r="C85" s="23" t="s">
        <v>1120</v>
      </c>
      <c r="D85" s="23"/>
      <c r="E85" s="23"/>
      <c r="F85" s="42" t="s">
        <v>1107</v>
      </c>
      <c r="G85" s="41"/>
      <c r="H85" s="23" t="s">
        <v>1121</v>
      </c>
      <c r="I85" s="23" t="s">
        <v>1103</v>
      </c>
      <c r="J85" s="23">
        <v>50</v>
      </c>
      <c r="K85" s="34"/>
    </row>
    <row r="86" spans="2:11" ht="15" customHeight="1">
      <c r="B86" s="43"/>
      <c r="C86" s="23" t="s">
        <v>1122</v>
      </c>
      <c r="D86" s="23"/>
      <c r="E86" s="23"/>
      <c r="F86" s="42" t="s">
        <v>1107</v>
      </c>
      <c r="G86" s="41"/>
      <c r="H86" s="23" t="s">
        <v>1123</v>
      </c>
      <c r="I86" s="23" t="s">
        <v>1103</v>
      </c>
      <c r="J86" s="23">
        <v>20</v>
      </c>
      <c r="K86" s="34"/>
    </row>
    <row r="87" spans="2:11" ht="15" customHeight="1">
      <c r="B87" s="43"/>
      <c r="C87" s="23" t="s">
        <v>1124</v>
      </c>
      <c r="D87" s="23"/>
      <c r="E87" s="23"/>
      <c r="F87" s="42" t="s">
        <v>1107</v>
      </c>
      <c r="G87" s="41"/>
      <c r="H87" s="23" t="s">
        <v>1125</v>
      </c>
      <c r="I87" s="23" t="s">
        <v>1103</v>
      </c>
      <c r="J87" s="23">
        <v>20</v>
      </c>
      <c r="K87" s="34"/>
    </row>
    <row r="88" spans="2:11" ht="15" customHeight="1">
      <c r="B88" s="43"/>
      <c r="C88" s="23" t="s">
        <v>1126</v>
      </c>
      <c r="D88" s="23"/>
      <c r="E88" s="23"/>
      <c r="F88" s="42" t="s">
        <v>1107</v>
      </c>
      <c r="G88" s="41"/>
      <c r="H88" s="23" t="s">
        <v>1127</v>
      </c>
      <c r="I88" s="23" t="s">
        <v>1103</v>
      </c>
      <c r="J88" s="23">
        <v>50</v>
      </c>
      <c r="K88" s="34"/>
    </row>
    <row r="89" spans="2:11" ht="15" customHeight="1">
      <c r="B89" s="43"/>
      <c r="C89" s="23" t="s">
        <v>1128</v>
      </c>
      <c r="D89" s="23"/>
      <c r="E89" s="23"/>
      <c r="F89" s="42" t="s">
        <v>1107</v>
      </c>
      <c r="G89" s="41"/>
      <c r="H89" s="23" t="s">
        <v>1128</v>
      </c>
      <c r="I89" s="23" t="s">
        <v>1103</v>
      </c>
      <c r="J89" s="23">
        <v>50</v>
      </c>
      <c r="K89" s="34"/>
    </row>
    <row r="90" spans="2:11" ht="15" customHeight="1">
      <c r="B90" s="43"/>
      <c r="C90" s="23" t="s">
        <v>114</v>
      </c>
      <c r="D90" s="23"/>
      <c r="E90" s="23"/>
      <c r="F90" s="42" t="s">
        <v>1107</v>
      </c>
      <c r="G90" s="41"/>
      <c r="H90" s="23" t="s">
        <v>1129</v>
      </c>
      <c r="I90" s="23" t="s">
        <v>1103</v>
      </c>
      <c r="J90" s="23">
        <v>255</v>
      </c>
      <c r="K90" s="34"/>
    </row>
    <row r="91" spans="2:11" ht="15" customHeight="1">
      <c r="B91" s="43"/>
      <c r="C91" s="23" t="s">
        <v>1130</v>
      </c>
      <c r="D91" s="23"/>
      <c r="E91" s="23"/>
      <c r="F91" s="42" t="s">
        <v>1101</v>
      </c>
      <c r="G91" s="41"/>
      <c r="H91" s="23" t="s">
        <v>1131</v>
      </c>
      <c r="I91" s="23" t="s">
        <v>1132</v>
      </c>
      <c r="J91" s="23"/>
      <c r="K91" s="34"/>
    </row>
    <row r="92" spans="2:11" ht="15" customHeight="1">
      <c r="B92" s="43"/>
      <c r="C92" s="23" t="s">
        <v>1133</v>
      </c>
      <c r="D92" s="23"/>
      <c r="E92" s="23"/>
      <c r="F92" s="42" t="s">
        <v>1101</v>
      </c>
      <c r="G92" s="41"/>
      <c r="H92" s="23" t="s">
        <v>1134</v>
      </c>
      <c r="I92" s="23" t="s">
        <v>1135</v>
      </c>
      <c r="J92" s="23"/>
      <c r="K92" s="34"/>
    </row>
    <row r="93" spans="2:11" ht="15" customHeight="1">
      <c r="B93" s="43"/>
      <c r="C93" s="23" t="s">
        <v>1136</v>
      </c>
      <c r="D93" s="23"/>
      <c r="E93" s="23"/>
      <c r="F93" s="42" t="s">
        <v>1101</v>
      </c>
      <c r="G93" s="41"/>
      <c r="H93" s="23" t="s">
        <v>1136</v>
      </c>
      <c r="I93" s="23" t="s">
        <v>1135</v>
      </c>
      <c r="J93" s="23"/>
      <c r="K93" s="34"/>
    </row>
    <row r="94" spans="2:11" ht="15" customHeight="1">
      <c r="B94" s="43"/>
      <c r="C94" s="23" t="s">
        <v>38</v>
      </c>
      <c r="D94" s="23"/>
      <c r="E94" s="23"/>
      <c r="F94" s="42" t="s">
        <v>1101</v>
      </c>
      <c r="G94" s="41"/>
      <c r="H94" s="23" t="s">
        <v>1137</v>
      </c>
      <c r="I94" s="23" t="s">
        <v>1135</v>
      </c>
      <c r="J94" s="23"/>
      <c r="K94" s="34"/>
    </row>
    <row r="95" spans="2:11" ht="15" customHeight="1">
      <c r="B95" s="43"/>
      <c r="C95" s="23" t="s">
        <v>48</v>
      </c>
      <c r="D95" s="23"/>
      <c r="E95" s="23"/>
      <c r="F95" s="42" t="s">
        <v>1101</v>
      </c>
      <c r="G95" s="41"/>
      <c r="H95" s="23" t="s">
        <v>1138</v>
      </c>
      <c r="I95" s="23" t="s">
        <v>1135</v>
      </c>
      <c r="J95" s="23"/>
      <c r="K95" s="34"/>
    </row>
    <row r="96" spans="2:11" ht="15" customHeight="1">
      <c r="B96" s="46"/>
      <c r="C96" s="47"/>
      <c r="D96" s="47"/>
      <c r="E96" s="47"/>
      <c r="F96" s="47"/>
      <c r="G96" s="47"/>
      <c r="H96" s="47"/>
      <c r="I96" s="47"/>
      <c r="J96" s="47"/>
      <c r="K96" s="48"/>
    </row>
    <row r="97" spans="2:11" ht="18.75" customHeight="1">
      <c r="B97" s="49"/>
      <c r="C97" s="50"/>
      <c r="D97" s="50"/>
      <c r="E97" s="50"/>
      <c r="F97" s="50"/>
      <c r="G97" s="50"/>
      <c r="H97" s="50"/>
      <c r="I97" s="50"/>
      <c r="J97" s="50"/>
      <c r="K97" s="49"/>
    </row>
    <row r="98" spans="2:11" ht="18.75" customHeight="1"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2:11" ht="7.5" customHeight="1">
      <c r="B99" s="30"/>
      <c r="C99" s="31"/>
      <c r="D99" s="31"/>
      <c r="E99" s="31"/>
      <c r="F99" s="31"/>
      <c r="G99" s="31"/>
      <c r="H99" s="31"/>
      <c r="I99" s="31"/>
      <c r="J99" s="31"/>
      <c r="K99" s="32"/>
    </row>
    <row r="100" spans="2:11" ht="45" customHeight="1">
      <c r="B100" s="33"/>
      <c r="C100" s="341" t="s">
        <v>1139</v>
      </c>
      <c r="D100" s="341"/>
      <c r="E100" s="341"/>
      <c r="F100" s="341"/>
      <c r="G100" s="341"/>
      <c r="H100" s="341"/>
      <c r="I100" s="341"/>
      <c r="J100" s="341"/>
      <c r="K100" s="34"/>
    </row>
    <row r="101" spans="2:11" ht="17.25" customHeight="1">
      <c r="B101" s="33"/>
      <c r="C101" s="35" t="s">
        <v>1095</v>
      </c>
      <c r="D101" s="35"/>
      <c r="E101" s="35"/>
      <c r="F101" s="35" t="s">
        <v>1096</v>
      </c>
      <c r="G101" s="36"/>
      <c r="H101" s="35" t="s">
        <v>109</v>
      </c>
      <c r="I101" s="35" t="s">
        <v>57</v>
      </c>
      <c r="J101" s="35" t="s">
        <v>1097</v>
      </c>
      <c r="K101" s="34"/>
    </row>
    <row r="102" spans="2:11" ht="17.25" customHeight="1">
      <c r="B102" s="33"/>
      <c r="C102" s="37" t="s">
        <v>1098</v>
      </c>
      <c r="D102" s="37"/>
      <c r="E102" s="37"/>
      <c r="F102" s="38" t="s">
        <v>1099</v>
      </c>
      <c r="G102" s="39"/>
      <c r="H102" s="37"/>
      <c r="I102" s="37"/>
      <c r="J102" s="37" t="s">
        <v>1100</v>
      </c>
      <c r="K102" s="34"/>
    </row>
    <row r="103" spans="2:11" ht="5.25" customHeight="1">
      <c r="B103" s="33"/>
      <c r="C103" s="35"/>
      <c r="D103" s="35"/>
      <c r="E103" s="35"/>
      <c r="F103" s="35"/>
      <c r="G103" s="51"/>
      <c r="H103" s="35"/>
      <c r="I103" s="35"/>
      <c r="J103" s="35"/>
      <c r="K103" s="34"/>
    </row>
    <row r="104" spans="2:11" ht="15" customHeight="1">
      <c r="B104" s="33"/>
      <c r="C104" s="23" t="s">
        <v>53</v>
      </c>
      <c r="D104" s="40"/>
      <c r="E104" s="40"/>
      <c r="F104" s="42" t="s">
        <v>1101</v>
      </c>
      <c r="G104" s="51"/>
      <c r="H104" s="23" t="s">
        <v>1140</v>
      </c>
      <c r="I104" s="23" t="s">
        <v>1103</v>
      </c>
      <c r="J104" s="23">
        <v>20</v>
      </c>
      <c r="K104" s="34"/>
    </row>
    <row r="105" spans="2:11" ht="15" customHeight="1">
      <c r="B105" s="33"/>
      <c r="C105" s="23" t="s">
        <v>1104</v>
      </c>
      <c r="D105" s="23"/>
      <c r="E105" s="23"/>
      <c r="F105" s="42" t="s">
        <v>1101</v>
      </c>
      <c r="G105" s="23"/>
      <c r="H105" s="23" t="s">
        <v>1140</v>
      </c>
      <c r="I105" s="23" t="s">
        <v>1103</v>
      </c>
      <c r="J105" s="23">
        <v>120</v>
      </c>
      <c r="K105" s="34"/>
    </row>
    <row r="106" spans="2:11" ht="15" customHeight="1">
      <c r="B106" s="43"/>
      <c r="C106" s="23" t="s">
        <v>1106</v>
      </c>
      <c r="D106" s="23"/>
      <c r="E106" s="23"/>
      <c r="F106" s="42" t="s">
        <v>1107</v>
      </c>
      <c r="G106" s="23"/>
      <c r="H106" s="23" t="s">
        <v>1140</v>
      </c>
      <c r="I106" s="23" t="s">
        <v>1103</v>
      </c>
      <c r="J106" s="23">
        <v>50</v>
      </c>
      <c r="K106" s="34"/>
    </row>
    <row r="107" spans="2:11" ht="15" customHeight="1">
      <c r="B107" s="43"/>
      <c r="C107" s="23" t="s">
        <v>1109</v>
      </c>
      <c r="D107" s="23"/>
      <c r="E107" s="23"/>
      <c r="F107" s="42" t="s">
        <v>1101</v>
      </c>
      <c r="G107" s="23"/>
      <c r="H107" s="23" t="s">
        <v>1140</v>
      </c>
      <c r="I107" s="23" t="s">
        <v>1111</v>
      </c>
      <c r="J107" s="23"/>
      <c r="K107" s="34"/>
    </row>
    <row r="108" spans="2:11" ht="15" customHeight="1">
      <c r="B108" s="43"/>
      <c r="C108" s="23" t="s">
        <v>1120</v>
      </c>
      <c r="D108" s="23"/>
      <c r="E108" s="23"/>
      <c r="F108" s="42" t="s">
        <v>1107</v>
      </c>
      <c r="G108" s="23"/>
      <c r="H108" s="23" t="s">
        <v>1140</v>
      </c>
      <c r="I108" s="23" t="s">
        <v>1103</v>
      </c>
      <c r="J108" s="23">
        <v>50</v>
      </c>
      <c r="K108" s="34"/>
    </row>
    <row r="109" spans="2:11" ht="15" customHeight="1">
      <c r="B109" s="43"/>
      <c r="C109" s="23" t="s">
        <v>1128</v>
      </c>
      <c r="D109" s="23"/>
      <c r="E109" s="23"/>
      <c r="F109" s="42" t="s">
        <v>1107</v>
      </c>
      <c r="G109" s="23"/>
      <c r="H109" s="23" t="s">
        <v>1140</v>
      </c>
      <c r="I109" s="23" t="s">
        <v>1103</v>
      </c>
      <c r="J109" s="23">
        <v>50</v>
      </c>
      <c r="K109" s="34"/>
    </row>
    <row r="110" spans="2:11" ht="15" customHeight="1">
      <c r="B110" s="43"/>
      <c r="C110" s="23" t="s">
        <v>1126</v>
      </c>
      <c r="D110" s="23"/>
      <c r="E110" s="23"/>
      <c r="F110" s="42" t="s">
        <v>1107</v>
      </c>
      <c r="G110" s="23"/>
      <c r="H110" s="23" t="s">
        <v>1140</v>
      </c>
      <c r="I110" s="23" t="s">
        <v>1103</v>
      </c>
      <c r="J110" s="23">
        <v>50</v>
      </c>
      <c r="K110" s="34"/>
    </row>
    <row r="111" spans="2:11" ht="15" customHeight="1">
      <c r="B111" s="43"/>
      <c r="C111" s="23" t="s">
        <v>53</v>
      </c>
      <c r="D111" s="23"/>
      <c r="E111" s="23"/>
      <c r="F111" s="42" t="s">
        <v>1101</v>
      </c>
      <c r="G111" s="23"/>
      <c r="H111" s="23" t="s">
        <v>1141</v>
      </c>
      <c r="I111" s="23" t="s">
        <v>1103</v>
      </c>
      <c r="J111" s="23">
        <v>20</v>
      </c>
      <c r="K111" s="34"/>
    </row>
    <row r="112" spans="2:11" ht="15" customHeight="1">
      <c r="B112" s="43"/>
      <c r="C112" s="23" t="s">
        <v>1142</v>
      </c>
      <c r="D112" s="23"/>
      <c r="E112" s="23"/>
      <c r="F112" s="42" t="s">
        <v>1101</v>
      </c>
      <c r="G112" s="23"/>
      <c r="H112" s="23" t="s">
        <v>1143</v>
      </c>
      <c r="I112" s="23" t="s">
        <v>1103</v>
      </c>
      <c r="J112" s="23">
        <v>120</v>
      </c>
      <c r="K112" s="34"/>
    </row>
    <row r="113" spans="2:11" ht="15" customHeight="1">
      <c r="B113" s="43"/>
      <c r="C113" s="23" t="s">
        <v>38</v>
      </c>
      <c r="D113" s="23"/>
      <c r="E113" s="23"/>
      <c r="F113" s="42" t="s">
        <v>1101</v>
      </c>
      <c r="G113" s="23"/>
      <c r="H113" s="23" t="s">
        <v>1144</v>
      </c>
      <c r="I113" s="23" t="s">
        <v>1135</v>
      </c>
      <c r="J113" s="23"/>
      <c r="K113" s="34"/>
    </row>
    <row r="114" spans="2:11" ht="15" customHeight="1">
      <c r="B114" s="43"/>
      <c r="C114" s="23" t="s">
        <v>48</v>
      </c>
      <c r="D114" s="23"/>
      <c r="E114" s="23"/>
      <c r="F114" s="42" t="s">
        <v>1101</v>
      </c>
      <c r="G114" s="23"/>
      <c r="H114" s="23" t="s">
        <v>1145</v>
      </c>
      <c r="I114" s="23" t="s">
        <v>1135</v>
      </c>
      <c r="J114" s="23"/>
      <c r="K114" s="34"/>
    </row>
    <row r="115" spans="2:11" ht="15" customHeight="1">
      <c r="B115" s="43"/>
      <c r="C115" s="23" t="s">
        <v>57</v>
      </c>
      <c r="D115" s="23"/>
      <c r="E115" s="23"/>
      <c r="F115" s="42" t="s">
        <v>1101</v>
      </c>
      <c r="G115" s="23"/>
      <c r="H115" s="23" t="s">
        <v>1146</v>
      </c>
      <c r="I115" s="23" t="s">
        <v>1147</v>
      </c>
      <c r="J115" s="23"/>
      <c r="K115" s="34"/>
    </row>
    <row r="116" spans="2:11" ht="15" customHeight="1">
      <c r="B116" s="46"/>
      <c r="C116" s="52"/>
      <c r="D116" s="52"/>
      <c r="E116" s="52"/>
      <c r="F116" s="52"/>
      <c r="G116" s="52"/>
      <c r="H116" s="52"/>
      <c r="I116" s="52"/>
      <c r="J116" s="52"/>
      <c r="K116" s="48"/>
    </row>
    <row r="117" spans="2:11" ht="18.75" customHeight="1">
      <c r="B117" s="53"/>
      <c r="C117" s="19"/>
      <c r="D117" s="19"/>
      <c r="E117" s="19"/>
      <c r="F117" s="54"/>
      <c r="G117" s="19"/>
      <c r="H117" s="19"/>
      <c r="I117" s="19"/>
      <c r="J117" s="19"/>
      <c r="K117" s="53"/>
    </row>
    <row r="118" spans="2:11" ht="18.75" customHeight="1"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2:11" ht="7.5" customHeight="1">
      <c r="B119" s="55"/>
      <c r="C119" s="56"/>
      <c r="D119" s="56"/>
      <c r="E119" s="56"/>
      <c r="F119" s="56"/>
      <c r="G119" s="56"/>
      <c r="H119" s="56"/>
      <c r="I119" s="56"/>
      <c r="J119" s="56"/>
      <c r="K119" s="57"/>
    </row>
    <row r="120" spans="2:11" ht="45" customHeight="1">
      <c r="B120" s="58"/>
      <c r="C120" s="336" t="s">
        <v>1148</v>
      </c>
      <c r="D120" s="336"/>
      <c r="E120" s="336"/>
      <c r="F120" s="336"/>
      <c r="G120" s="336"/>
      <c r="H120" s="336"/>
      <c r="I120" s="336"/>
      <c r="J120" s="336"/>
      <c r="K120" s="59"/>
    </row>
    <row r="121" spans="2:11" ht="17.25" customHeight="1">
      <c r="B121" s="60"/>
      <c r="C121" s="35" t="s">
        <v>1095</v>
      </c>
      <c r="D121" s="35"/>
      <c r="E121" s="35"/>
      <c r="F121" s="35" t="s">
        <v>1096</v>
      </c>
      <c r="G121" s="36"/>
      <c r="H121" s="35" t="s">
        <v>109</v>
      </c>
      <c r="I121" s="35" t="s">
        <v>57</v>
      </c>
      <c r="J121" s="35" t="s">
        <v>1097</v>
      </c>
      <c r="K121" s="61"/>
    </row>
    <row r="122" spans="2:11" ht="17.25" customHeight="1">
      <c r="B122" s="60"/>
      <c r="C122" s="37" t="s">
        <v>1098</v>
      </c>
      <c r="D122" s="37"/>
      <c r="E122" s="37"/>
      <c r="F122" s="38" t="s">
        <v>1099</v>
      </c>
      <c r="G122" s="39"/>
      <c r="H122" s="37"/>
      <c r="I122" s="37"/>
      <c r="J122" s="37" t="s">
        <v>1100</v>
      </c>
      <c r="K122" s="61"/>
    </row>
    <row r="123" spans="2:11" ht="5.25" customHeight="1">
      <c r="B123" s="62"/>
      <c r="C123" s="40"/>
      <c r="D123" s="40"/>
      <c r="E123" s="40"/>
      <c r="F123" s="40"/>
      <c r="G123" s="23"/>
      <c r="H123" s="40"/>
      <c r="I123" s="40"/>
      <c r="J123" s="40"/>
      <c r="K123" s="63"/>
    </row>
    <row r="124" spans="2:11" ht="15" customHeight="1">
      <c r="B124" s="62"/>
      <c r="C124" s="23" t="s">
        <v>1104</v>
      </c>
      <c r="D124" s="40"/>
      <c r="E124" s="40"/>
      <c r="F124" s="42" t="s">
        <v>1101</v>
      </c>
      <c r="G124" s="23"/>
      <c r="H124" s="23" t="s">
        <v>1140</v>
      </c>
      <c r="I124" s="23" t="s">
        <v>1103</v>
      </c>
      <c r="J124" s="23">
        <v>120</v>
      </c>
      <c r="K124" s="64"/>
    </row>
    <row r="125" spans="2:11" ht="15" customHeight="1">
      <c r="B125" s="62"/>
      <c r="C125" s="23" t="s">
        <v>1149</v>
      </c>
      <c r="D125" s="23"/>
      <c r="E125" s="23"/>
      <c r="F125" s="42" t="s">
        <v>1101</v>
      </c>
      <c r="G125" s="23"/>
      <c r="H125" s="23" t="s">
        <v>1150</v>
      </c>
      <c r="I125" s="23" t="s">
        <v>1103</v>
      </c>
      <c r="J125" s="23" t="s">
        <v>1151</v>
      </c>
      <c r="K125" s="64"/>
    </row>
    <row r="126" spans="2:11" ht="15" customHeight="1">
      <c r="B126" s="62"/>
      <c r="C126" s="23" t="s">
        <v>1050</v>
      </c>
      <c r="D126" s="23"/>
      <c r="E126" s="23"/>
      <c r="F126" s="42" t="s">
        <v>1101</v>
      </c>
      <c r="G126" s="23"/>
      <c r="H126" s="23" t="s">
        <v>1152</v>
      </c>
      <c r="I126" s="23" t="s">
        <v>1103</v>
      </c>
      <c r="J126" s="23" t="s">
        <v>1151</v>
      </c>
      <c r="K126" s="64"/>
    </row>
    <row r="127" spans="2:11" ht="15" customHeight="1">
      <c r="B127" s="62"/>
      <c r="C127" s="23" t="s">
        <v>1112</v>
      </c>
      <c r="D127" s="23"/>
      <c r="E127" s="23"/>
      <c r="F127" s="42" t="s">
        <v>1107</v>
      </c>
      <c r="G127" s="23"/>
      <c r="H127" s="23" t="s">
        <v>1113</v>
      </c>
      <c r="I127" s="23" t="s">
        <v>1103</v>
      </c>
      <c r="J127" s="23">
        <v>15</v>
      </c>
      <c r="K127" s="64"/>
    </row>
    <row r="128" spans="2:11" ht="15" customHeight="1">
      <c r="B128" s="62"/>
      <c r="C128" s="44" t="s">
        <v>1114</v>
      </c>
      <c r="D128" s="44"/>
      <c r="E128" s="44"/>
      <c r="F128" s="45" t="s">
        <v>1107</v>
      </c>
      <c r="G128" s="44"/>
      <c r="H128" s="44" t="s">
        <v>1115</v>
      </c>
      <c r="I128" s="44" t="s">
        <v>1103</v>
      </c>
      <c r="J128" s="44">
        <v>15</v>
      </c>
      <c r="K128" s="64"/>
    </row>
    <row r="129" spans="2:11" ht="15" customHeight="1">
      <c r="B129" s="62"/>
      <c r="C129" s="44" t="s">
        <v>1116</v>
      </c>
      <c r="D129" s="44"/>
      <c r="E129" s="44"/>
      <c r="F129" s="45" t="s">
        <v>1107</v>
      </c>
      <c r="G129" s="44"/>
      <c r="H129" s="44" t="s">
        <v>1117</v>
      </c>
      <c r="I129" s="44" t="s">
        <v>1103</v>
      </c>
      <c r="J129" s="44">
        <v>20</v>
      </c>
      <c r="K129" s="64"/>
    </row>
    <row r="130" spans="2:11" ht="15" customHeight="1">
      <c r="B130" s="62"/>
      <c r="C130" s="44" t="s">
        <v>1118</v>
      </c>
      <c r="D130" s="44"/>
      <c r="E130" s="44"/>
      <c r="F130" s="45" t="s">
        <v>1107</v>
      </c>
      <c r="G130" s="44"/>
      <c r="H130" s="44" t="s">
        <v>1119</v>
      </c>
      <c r="I130" s="44" t="s">
        <v>1103</v>
      </c>
      <c r="J130" s="44">
        <v>20</v>
      </c>
      <c r="K130" s="64"/>
    </row>
    <row r="131" spans="2:11" ht="15" customHeight="1">
      <c r="B131" s="62"/>
      <c r="C131" s="23" t="s">
        <v>1106</v>
      </c>
      <c r="D131" s="23"/>
      <c r="E131" s="23"/>
      <c r="F131" s="42" t="s">
        <v>1107</v>
      </c>
      <c r="G131" s="23"/>
      <c r="H131" s="23" t="s">
        <v>1140</v>
      </c>
      <c r="I131" s="23" t="s">
        <v>1103</v>
      </c>
      <c r="J131" s="23">
        <v>50</v>
      </c>
      <c r="K131" s="64"/>
    </row>
    <row r="132" spans="2:11" ht="15" customHeight="1">
      <c r="B132" s="62"/>
      <c r="C132" s="23" t="s">
        <v>1120</v>
      </c>
      <c r="D132" s="23"/>
      <c r="E132" s="23"/>
      <c r="F132" s="42" t="s">
        <v>1107</v>
      </c>
      <c r="G132" s="23"/>
      <c r="H132" s="23" t="s">
        <v>1140</v>
      </c>
      <c r="I132" s="23" t="s">
        <v>1103</v>
      </c>
      <c r="J132" s="23">
        <v>50</v>
      </c>
      <c r="K132" s="64"/>
    </row>
    <row r="133" spans="2:11" ht="15" customHeight="1">
      <c r="B133" s="62"/>
      <c r="C133" s="23" t="s">
        <v>1126</v>
      </c>
      <c r="D133" s="23"/>
      <c r="E133" s="23"/>
      <c r="F133" s="42" t="s">
        <v>1107</v>
      </c>
      <c r="G133" s="23"/>
      <c r="H133" s="23" t="s">
        <v>1140</v>
      </c>
      <c r="I133" s="23" t="s">
        <v>1103</v>
      </c>
      <c r="J133" s="23">
        <v>50</v>
      </c>
      <c r="K133" s="64"/>
    </row>
    <row r="134" spans="2:11" ht="15" customHeight="1">
      <c r="B134" s="62"/>
      <c r="C134" s="23" t="s">
        <v>1128</v>
      </c>
      <c r="D134" s="23"/>
      <c r="E134" s="23"/>
      <c r="F134" s="42" t="s">
        <v>1107</v>
      </c>
      <c r="G134" s="23"/>
      <c r="H134" s="23" t="s">
        <v>1140</v>
      </c>
      <c r="I134" s="23" t="s">
        <v>1103</v>
      </c>
      <c r="J134" s="23">
        <v>50</v>
      </c>
      <c r="K134" s="64"/>
    </row>
    <row r="135" spans="2:11" ht="15" customHeight="1">
      <c r="B135" s="62"/>
      <c r="C135" s="23" t="s">
        <v>114</v>
      </c>
      <c r="D135" s="23"/>
      <c r="E135" s="23"/>
      <c r="F135" s="42" t="s">
        <v>1107</v>
      </c>
      <c r="G135" s="23"/>
      <c r="H135" s="23" t="s">
        <v>1153</v>
      </c>
      <c r="I135" s="23" t="s">
        <v>1103</v>
      </c>
      <c r="J135" s="23">
        <v>255</v>
      </c>
      <c r="K135" s="64"/>
    </row>
    <row r="136" spans="2:11" ht="15" customHeight="1">
      <c r="B136" s="62"/>
      <c r="C136" s="23" t="s">
        <v>1130</v>
      </c>
      <c r="D136" s="23"/>
      <c r="E136" s="23"/>
      <c r="F136" s="42" t="s">
        <v>1101</v>
      </c>
      <c r="G136" s="23"/>
      <c r="H136" s="23" t="s">
        <v>1154</v>
      </c>
      <c r="I136" s="23" t="s">
        <v>1132</v>
      </c>
      <c r="J136" s="23"/>
      <c r="K136" s="64"/>
    </row>
    <row r="137" spans="2:11" ht="15" customHeight="1">
      <c r="B137" s="62"/>
      <c r="C137" s="23" t="s">
        <v>1133</v>
      </c>
      <c r="D137" s="23"/>
      <c r="E137" s="23"/>
      <c r="F137" s="42" t="s">
        <v>1101</v>
      </c>
      <c r="G137" s="23"/>
      <c r="H137" s="23" t="s">
        <v>1155</v>
      </c>
      <c r="I137" s="23" t="s">
        <v>1135</v>
      </c>
      <c r="J137" s="23"/>
      <c r="K137" s="64"/>
    </row>
    <row r="138" spans="2:11" ht="15" customHeight="1">
      <c r="B138" s="62"/>
      <c r="C138" s="23" t="s">
        <v>1136</v>
      </c>
      <c r="D138" s="23"/>
      <c r="E138" s="23"/>
      <c r="F138" s="42" t="s">
        <v>1101</v>
      </c>
      <c r="G138" s="23"/>
      <c r="H138" s="23" t="s">
        <v>1136</v>
      </c>
      <c r="I138" s="23" t="s">
        <v>1135</v>
      </c>
      <c r="J138" s="23"/>
      <c r="K138" s="64"/>
    </row>
    <row r="139" spans="2:11" ht="15" customHeight="1">
      <c r="B139" s="62"/>
      <c r="C139" s="23" t="s">
        <v>38</v>
      </c>
      <c r="D139" s="23"/>
      <c r="E139" s="23"/>
      <c r="F139" s="42" t="s">
        <v>1101</v>
      </c>
      <c r="G139" s="23"/>
      <c r="H139" s="23" t="s">
        <v>1156</v>
      </c>
      <c r="I139" s="23" t="s">
        <v>1135</v>
      </c>
      <c r="J139" s="23"/>
      <c r="K139" s="64"/>
    </row>
    <row r="140" spans="2:11" ht="15" customHeight="1">
      <c r="B140" s="62"/>
      <c r="C140" s="23" t="s">
        <v>1157</v>
      </c>
      <c r="D140" s="23"/>
      <c r="E140" s="23"/>
      <c r="F140" s="42" t="s">
        <v>1101</v>
      </c>
      <c r="G140" s="23"/>
      <c r="H140" s="23" t="s">
        <v>1158</v>
      </c>
      <c r="I140" s="23" t="s">
        <v>1135</v>
      </c>
      <c r="J140" s="23"/>
      <c r="K140" s="64"/>
    </row>
    <row r="141" spans="2:11" ht="15" customHeight="1">
      <c r="B141" s="65"/>
      <c r="C141" s="66"/>
      <c r="D141" s="66"/>
      <c r="E141" s="66"/>
      <c r="F141" s="66"/>
      <c r="G141" s="66"/>
      <c r="H141" s="66"/>
      <c r="I141" s="66"/>
      <c r="J141" s="66"/>
      <c r="K141" s="67"/>
    </row>
    <row r="142" spans="2:11" ht="18.75" customHeight="1">
      <c r="B142" s="19"/>
      <c r="C142" s="19"/>
      <c r="D142" s="19"/>
      <c r="E142" s="19"/>
      <c r="F142" s="54"/>
      <c r="G142" s="19"/>
      <c r="H142" s="19"/>
      <c r="I142" s="19"/>
      <c r="J142" s="19"/>
      <c r="K142" s="19"/>
    </row>
    <row r="143" spans="2:11" ht="18.75" customHeight="1"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2:11" ht="7.5" customHeight="1">
      <c r="B144" s="30"/>
      <c r="C144" s="31"/>
      <c r="D144" s="31"/>
      <c r="E144" s="31"/>
      <c r="F144" s="31"/>
      <c r="G144" s="31"/>
      <c r="H144" s="31"/>
      <c r="I144" s="31"/>
      <c r="J144" s="31"/>
      <c r="K144" s="32"/>
    </row>
    <row r="145" spans="2:11" ht="45" customHeight="1">
      <c r="B145" s="33"/>
      <c r="C145" s="341" t="s">
        <v>1159</v>
      </c>
      <c r="D145" s="341"/>
      <c r="E145" s="341"/>
      <c r="F145" s="341"/>
      <c r="G145" s="341"/>
      <c r="H145" s="341"/>
      <c r="I145" s="341"/>
      <c r="J145" s="341"/>
      <c r="K145" s="34"/>
    </row>
    <row r="146" spans="2:11" ht="17.25" customHeight="1">
      <c r="B146" s="33"/>
      <c r="C146" s="35" t="s">
        <v>1095</v>
      </c>
      <c r="D146" s="35"/>
      <c r="E146" s="35"/>
      <c r="F146" s="35" t="s">
        <v>1096</v>
      </c>
      <c r="G146" s="36"/>
      <c r="H146" s="35" t="s">
        <v>109</v>
      </c>
      <c r="I146" s="35" t="s">
        <v>57</v>
      </c>
      <c r="J146" s="35" t="s">
        <v>1097</v>
      </c>
      <c r="K146" s="34"/>
    </row>
    <row r="147" spans="2:11" ht="17.25" customHeight="1">
      <c r="B147" s="33"/>
      <c r="C147" s="37" t="s">
        <v>1098</v>
      </c>
      <c r="D147" s="37"/>
      <c r="E147" s="37"/>
      <c r="F147" s="38" t="s">
        <v>1099</v>
      </c>
      <c r="G147" s="39"/>
      <c r="H147" s="37"/>
      <c r="I147" s="37"/>
      <c r="J147" s="37" t="s">
        <v>1100</v>
      </c>
      <c r="K147" s="34"/>
    </row>
    <row r="148" spans="2:11" ht="5.25" customHeight="1">
      <c r="B148" s="43"/>
      <c r="C148" s="40"/>
      <c r="D148" s="40"/>
      <c r="E148" s="40"/>
      <c r="F148" s="40"/>
      <c r="G148" s="41"/>
      <c r="H148" s="40"/>
      <c r="I148" s="40"/>
      <c r="J148" s="40"/>
      <c r="K148" s="64"/>
    </row>
    <row r="149" spans="2:11" ht="15" customHeight="1">
      <c r="B149" s="43"/>
      <c r="C149" s="68" t="s">
        <v>1104</v>
      </c>
      <c r="D149" s="23"/>
      <c r="E149" s="23"/>
      <c r="F149" s="69" t="s">
        <v>1101</v>
      </c>
      <c r="G149" s="23"/>
      <c r="H149" s="68" t="s">
        <v>1140</v>
      </c>
      <c r="I149" s="68" t="s">
        <v>1103</v>
      </c>
      <c r="J149" s="68">
        <v>120</v>
      </c>
      <c r="K149" s="64"/>
    </row>
    <row r="150" spans="2:11" ht="15" customHeight="1">
      <c r="B150" s="43"/>
      <c r="C150" s="68" t="s">
        <v>1149</v>
      </c>
      <c r="D150" s="23"/>
      <c r="E150" s="23"/>
      <c r="F150" s="69" t="s">
        <v>1101</v>
      </c>
      <c r="G150" s="23"/>
      <c r="H150" s="68" t="s">
        <v>1160</v>
      </c>
      <c r="I150" s="68" t="s">
        <v>1103</v>
      </c>
      <c r="J150" s="68" t="s">
        <v>1151</v>
      </c>
      <c r="K150" s="64"/>
    </row>
    <row r="151" spans="2:11" ht="15" customHeight="1">
      <c r="B151" s="43"/>
      <c r="C151" s="68" t="s">
        <v>1050</v>
      </c>
      <c r="D151" s="23"/>
      <c r="E151" s="23"/>
      <c r="F151" s="69" t="s">
        <v>1101</v>
      </c>
      <c r="G151" s="23"/>
      <c r="H151" s="68" t="s">
        <v>1161</v>
      </c>
      <c r="I151" s="68" t="s">
        <v>1103</v>
      </c>
      <c r="J151" s="68" t="s">
        <v>1151</v>
      </c>
      <c r="K151" s="64"/>
    </row>
    <row r="152" spans="2:11" ht="15" customHeight="1">
      <c r="B152" s="43"/>
      <c r="C152" s="68" t="s">
        <v>1106</v>
      </c>
      <c r="D152" s="23"/>
      <c r="E152" s="23"/>
      <c r="F152" s="69" t="s">
        <v>1107</v>
      </c>
      <c r="G152" s="23"/>
      <c r="H152" s="68" t="s">
        <v>1140</v>
      </c>
      <c r="I152" s="68" t="s">
        <v>1103</v>
      </c>
      <c r="J152" s="68">
        <v>50</v>
      </c>
      <c r="K152" s="64"/>
    </row>
    <row r="153" spans="2:11" ht="15" customHeight="1">
      <c r="B153" s="43"/>
      <c r="C153" s="68" t="s">
        <v>1109</v>
      </c>
      <c r="D153" s="23"/>
      <c r="E153" s="23"/>
      <c r="F153" s="69" t="s">
        <v>1101</v>
      </c>
      <c r="G153" s="23"/>
      <c r="H153" s="68" t="s">
        <v>1140</v>
      </c>
      <c r="I153" s="68" t="s">
        <v>1111</v>
      </c>
      <c r="J153" s="68"/>
      <c r="K153" s="64"/>
    </row>
    <row r="154" spans="2:11" ht="15" customHeight="1">
      <c r="B154" s="43"/>
      <c r="C154" s="68" t="s">
        <v>1120</v>
      </c>
      <c r="D154" s="23"/>
      <c r="E154" s="23"/>
      <c r="F154" s="69" t="s">
        <v>1107</v>
      </c>
      <c r="G154" s="23"/>
      <c r="H154" s="68" t="s">
        <v>1140</v>
      </c>
      <c r="I154" s="68" t="s">
        <v>1103</v>
      </c>
      <c r="J154" s="68">
        <v>50</v>
      </c>
      <c r="K154" s="64"/>
    </row>
    <row r="155" spans="2:11" ht="15" customHeight="1">
      <c r="B155" s="43"/>
      <c r="C155" s="68" t="s">
        <v>1128</v>
      </c>
      <c r="D155" s="23"/>
      <c r="E155" s="23"/>
      <c r="F155" s="69" t="s">
        <v>1107</v>
      </c>
      <c r="G155" s="23"/>
      <c r="H155" s="68" t="s">
        <v>1140</v>
      </c>
      <c r="I155" s="68" t="s">
        <v>1103</v>
      </c>
      <c r="J155" s="68">
        <v>50</v>
      </c>
      <c r="K155" s="64"/>
    </row>
    <row r="156" spans="2:11" ht="15" customHeight="1">
      <c r="B156" s="43"/>
      <c r="C156" s="68" t="s">
        <v>1126</v>
      </c>
      <c r="D156" s="23"/>
      <c r="E156" s="23"/>
      <c r="F156" s="69" t="s">
        <v>1107</v>
      </c>
      <c r="G156" s="23"/>
      <c r="H156" s="68" t="s">
        <v>1140</v>
      </c>
      <c r="I156" s="68" t="s">
        <v>1103</v>
      </c>
      <c r="J156" s="68">
        <v>50</v>
      </c>
      <c r="K156" s="64"/>
    </row>
    <row r="157" spans="2:11" ht="15" customHeight="1">
      <c r="B157" s="43"/>
      <c r="C157" s="68" t="s">
        <v>97</v>
      </c>
      <c r="D157" s="23"/>
      <c r="E157" s="23"/>
      <c r="F157" s="69" t="s">
        <v>1101</v>
      </c>
      <c r="G157" s="23"/>
      <c r="H157" s="68" t="s">
        <v>1162</v>
      </c>
      <c r="I157" s="68" t="s">
        <v>1103</v>
      </c>
      <c r="J157" s="68" t="s">
        <v>1163</v>
      </c>
      <c r="K157" s="64"/>
    </row>
    <row r="158" spans="2:11" ht="15" customHeight="1">
      <c r="B158" s="43"/>
      <c r="C158" s="68" t="s">
        <v>1164</v>
      </c>
      <c r="D158" s="23"/>
      <c r="E158" s="23"/>
      <c r="F158" s="69" t="s">
        <v>1101</v>
      </c>
      <c r="G158" s="23"/>
      <c r="H158" s="68" t="s">
        <v>1165</v>
      </c>
      <c r="I158" s="68" t="s">
        <v>1135</v>
      </c>
      <c r="J158" s="68"/>
      <c r="K158" s="64"/>
    </row>
    <row r="159" spans="2:11" ht="15" customHeight="1">
      <c r="B159" s="70"/>
      <c r="C159" s="52"/>
      <c r="D159" s="52"/>
      <c r="E159" s="52"/>
      <c r="F159" s="52"/>
      <c r="G159" s="52"/>
      <c r="H159" s="52"/>
      <c r="I159" s="52"/>
      <c r="J159" s="52"/>
      <c r="K159" s="71"/>
    </row>
    <row r="160" spans="2:11" ht="18.75" customHeight="1">
      <c r="B160" s="19"/>
      <c r="C160" s="23"/>
      <c r="D160" s="23"/>
      <c r="E160" s="23"/>
      <c r="F160" s="42"/>
      <c r="G160" s="23"/>
      <c r="H160" s="23"/>
      <c r="I160" s="23"/>
      <c r="J160" s="23"/>
      <c r="K160" s="19"/>
    </row>
    <row r="161" spans="2:11" ht="18.75" customHeight="1"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2:11" ht="7.5" customHeight="1">
      <c r="B162" s="11"/>
      <c r="C162" s="12"/>
      <c r="D162" s="12"/>
      <c r="E162" s="12"/>
      <c r="F162" s="12"/>
      <c r="G162" s="12"/>
      <c r="H162" s="12"/>
      <c r="I162" s="12"/>
      <c r="J162" s="12"/>
      <c r="K162" s="13"/>
    </row>
    <row r="163" spans="2:11" ht="45" customHeight="1">
      <c r="B163" s="14"/>
      <c r="C163" s="336" t="s">
        <v>1166</v>
      </c>
      <c r="D163" s="336"/>
      <c r="E163" s="336"/>
      <c r="F163" s="336"/>
      <c r="G163" s="336"/>
      <c r="H163" s="336"/>
      <c r="I163" s="336"/>
      <c r="J163" s="336"/>
      <c r="K163" s="15"/>
    </row>
    <row r="164" spans="2:11" ht="17.25" customHeight="1">
      <c r="B164" s="14"/>
      <c r="C164" s="35" t="s">
        <v>1095</v>
      </c>
      <c r="D164" s="35"/>
      <c r="E164" s="35"/>
      <c r="F164" s="35" t="s">
        <v>1096</v>
      </c>
      <c r="G164" s="72"/>
      <c r="H164" s="73" t="s">
        <v>109</v>
      </c>
      <c r="I164" s="73" t="s">
        <v>57</v>
      </c>
      <c r="J164" s="35" t="s">
        <v>1097</v>
      </c>
      <c r="K164" s="15"/>
    </row>
    <row r="165" spans="2:11" ht="17.25" customHeight="1">
      <c r="B165" s="16"/>
      <c r="C165" s="37" t="s">
        <v>1098</v>
      </c>
      <c r="D165" s="37"/>
      <c r="E165" s="37"/>
      <c r="F165" s="38" t="s">
        <v>1099</v>
      </c>
      <c r="G165" s="74"/>
      <c r="H165" s="75"/>
      <c r="I165" s="75"/>
      <c r="J165" s="37" t="s">
        <v>1100</v>
      </c>
      <c r="K165" s="17"/>
    </row>
    <row r="166" spans="2:11" ht="5.25" customHeight="1">
      <c r="B166" s="43"/>
      <c r="C166" s="40"/>
      <c r="D166" s="40"/>
      <c r="E166" s="40"/>
      <c r="F166" s="40"/>
      <c r="G166" s="41"/>
      <c r="H166" s="40"/>
      <c r="I166" s="40"/>
      <c r="J166" s="40"/>
      <c r="K166" s="64"/>
    </row>
    <row r="167" spans="2:11" ht="15" customHeight="1">
      <c r="B167" s="43"/>
      <c r="C167" s="23" t="s">
        <v>1104</v>
      </c>
      <c r="D167" s="23"/>
      <c r="E167" s="23"/>
      <c r="F167" s="42" t="s">
        <v>1101</v>
      </c>
      <c r="G167" s="23"/>
      <c r="H167" s="23" t="s">
        <v>1140</v>
      </c>
      <c r="I167" s="23" t="s">
        <v>1103</v>
      </c>
      <c r="J167" s="23">
        <v>120</v>
      </c>
      <c r="K167" s="64"/>
    </row>
    <row r="168" spans="2:11" ht="15" customHeight="1">
      <c r="B168" s="43"/>
      <c r="C168" s="23" t="s">
        <v>1149</v>
      </c>
      <c r="D168" s="23"/>
      <c r="E168" s="23"/>
      <c r="F168" s="42" t="s">
        <v>1101</v>
      </c>
      <c r="G168" s="23"/>
      <c r="H168" s="23" t="s">
        <v>1150</v>
      </c>
      <c r="I168" s="23" t="s">
        <v>1103</v>
      </c>
      <c r="J168" s="23" t="s">
        <v>1151</v>
      </c>
      <c r="K168" s="64"/>
    </row>
    <row r="169" spans="2:11" ht="15" customHeight="1">
      <c r="B169" s="43"/>
      <c r="C169" s="23" t="s">
        <v>1050</v>
      </c>
      <c r="D169" s="23"/>
      <c r="E169" s="23"/>
      <c r="F169" s="42" t="s">
        <v>1101</v>
      </c>
      <c r="G169" s="23"/>
      <c r="H169" s="23" t="s">
        <v>1167</v>
      </c>
      <c r="I169" s="23" t="s">
        <v>1103</v>
      </c>
      <c r="J169" s="23" t="s">
        <v>1151</v>
      </c>
      <c r="K169" s="64"/>
    </row>
    <row r="170" spans="2:11" ht="15" customHeight="1">
      <c r="B170" s="43"/>
      <c r="C170" s="23" t="s">
        <v>1106</v>
      </c>
      <c r="D170" s="23"/>
      <c r="E170" s="23"/>
      <c r="F170" s="42" t="s">
        <v>1107</v>
      </c>
      <c r="G170" s="23"/>
      <c r="H170" s="23" t="s">
        <v>1167</v>
      </c>
      <c r="I170" s="23" t="s">
        <v>1103</v>
      </c>
      <c r="J170" s="23">
        <v>50</v>
      </c>
      <c r="K170" s="64"/>
    </row>
    <row r="171" spans="2:11" ht="15" customHeight="1">
      <c r="B171" s="43"/>
      <c r="C171" s="23" t="s">
        <v>1109</v>
      </c>
      <c r="D171" s="23"/>
      <c r="E171" s="23"/>
      <c r="F171" s="42" t="s">
        <v>1101</v>
      </c>
      <c r="G171" s="23"/>
      <c r="H171" s="23" t="s">
        <v>1167</v>
      </c>
      <c r="I171" s="23" t="s">
        <v>1111</v>
      </c>
      <c r="J171" s="23"/>
      <c r="K171" s="64"/>
    </row>
    <row r="172" spans="2:11" ht="15" customHeight="1">
      <c r="B172" s="43"/>
      <c r="C172" s="23" t="s">
        <v>1120</v>
      </c>
      <c r="D172" s="23"/>
      <c r="E172" s="23"/>
      <c r="F172" s="42" t="s">
        <v>1107</v>
      </c>
      <c r="G172" s="23"/>
      <c r="H172" s="23" t="s">
        <v>1167</v>
      </c>
      <c r="I172" s="23" t="s">
        <v>1103</v>
      </c>
      <c r="J172" s="23">
        <v>50</v>
      </c>
      <c r="K172" s="64"/>
    </row>
    <row r="173" spans="2:11" ht="15" customHeight="1">
      <c r="B173" s="43"/>
      <c r="C173" s="23" t="s">
        <v>1128</v>
      </c>
      <c r="D173" s="23"/>
      <c r="E173" s="23"/>
      <c r="F173" s="42" t="s">
        <v>1107</v>
      </c>
      <c r="G173" s="23"/>
      <c r="H173" s="23" t="s">
        <v>1167</v>
      </c>
      <c r="I173" s="23" t="s">
        <v>1103</v>
      </c>
      <c r="J173" s="23">
        <v>50</v>
      </c>
      <c r="K173" s="64"/>
    </row>
    <row r="174" spans="2:11" ht="15" customHeight="1">
      <c r="B174" s="43"/>
      <c r="C174" s="23" t="s">
        <v>1126</v>
      </c>
      <c r="D174" s="23"/>
      <c r="E174" s="23"/>
      <c r="F174" s="42" t="s">
        <v>1107</v>
      </c>
      <c r="G174" s="23"/>
      <c r="H174" s="23" t="s">
        <v>1167</v>
      </c>
      <c r="I174" s="23" t="s">
        <v>1103</v>
      </c>
      <c r="J174" s="23">
        <v>50</v>
      </c>
      <c r="K174" s="64"/>
    </row>
    <row r="175" spans="2:11" ht="15" customHeight="1">
      <c r="B175" s="43"/>
      <c r="C175" s="23" t="s">
        <v>108</v>
      </c>
      <c r="D175" s="23"/>
      <c r="E175" s="23"/>
      <c r="F175" s="42" t="s">
        <v>1101</v>
      </c>
      <c r="G175" s="23"/>
      <c r="H175" s="23" t="s">
        <v>1168</v>
      </c>
      <c r="I175" s="23" t="s">
        <v>1169</v>
      </c>
      <c r="J175" s="23"/>
      <c r="K175" s="64"/>
    </row>
    <row r="176" spans="2:11" ht="15" customHeight="1">
      <c r="B176" s="43"/>
      <c r="C176" s="23" t="s">
        <v>57</v>
      </c>
      <c r="D176" s="23"/>
      <c r="E176" s="23"/>
      <c r="F176" s="42" t="s">
        <v>1101</v>
      </c>
      <c r="G176" s="23"/>
      <c r="H176" s="23" t="s">
        <v>1170</v>
      </c>
      <c r="I176" s="23" t="s">
        <v>1171</v>
      </c>
      <c r="J176" s="23">
        <v>1</v>
      </c>
      <c r="K176" s="64"/>
    </row>
    <row r="177" spans="2:11" ht="15" customHeight="1">
      <c r="B177" s="43"/>
      <c r="C177" s="23" t="s">
        <v>53</v>
      </c>
      <c r="D177" s="23"/>
      <c r="E177" s="23"/>
      <c r="F177" s="42" t="s">
        <v>1101</v>
      </c>
      <c r="G177" s="23"/>
      <c r="H177" s="23" t="s">
        <v>1172</v>
      </c>
      <c r="I177" s="23" t="s">
        <v>1103</v>
      </c>
      <c r="J177" s="23">
        <v>20</v>
      </c>
      <c r="K177" s="64"/>
    </row>
    <row r="178" spans="2:11" ht="15" customHeight="1">
      <c r="B178" s="43"/>
      <c r="C178" s="23" t="s">
        <v>109</v>
      </c>
      <c r="D178" s="23"/>
      <c r="E178" s="23"/>
      <c r="F178" s="42" t="s">
        <v>1101</v>
      </c>
      <c r="G178" s="23"/>
      <c r="H178" s="23" t="s">
        <v>1173</v>
      </c>
      <c r="I178" s="23" t="s">
        <v>1103</v>
      </c>
      <c r="J178" s="23">
        <v>255</v>
      </c>
      <c r="K178" s="64"/>
    </row>
    <row r="179" spans="2:11" ht="15" customHeight="1">
      <c r="B179" s="43"/>
      <c r="C179" s="23" t="s">
        <v>110</v>
      </c>
      <c r="D179" s="23"/>
      <c r="E179" s="23"/>
      <c r="F179" s="42" t="s">
        <v>1101</v>
      </c>
      <c r="G179" s="23"/>
      <c r="H179" s="23" t="s">
        <v>1066</v>
      </c>
      <c r="I179" s="23" t="s">
        <v>1103</v>
      </c>
      <c r="J179" s="23">
        <v>10</v>
      </c>
      <c r="K179" s="64"/>
    </row>
    <row r="180" spans="2:11" ht="15" customHeight="1">
      <c r="B180" s="43"/>
      <c r="C180" s="23" t="s">
        <v>111</v>
      </c>
      <c r="D180" s="23"/>
      <c r="E180" s="23"/>
      <c r="F180" s="42" t="s">
        <v>1101</v>
      </c>
      <c r="G180" s="23"/>
      <c r="H180" s="23" t="s">
        <v>1174</v>
      </c>
      <c r="I180" s="23" t="s">
        <v>1135</v>
      </c>
      <c r="J180" s="23"/>
      <c r="K180" s="64"/>
    </row>
    <row r="181" spans="2:11" ht="15" customHeight="1">
      <c r="B181" s="43"/>
      <c r="C181" s="23" t="s">
        <v>1175</v>
      </c>
      <c r="D181" s="23"/>
      <c r="E181" s="23"/>
      <c r="F181" s="42" t="s">
        <v>1101</v>
      </c>
      <c r="G181" s="23"/>
      <c r="H181" s="23" t="s">
        <v>1176</v>
      </c>
      <c r="I181" s="23" t="s">
        <v>1135</v>
      </c>
      <c r="J181" s="23"/>
      <c r="K181" s="64"/>
    </row>
    <row r="182" spans="2:11" ht="15" customHeight="1">
      <c r="B182" s="43"/>
      <c r="C182" s="23" t="s">
        <v>1164</v>
      </c>
      <c r="D182" s="23"/>
      <c r="E182" s="23"/>
      <c r="F182" s="42" t="s">
        <v>1101</v>
      </c>
      <c r="G182" s="23"/>
      <c r="H182" s="23" t="s">
        <v>1177</v>
      </c>
      <c r="I182" s="23" t="s">
        <v>1135</v>
      </c>
      <c r="J182" s="23"/>
      <c r="K182" s="64"/>
    </row>
    <row r="183" spans="2:11" ht="15" customHeight="1">
      <c r="B183" s="43"/>
      <c r="C183" s="23" t="s">
        <v>113</v>
      </c>
      <c r="D183" s="23"/>
      <c r="E183" s="23"/>
      <c r="F183" s="42" t="s">
        <v>1107</v>
      </c>
      <c r="G183" s="23"/>
      <c r="H183" s="23" t="s">
        <v>1178</v>
      </c>
      <c r="I183" s="23" t="s">
        <v>1103</v>
      </c>
      <c r="J183" s="23">
        <v>50</v>
      </c>
      <c r="K183" s="64"/>
    </row>
    <row r="184" spans="2:11" ht="15" customHeight="1">
      <c r="B184" s="43"/>
      <c r="C184" s="23" t="s">
        <v>1179</v>
      </c>
      <c r="D184" s="23"/>
      <c r="E184" s="23"/>
      <c r="F184" s="42" t="s">
        <v>1107</v>
      </c>
      <c r="G184" s="23"/>
      <c r="H184" s="23" t="s">
        <v>1180</v>
      </c>
      <c r="I184" s="23" t="s">
        <v>1181</v>
      </c>
      <c r="J184" s="23"/>
      <c r="K184" s="64"/>
    </row>
    <row r="185" spans="2:11" ht="15" customHeight="1">
      <c r="B185" s="43"/>
      <c r="C185" s="23" t="s">
        <v>1182</v>
      </c>
      <c r="D185" s="23"/>
      <c r="E185" s="23"/>
      <c r="F185" s="42" t="s">
        <v>1107</v>
      </c>
      <c r="G185" s="23"/>
      <c r="H185" s="23" t="s">
        <v>1183</v>
      </c>
      <c r="I185" s="23" t="s">
        <v>1181</v>
      </c>
      <c r="J185" s="23"/>
      <c r="K185" s="64"/>
    </row>
    <row r="186" spans="2:11" ht="15" customHeight="1">
      <c r="B186" s="43"/>
      <c r="C186" s="23" t="s">
        <v>1184</v>
      </c>
      <c r="D186" s="23"/>
      <c r="E186" s="23"/>
      <c r="F186" s="42" t="s">
        <v>1107</v>
      </c>
      <c r="G186" s="23"/>
      <c r="H186" s="23" t="s">
        <v>1185</v>
      </c>
      <c r="I186" s="23" t="s">
        <v>1181</v>
      </c>
      <c r="J186" s="23"/>
      <c r="K186" s="64"/>
    </row>
    <row r="187" spans="2:11" ht="15" customHeight="1">
      <c r="B187" s="43"/>
      <c r="C187" s="76" t="s">
        <v>1186</v>
      </c>
      <c r="D187" s="23"/>
      <c r="E187" s="23"/>
      <c r="F187" s="42" t="s">
        <v>1107</v>
      </c>
      <c r="G187" s="23"/>
      <c r="H187" s="23" t="s">
        <v>1187</v>
      </c>
      <c r="I187" s="23" t="s">
        <v>1188</v>
      </c>
      <c r="J187" s="77" t="s">
        <v>1189</v>
      </c>
      <c r="K187" s="64"/>
    </row>
    <row r="188" spans="2:11" ht="15" customHeight="1">
      <c r="B188" s="43"/>
      <c r="C188" s="28" t="s">
        <v>42</v>
      </c>
      <c r="D188" s="23"/>
      <c r="E188" s="23"/>
      <c r="F188" s="42" t="s">
        <v>1101</v>
      </c>
      <c r="G188" s="23"/>
      <c r="H188" s="19" t="s">
        <v>1190</v>
      </c>
      <c r="I188" s="23" t="s">
        <v>1191</v>
      </c>
      <c r="J188" s="23"/>
      <c r="K188" s="64"/>
    </row>
    <row r="189" spans="2:11" ht="15" customHeight="1">
      <c r="B189" s="43"/>
      <c r="C189" s="28" t="s">
        <v>1192</v>
      </c>
      <c r="D189" s="23"/>
      <c r="E189" s="23"/>
      <c r="F189" s="42" t="s">
        <v>1101</v>
      </c>
      <c r="G189" s="23"/>
      <c r="H189" s="23" t="s">
        <v>1193</v>
      </c>
      <c r="I189" s="23" t="s">
        <v>1135</v>
      </c>
      <c r="J189" s="23"/>
      <c r="K189" s="64"/>
    </row>
    <row r="190" spans="2:11" ht="15" customHeight="1">
      <c r="B190" s="43"/>
      <c r="C190" s="28" t="s">
        <v>1194</v>
      </c>
      <c r="D190" s="23"/>
      <c r="E190" s="23"/>
      <c r="F190" s="42" t="s">
        <v>1101</v>
      </c>
      <c r="G190" s="23"/>
      <c r="H190" s="23" t="s">
        <v>1195</v>
      </c>
      <c r="I190" s="23" t="s">
        <v>1135</v>
      </c>
      <c r="J190" s="23"/>
      <c r="K190" s="64"/>
    </row>
    <row r="191" spans="2:11" ht="15" customHeight="1">
      <c r="B191" s="43"/>
      <c r="C191" s="28" t="s">
        <v>1196</v>
      </c>
      <c r="D191" s="23"/>
      <c r="E191" s="23"/>
      <c r="F191" s="42" t="s">
        <v>1107</v>
      </c>
      <c r="G191" s="23"/>
      <c r="H191" s="23" t="s">
        <v>1197</v>
      </c>
      <c r="I191" s="23" t="s">
        <v>1135</v>
      </c>
      <c r="J191" s="23"/>
      <c r="K191" s="64"/>
    </row>
    <row r="192" spans="2:11" ht="15" customHeight="1">
      <c r="B192" s="70"/>
      <c r="C192" s="78"/>
      <c r="D192" s="52"/>
      <c r="E192" s="52"/>
      <c r="F192" s="52"/>
      <c r="G192" s="52"/>
      <c r="H192" s="52"/>
      <c r="I192" s="52"/>
      <c r="J192" s="52"/>
      <c r="K192" s="71"/>
    </row>
    <row r="193" spans="2:11" ht="18.75" customHeight="1">
      <c r="B193" s="19"/>
      <c r="C193" s="23"/>
      <c r="D193" s="23"/>
      <c r="E193" s="23"/>
      <c r="F193" s="42"/>
      <c r="G193" s="23"/>
      <c r="H193" s="23"/>
      <c r="I193" s="23"/>
      <c r="J193" s="23"/>
      <c r="K193" s="19"/>
    </row>
    <row r="194" spans="2:11" ht="18.75" customHeight="1">
      <c r="B194" s="19"/>
      <c r="C194" s="23"/>
      <c r="D194" s="23"/>
      <c r="E194" s="23"/>
      <c r="F194" s="42"/>
      <c r="G194" s="23"/>
      <c r="H194" s="23"/>
      <c r="I194" s="23"/>
      <c r="J194" s="23"/>
      <c r="K194" s="19"/>
    </row>
    <row r="195" spans="2:11" ht="18.75" customHeight="1"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2:11">
      <c r="B196" s="11"/>
      <c r="C196" s="12"/>
      <c r="D196" s="12"/>
      <c r="E196" s="12"/>
      <c r="F196" s="12"/>
      <c r="G196" s="12"/>
      <c r="H196" s="12"/>
      <c r="I196" s="12"/>
      <c r="J196" s="12"/>
      <c r="K196" s="13"/>
    </row>
    <row r="197" spans="2:11" ht="21">
      <c r="B197" s="14"/>
      <c r="C197" s="336" t="s">
        <v>1198</v>
      </c>
      <c r="D197" s="336"/>
      <c r="E197" s="336"/>
      <c r="F197" s="336"/>
      <c r="G197" s="336"/>
      <c r="H197" s="336"/>
      <c r="I197" s="336"/>
      <c r="J197" s="336"/>
      <c r="K197" s="15"/>
    </row>
    <row r="198" spans="2:11" ht="25.5" customHeight="1">
      <c r="B198" s="14"/>
      <c r="C198" s="79" t="s">
        <v>1199</v>
      </c>
      <c r="D198" s="79"/>
      <c r="E198" s="79"/>
      <c r="F198" s="79" t="s">
        <v>1200</v>
      </c>
      <c r="G198" s="80"/>
      <c r="H198" s="342" t="s">
        <v>1201</v>
      </c>
      <c r="I198" s="342"/>
      <c r="J198" s="342"/>
      <c r="K198" s="15"/>
    </row>
    <row r="199" spans="2:11" ht="5.25" customHeight="1">
      <c r="B199" s="43"/>
      <c r="C199" s="40"/>
      <c r="D199" s="40"/>
      <c r="E199" s="40"/>
      <c r="F199" s="40"/>
      <c r="G199" s="23"/>
      <c r="H199" s="40"/>
      <c r="I199" s="40"/>
      <c r="J199" s="40"/>
      <c r="K199" s="64"/>
    </row>
    <row r="200" spans="2:11" ht="15" customHeight="1">
      <c r="B200" s="43"/>
      <c r="C200" s="23" t="s">
        <v>1191</v>
      </c>
      <c r="D200" s="23"/>
      <c r="E200" s="23"/>
      <c r="F200" s="42" t="s">
        <v>43</v>
      </c>
      <c r="G200" s="23"/>
      <c r="H200" s="338" t="s">
        <v>1202</v>
      </c>
      <c r="I200" s="338"/>
      <c r="J200" s="338"/>
      <c r="K200" s="64"/>
    </row>
    <row r="201" spans="2:11" ht="15" customHeight="1">
      <c r="B201" s="43"/>
      <c r="C201" s="49"/>
      <c r="D201" s="23"/>
      <c r="E201" s="23"/>
      <c r="F201" s="42" t="s">
        <v>44</v>
      </c>
      <c r="G201" s="23"/>
      <c r="H201" s="338" t="s">
        <v>1203</v>
      </c>
      <c r="I201" s="338"/>
      <c r="J201" s="338"/>
      <c r="K201" s="64"/>
    </row>
    <row r="202" spans="2:11" ht="15" customHeight="1">
      <c r="B202" s="43"/>
      <c r="C202" s="49"/>
      <c r="D202" s="23"/>
      <c r="E202" s="23"/>
      <c r="F202" s="42" t="s">
        <v>47</v>
      </c>
      <c r="G202" s="23"/>
      <c r="H202" s="338" t="s">
        <v>1204</v>
      </c>
      <c r="I202" s="338"/>
      <c r="J202" s="338"/>
      <c r="K202" s="64"/>
    </row>
    <row r="203" spans="2:11" ht="15" customHeight="1">
      <c r="B203" s="43"/>
      <c r="C203" s="23"/>
      <c r="D203" s="23"/>
      <c r="E203" s="23"/>
      <c r="F203" s="42" t="s">
        <v>45</v>
      </c>
      <c r="G203" s="23"/>
      <c r="H203" s="338" t="s">
        <v>1205</v>
      </c>
      <c r="I203" s="338"/>
      <c r="J203" s="338"/>
      <c r="K203" s="64"/>
    </row>
    <row r="204" spans="2:11" ht="15" customHeight="1">
      <c r="B204" s="43"/>
      <c r="C204" s="23"/>
      <c r="D204" s="23"/>
      <c r="E204" s="23"/>
      <c r="F204" s="42" t="s">
        <v>46</v>
      </c>
      <c r="G204" s="23"/>
      <c r="H204" s="338" t="s">
        <v>1206</v>
      </c>
      <c r="I204" s="338"/>
      <c r="J204" s="338"/>
      <c r="K204" s="64"/>
    </row>
    <row r="205" spans="2:11" ht="15" customHeight="1">
      <c r="B205" s="43"/>
      <c r="C205" s="23"/>
      <c r="D205" s="23"/>
      <c r="E205" s="23"/>
      <c r="F205" s="42"/>
      <c r="G205" s="23"/>
      <c r="H205" s="23"/>
      <c r="I205" s="23"/>
      <c r="J205" s="23"/>
      <c r="K205" s="64"/>
    </row>
    <row r="206" spans="2:11" ht="15" customHeight="1">
      <c r="B206" s="43"/>
      <c r="C206" s="23" t="s">
        <v>1147</v>
      </c>
      <c r="D206" s="23"/>
      <c r="E206" s="23"/>
      <c r="F206" s="42" t="s">
        <v>79</v>
      </c>
      <c r="G206" s="23"/>
      <c r="H206" s="338" t="s">
        <v>1207</v>
      </c>
      <c r="I206" s="338"/>
      <c r="J206" s="338"/>
      <c r="K206" s="64"/>
    </row>
    <row r="207" spans="2:11" ht="15" customHeight="1">
      <c r="B207" s="43"/>
      <c r="C207" s="49"/>
      <c r="D207" s="23"/>
      <c r="E207" s="23"/>
      <c r="F207" s="42" t="s">
        <v>1045</v>
      </c>
      <c r="G207" s="23"/>
      <c r="H207" s="338" t="s">
        <v>1046</v>
      </c>
      <c r="I207" s="338"/>
      <c r="J207" s="338"/>
      <c r="K207" s="64"/>
    </row>
    <row r="208" spans="2:11" ht="15" customHeight="1">
      <c r="B208" s="43"/>
      <c r="C208" s="23"/>
      <c r="D208" s="23"/>
      <c r="E208" s="23"/>
      <c r="F208" s="42" t="s">
        <v>1043</v>
      </c>
      <c r="G208" s="23"/>
      <c r="H208" s="338" t="s">
        <v>1208</v>
      </c>
      <c r="I208" s="338"/>
      <c r="J208" s="338"/>
      <c r="K208" s="64"/>
    </row>
    <row r="209" spans="2:11" ht="15" customHeight="1">
      <c r="B209" s="81"/>
      <c r="C209" s="49"/>
      <c r="D209" s="49"/>
      <c r="E209" s="49"/>
      <c r="F209" s="42" t="s">
        <v>1047</v>
      </c>
      <c r="G209" s="28"/>
      <c r="H209" s="337" t="s">
        <v>78</v>
      </c>
      <c r="I209" s="337"/>
      <c r="J209" s="337"/>
      <c r="K209" s="82"/>
    </row>
    <row r="210" spans="2:11" ht="15" customHeight="1">
      <c r="B210" s="81"/>
      <c r="C210" s="49"/>
      <c r="D210" s="49"/>
      <c r="E210" s="49"/>
      <c r="F210" s="42" t="s">
        <v>1048</v>
      </c>
      <c r="G210" s="28"/>
      <c r="H210" s="337" t="s">
        <v>177</v>
      </c>
      <c r="I210" s="337"/>
      <c r="J210" s="337"/>
      <c r="K210" s="82"/>
    </row>
    <row r="211" spans="2:11" ht="15" customHeight="1">
      <c r="B211" s="81"/>
      <c r="C211" s="49"/>
      <c r="D211" s="49"/>
      <c r="E211" s="49"/>
      <c r="F211" s="83"/>
      <c r="G211" s="28"/>
      <c r="H211" s="84"/>
      <c r="I211" s="84"/>
      <c r="J211" s="84"/>
      <c r="K211" s="82"/>
    </row>
    <row r="212" spans="2:11" ht="15" customHeight="1">
      <c r="B212" s="81"/>
      <c r="C212" s="23" t="s">
        <v>1171</v>
      </c>
      <c r="D212" s="49"/>
      <c r="E212" s="49"/>
      <c r="F212" s="42">
        <v>1</v>
      </c>
      <c r="G212" s="28"/>
      <c r="H212" s="337" t="s">
        <v>1209</v>
      </c>
      <c r="I212" s="337"/>
      <c r="J212" s="337"/>
      <c r="K212" s="82"/>
    </row>
    <row r="213" spans="2:11" ht="15" customHeight="1">
      <c r="B213" s="81"/>
      <c r="C213" s="49"/>
      <c r="D213" s="49"/>
      <c r="E213" s="49"/>
      <c r="F213" s="42">
        <v>2</v>
      </c>
      <c r="G213" s="28"/>
      <c r="H213" s="337" t="s">
        <v>1210</v>
      </c>
      <c r="I213" s="337"/>
      <c r="J213" s="337"/>
      <c r="K213" s="82"/>
    </row>
    <row r="214" spans="2:11" ht="15" customHeight="1">
      <c r="B214" s="81"/>
      <c r="C214" s="49"/>
      <c r="D214" s="49"/>
      <c r="E214" s="49"/>
      <c r="F214" s="42">
        <v>3</v>
      </c>
      <c r="G214" s="28"/>
      <c r="H214" s="337" t="s">
        <v>1211</v>
      </c>
      <c r="I214" s="337"/>
      <c r="J214" s="337"/>
      <c r="K214" s="82"/>
    </row>
    <row r="215" spans="2:11" ht="15" customHeight="1">
      <c r="B215" s="81"/>
      <c r="C215" s="49"/>
      <c r="D215" s="49"/>
      <c r="E215" s="49"/>
      <c r="F215" s="42">
        <v>4</v>
      </c>
      <c r="G215" s="28"/>
      <c r="H215" s="337" t="s">
        <v>1212</v>
      </c>
      <c r="I215" s="337"/>
      <c r="J215" s="337"/>
      <c r="K215" s="82"/>
    </row>
    <row r="216" spans="2:11" ht="12.75" customHeight="1">
      <c r="B216" s="85"/>
      <c r="C216" s="86"/>
      <c r="D216" s="86"/>
      <c r="E216" s="86"/>
      <c r="F216" s="86"/>
      <c r="G216" s="86"/>
      <c r="H216" s="86"/>
      <c r="I216" s="86"/>
      <c r="J216" s="86"/>
      <c r="K216" s="87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D29:J29"/>
    <mergeCell ref="F19:J19"/>
    <mergeCell ref="F20:J20"/>
    <mergeCell ref="D14:J14"/>
    <mergeCell ref="D15:J15"/>
    <mergeCell ref="F16:J16"/>
    <mergeCell ref="F17:J17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H198:J198"/>
    <mergeCell ref="C163:J163"/>
    <mergeCell ref="C120:J120"/>
    <mergeCell ref="C145:J145"/>
    <mergeCell ref="D58:J58"/>
    <mergeCell ref="D59:J59"/>
    <mergeCell ref="D65:J65"/>
    <mergeCell ref="C100:J100"/>
    <mergeCell ref="D61:J61"/>
    <mergeCell ref="D67:J67"/>
    <mergeCell ref="D68:J68"/>
    <mergeCell ref="C73:J73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</mergeCells>
  <pageMargins left="0.59027779999999996" right="0.59027779999999996" top="0.59027779999999996" bottom="0.59027779999999996" header="0" footer="0"/>
  <pageSetup paperSize="9" scale="77" orientation="portrait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HpyEz/fMUBy2ynuUnSyCP6v4R/A=</ds:DigestValue>
    </ds:Reference>
  </ds:SignedInfo>
  <ds:SignatureValue>mcFWZCUldpfpvZKvUWJkN5D7A3PEqO5U/RoOz3y9+w67zIuTzKiVFuF0VYS9xxet5v1UYLD1I9LPuktfPvBIswpBHwpjyDk/14blrIbiEX7fxLE793lW8q8EcjUdy3ulRkmENl03oVY4wMwKpjrqh8TXQ99V3eqhAURCYBZJAglP/1ShZF8WhskVLmbwJgsIg68UdGpZzgKPpEzAiUKoecC9diWmgHWa1G9ZeGAzyt+suyQIpeb9QWx0O0pkwpdQPwdo3WK7Re1yb6XE9yZPbOW7G/QCG0iUZXYGJvcioXO9UZRCIdHEiKz97a93GPmk8+VpeyRUR42NJkxV8BrkrQ==</ds:SignatureValue>
  <ds:KeyInfo>
    <ds:KeyValue>
      <ds:RSAKeyValue>
        <ds:Modulus>wixlGlvXgO/sSvEQ8Bqxg7pDWSwqAoU8fc/hAEUZGwxmxi9cb/jXfcEGPQPKtIjpPko9VEYiVzVl9xG/8JdySoSrJns4bskwg3jK4Sc40t5FS3qiv2C9uHAv3DrNhmtnWUlx/03yV6dLXTeod5dUS6HcWKMpWsYHh4Ju/yblJHL7+M77AtuJPGBrkTTVJqcehLIt6ChgG8XInEDLf3tn08+Y//5OEMD0arDIdsTVzg0+GWYazkJ3FyIgddv2DohVeQnuY35bvBjhmwH3PWzFrIq+u7md7JccZHRKM4UV+i9K9h1AJmY1Lp2OytQfi6loe2+Wnk9OT+Rlxh1ekWYjFw==</ds:Modulus>
        <ds:Exponent>AQAB</ds:Exponent>
      </ds:RSAKeyValue>
    </ds:KeyValue>
    <ds:X509Data>
      <ds:X509Certificate>MIIITzCCBzegAwIBAgIDKD53MA0GCSqGSIb3DQEBCwUAMF8xCzAJBgNVBAYTAkNaMSwwKgYDVQQKDCPEjGVza8OhIHBvxaF0YSwgcy5wLiBbScSMIDQ3MTE0OTgzXTEiMCAGA1UEAxMZUG9zdFNpZ251bSBRdWFsaWZpZWQgQ0EgMjAeFw0xNzEwMjQwODA5NDRaFw0xODExMTMwODA5NDR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MIsZRpb14Dv7ErxEPAasYO6Q1ksKgKFPH3P4QBFGRsMZsYvXG/4133BBj0DyrSI6T5KPVRGIlc1ZfcRv/CXckqEqyZ7OG7JMIN4yuEnONLeRUt6or9gvbhwL9w6zYZrZ1lJcf9N8lenS103qHeXVEuh3FijKVrGB4eCbv8m5SRy+/jO+wLbiTxga5E01SanHoSyLegoYBvFyJxAy397Z9PPmP/+ThDA9GqwyHbE1c4NPhlmGs5CdxciIHXb9g6IVXkJ7mN+W7wY4ZsB9z1sxayKvru5neyXHGR0SjOFFfovSvYdQCZmNS6djsrUH4upaHtvlp5PTk/kZcYdXpFmIxcCAwEAAaOCBCgwggQkMEkGA1UdEQRCMECBGG1hcmtldGEuYnVyZG92YUBhcy1wby5jeqAZBgkrBgEEAdwZAgGgDBMKMTg5MzkyODExM6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cWD8ymrES8Hid1igAIEBg+XEirDANBgkqhkiG9w0BAQsFAAOCAQEARJAXiZL+UaKswXjjqQM23sbs85GL0WgDPPm0w/TZ86oYZeQ7DD12SErDCU1nLrU+nYAuVI5xXjVgAzySM2lYO7//UnfBmh+a/CrPDLBQxu7ZwFIv2jyNuQLTZlEJpfTEUT4Xx/7VAdqYu8lL2paHRevpScQnVFiDa34DJm1f9YYpZ/zg+SbvV/nmq+GcvuVc+qkWzYU2GR5xiteJQOwam1nGsB9ONmsEyNJ7SAKHGKzDeNty2EmmyhdvSbYGedxp/YyAMq4sjhg/DDUGrFo6TSJ+hI6B3oZ/r0ybL16fpFPYq4VvKcrVy6XvQnd7Th65NMOIUHjUXq+7UwbySGE3N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D4YddJbSVFIG4f45ddAiW+J8oL8=</ds:DigestValue>
      </ds:Reference>
      <ds:Reference URI="/xl/workbook.xml?ContentType=application/vnd.openxmlformats-officedocument.spreadsheetml.sheet.main+xml">
        <ds:DigestMethod Algorithm="http://www.w3.org/2000/09/xmldsig#sha1"/>
        <ds:DigestValue>3iFZ4f0n0RRh0wMUCRteG7cB1u0=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789NxtRD0tsxOparA3INRQU3774=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xe1HTfm+2dOvb1qNtIuvV2y/VDw=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uvbD3R8vVxG+vYcgn65mSMi+CwE=</ds:DigestValue>
      </ds:Reference>
      <ds:Reference URI="/xl/styles.xml?ContentType=application/vnd.openxmlformats-officedocument.spreadsheetml.styles+xml">
        <ds:DigestMethod Algorithm="http://www.w3.org/2000/09/xmldsig#sha1"/>
        <ds:DigestValue>9+bpHZpeKbbqPd/yLAZwUpS8s+g=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TrK121bzPuiPYt/DU4MFxXBixfk=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rWFCcIZW0QmZLSUslLMfqyNeMwE=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SXQHuYB5RBxqhr6PlxpCoT+nrQk=</ds:DigestValue>
      </ds:Reference>
      <ds:Reference URI="/xl/theme/theme1.xml?ContentType=application/vnd.openxmlformats-officedocument.theme+xml">
        <ds:DigestMethod Algorithm="http://www.w3.org/2000/09/xmldsig#sha1"/>
        <ds:DigestValue>Zvh0/8y/iwLmhBSf2zBIdZh5Im8=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HQSghL9/kVMu7kanDZzNvBh+acc=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aqo80APRE15X41rxDvib0ctLMf8=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HvcQJy/lxxOvxSbtZilUASRvdU0=</ds:DigestValue>
      </ds:Reference>
      <ds:Reference URI="/xl/calcChain.xml?ContentType=application/vnd.openxmlformats-officedocument.spreadsheetml.calcChain+xml">
        <ds:DigestMethod Algorithm="http://www.w3.org/2000/09/xmldsig#sha1"/>
        <ds:DigestValue>OoDGenjvgiAKwz5rnFs55jC856Y=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3.xml?ContentType=application/vnd.openxmlformats-officedocument.drawing+xml">
        <ds:DigestMethod Algorithm="http://www.w3.org/2000/09/xmldsig#sha1"/>
        <ds:DigestValue>AIKegIm5TY5fBUyzC1cxzCLcyC4=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2.xml?ContentType=application/vnd.openxmlformats-officedocument.drawing+xml">
        <ds:DigestMethod Algorithm="http://www.w3.org/2000/09/xmldsig#sha1"/>
        <ds:DigestValue>tgWPIAEebs3+stiJVfWm4tgW01U=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.xml?ContentType=application/vnd.openxmlformats-officedocument.drawing+xml">
        <ds:DigestMethod Algorithm="http://www.w3.org/2000/09/xmldsig#sha1"/>
        <ds:DigestValue>bcmNMMkLVUcc0M+RwrrhALIbzLY=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mspOhEFdklYzSXUnp/SPH01Mi84=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4.xml?ContentType=application/vnd.openxmlformats-officedocument.drawing+xml">
        <ds:DigestMethod Algorithm="http://www.w3.org/2000/09/xmldsig#sha1"/>
        <ds:DigestValue>7EmUbvWCvf9u5iL500ZPTOGeR7M=</ds:DigestValue>
      </ds:Reference>
      <ds:Reference URI="/xl/media/image1.png?ContentType=image/png">
        <ds:DigestMethod Algorithm="http://www.w3.org/2000/09/xmldsig#sha1"/>
        <ds:DigestValue>dbGkBv8+RWi5g00yBpFHFDg7AXE=</ds:DigestValue>
      </ds:Reference>
      <ds:Reference URI="/docProps/core.xml?ContentType=application/vnd.openxmlformats-package.core-properties+xml">
        <ds:DigestMethod Algorithm="http://www.w3.org/2000/09/xmldsig#sha1"/>
        <ds:DigestValue>R/EyFHXL6bZW1qatzpu0v9YruOk=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2018-03-02T07:08:55.7Z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00 - Vedlejší a ostatn...</vt:lpstr>
      <vt:lpstr>SO 01 - Sanace suterénníc...</vt:lpstr>
      <vt:lpstr>SO 02 - Sanace suterénníc...</vt:lpstr>
      <vt:lpstr>Pokyny pro vyplnění</vt:lpstr>
      <vt:lpstr>'Rekapitulace stavby'!Názvy_tisku</vt:lpstr>
      <vt:lpstr>'SO 00 - Vedlejší a ostatn...'!Názvy_tisku</vt:lpstr>
      <vt:lpstr>'SO 01 - Sanace suterénníc...'!Názvy_tisku</vt:lpstr>
      <vt:lpstr>'SO 02 - Sanace suterénníc...'!Názvy_tisku</vt:lpstr>
      <vt:lpstr>'Pokyny pro vyplnění'!Oblast_tisku</vt:lpstr>
      <vt:lpstr>'Rekapitulace stavby'!Oblast_tisku</vt:lpstr>
      <vt:lpstr>'SO 00 - Vedlejší a ostatn...'!Oblast_tisku</vt:lpstr>
      <vt:lpstr>'SO 01 - Sanace suterénníc...'!Oblast_tisku</vt:lpstr>
      <vt:lpstr>'SO 02 - Sanace suterénníc...'!Oblast_tisku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 Lenka</dc:creator>
  <cp:lastModifiedBy>BURDOVA Marketa</cp:lastModifiedBy>
  <dcterms:created xsi:type="dcterms:W3CDTF">2018-02-04T11:34:37Z</dcterms:created>
  <dcterms:modified xsi:type="dcterms:W3CDTF">2018-03-02T07:03:54Z</dcterms:modified>
</cp:coreProperties>
</file>