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3035" windowHeight="8955"/>
  </bookViews>
  <sheets>
    <sheet name="Rekapitulace stavby" sheetId="1" r:id="rId1"/>
    <sheet name="121 - Vedlejší a ostatní ..." sheetId="2" r:id="rId2"/>
    <sheet name="121_A - SO A_stavební obj..." sheetId="3" r:id="rId3"/>
    <sheet name="121_B - SO B_stavební obj..." sheetId="4" r:id="rId4"/>
  </sheets>
  <definedNames>
    <definedName name="_xlnm.Print_Titles" localSheetId="1">'121 - Vedlejší a ostatní ...'!$110:$110</definedName>
    <definedName name="_xlnm.Print_Titles" localSheetId="2">'121_A - SO A_stavební obj...'!$122:$122</definedName>
    <definedName name="_xlnm.Print_Titles" localSheetId="3">'121_B - SO B_stavební obj...'!$123:$123</definedName>
    <definedName name="_xlnm.Print_Titles" localSheetId="0">'Rekapitulace stavby'!$85:$85</definedName>
    <definedName name="_xlnm.Print_Area" localSheetId="1">'121 - Vedlejší a ostatní ...'!$C$4:$Q$70,'121 - Vedlejší a ostatní ...'!$C$76:$Q$94,'121 - Vedlejší a ostatní ...'!$C$100:$Q$115</definedName>
    <definedName name="_xlnm.Print_Area" localSheetId="2">'121_A - SO A_stavební obj...'!$C$4:$Q$70,'121_A - SO A_stavební obj...'!$C$76:$Q$106,'121_A - SO A_stavební obj...'!$C$112:$Q$274</definedName>
    <definedName name="_xlnm.Print_Area" localSheetId="3">'121_B - SO B_stavební obj...'!$C$4:$Q$70,'121_B - SO B_stavební obj...'!$C$76:$Q$107,'121_B - SO B_stavební obj...'!$C$113:$Q$277</definedName>
    <definedName name="_xlnm.Print_Area" localSheetId="0">'Rekapitulace stavby'!$C$4:$AP$70,'Rekapitulace stavby'!$C$76:$AP$94</definedName>
  </definedNames>
  <calcPr calcId="171027" iterateCount="1"/>
</workbook>
</file>

<file path=xl/calcChain.xml><?xml version="1.0" encoding="utf-8"?>
<calcChain xmlns="http://schemas.openxmlformats.org/spreadsheetml/2006/main">
  <c r="F6" i="2"/>
  <c r="O9"/>
  <c r="O14"/>
  <c r="E15"/>
  <c r="O15"/>
  <c r="O17"/>
  <c r="E18"/>
  <c r="O18"/>
  <c r="O20"/>
  <c r="E21"/>
  <c r="O21"/>
  <c r="M28"/>
  <c r="F78"/>
  <c r="F79"/>
  <c r="F81"/>
  <c r="M81"/>
  <c r="F83"/>
  <c r="M83"/>
  <c r="F84"/>
  <c r="M84"/>
  <c r="F102"/>
  <c r="F103"/>
  <c r="F105"/>
  <c r="M105"/>
  <c r="F107"/>
  <c r="M107"/>
  <c r="F108"/>
  <c r="M108"/>
  <c r="N114"/>
  <c r="BE114" s="1"/>
  <c r="W114"/>
  <c r="Y114"/>
  <c r="AA114"/>
  <c r="BF114"/>
  <c r="BG114"/>
  <c r="BH114"/>
  <c r="BI114"/>
  <c r="BK114"/>
  <c r="N115"/>
  <c r="BE115" s="1"/>
  <c r="W115"/>
  <c r="Y115"/>
  <c r="AA115"/>
  <c r="BF115"/>
  <c r="BG115"/>
  <c r="H34" s="1"/>
  <c r="BB88" i="1" s="1"/>
  <c r="BH115" i="2"/>
  <c r="BI115"/>
  <c r="BK115"/>
  <c r="F6" i="3"/>
  <c r="O9"/>
  <c r="O14"/>
  <c r="E15"/>
  <c r="F84" s="1"/>
  <c r="O15"/>
  <c r="O17"/>
  <c r="E18"/>
  <c r="M119" s="1"/>
  <c r="O18"/>
  <c r="O20"/>
  <c r="E21"/>
  <c r="O21"/>
  <c r="M28"/>
  <c r="F78"/>
  <c r="F79"/>
  <c r="F81"/>
  <c r="M81"/>
  <c r="F83"/>
  <c r="M84"/>
  <c r="F114"/>
  <c r="F115"/>
  <c r="F117"/>
  <c r="M117"/>
  <c r="F119"/>
  <c r="F120"/>
  <c r="M120"/>
  <c r="N126"/>
  <c r="BE126" s="1"/>
  <c r="W126"/>
  <c r="W125" s="1"/>
  <c r="Y126"/>
  <c r="Y125" s="1"/>
  <c r="AA126"/>
  <c r="AA125" s="1"/>
  <c r="BF126"/>
  <c r="BG126"/>
  <c r="BH126"/>
  <c r="BI126"/>
  <c r="BK126"/>
  <c r="N128"/>
  <c r="W128"/>
  <c r="Y128"/>
  <c r="AA128"/>
  <c r="BE128"/>
  <c r="BF128"/>
  <c r="BG128"/>
  <c r="BH128"/>
  <c r="BI128"/>
  <c r="BK128"/>
  <c r="N132"/>
  <c r="BE132" s="1"/>
  <c r="W132"/>
  <c r="Y132"/>
  <c r="AA132"/>
  <c r="BF132"/>
  <c r="BG132"/>
  <c r="BH132"/>
  <c r="BI132"/>
  <c r="BK132"/>
  <c r="N143"/>
  <c r="BE143" s="1"/>
  <c r="W143"/>
  <c r="Y143"/>
  <c r="AA143"/>
  <c r="BF143"/>
  <c r="BG143"/>
  <c r="BH143"/>
  <c r="BI143"/>
  <c r="BK143"/>
  <c r="N145"/>
  <c r="W145"/>
  <c r="Y145"/>
  <c r="AA145"/>
  <c r="BE145"/>
  <c r="BF145"/>
  <c r="BG145"/>
  <c r="BH145"/>
  <c r="BI145"/>
  <c r="BK145"/>
  <c r="N147"/>
  <c r="W147"/>
  <c r="Y147"/>
  <c r="AA147"/>
  <c r="BE147"/>
  <c r="BF147"/>
  <c r="BG147"/>
  <c r="BH147"/>
  <c r="BI147"/>
  <c r="BK147"/>
  <c r="N149"/>
  <c r="BE149" s="1"/>
  <c r="W149"/>
  <c r="Y149"/>
  <c r="AA149"/>
  <c r="BF149"/>
  <c r="BG149"/>
  <c r="BH149"/>
  <c r="BI149"/>
  <c r="BK149"/>
  <c r="N151"/>
  <c r="BE151" s="1"/>
  <c r="W151"/>
  <c r="Y151"/>
  <c r="AA151"/>
  <c r="BF151"/>
  <c r="BG151"/>
  <c r="BH151"/>
  <c r="BI151"/>
  <c r="BK151"/>
  <c r="N152"/>
  <c r="W152"/>
  <c r="Y152"/>
  <c r="AA152"/>
  <c r="BE152"/>
  <c r="BF152"/>
  <c r="BG152"/>
  <c r="BH152"/>
  <c r="BI152"/>
  <c r="BK152"/>
  <c r="N154"/>
  <c r="W154"/>
  <c r="Y154"/>
  <c r="AA154"/>
  <c r="BE154"/>
  <c r="BF154"/>
  <c r="BG154"/>
  <c r="BH154"/>
  <c r="BI154"/>
  <c r="BK154"/>
  <c r="N157"/>
  <c r="BE157" s="1"/>
  <c r="W157"/>
  <c r="Y157"/>
  <c r="AA157"/>
  <c r="BF157"/>
  <c r="BG157"/>
  <c r="BH157"/>
  <c r="BI157"/>
  <c r="BK157"/>
  <c r="N160"/>
  <c r="BE160" s="1"/>
  <c r="W160"/>
  <c r="Y160"/>
  <c r="AA160"/>
  <c r="BF160"/>
  <c r="BG160"/>
  <c r="BH160"/>
  <c r="BI160"/>
  <c r="BK160"/>
  <c r="N163"/>
  <c r="W163"/>
  <c r="Y163"/>
  <c r="Y162" s="1"/>
  <c r="AA163"/>
  <c r="BE163"/>
  <c r="BF163"/>
  <c r="BG163"/>
  <c r="BH163"/>
  <c r="BI163"/>
  <c r="BK163"/>
  <c r="N165"/>
  <c r="W165"/>
  <c r="W162" s="1"/>
  <c r="Y165"/>
  <c r="AA165"/>
  <c r="BE165"/>
  <c r="BF165"/>
  <c r="BG165"/>
  <c r="BH165"/>
  <c r="BI165"/>
  <c r="BK165"/>
  <c r="N167"/>
  <c r="W167"/>
  <c r="Y167"/>
  <c r="AA167"/>
  <c r="AA162" s="1"/>
  <c r="BE167"/>
  <c r="BF167"/>
  <c r="BG167"/>
  <c r="BH167"/>
  <c r="BI167"/>
  <c r="BK167"/>
  <c r="N169"/>
  <c r="BE169" s="1"/>
  <c r="W169"/>
  <c r="Y169"/>
  <c r="AA169"/>
  <c r="BF169"/>
  <c r="BG169"/>
  <c r="BH169"/>
  <c r="BI169"/>
  <c r="BK169"/>
  <c r="N171"/>
  <c r="BE171" s="1"/>
  <c r="W171"/>
  <c r="Y171"/>
  <c r="AA171"/>
  <c r="BF171"/>
  <c r="BG171"/>
  <c r="BH171"/>
  <c r="BI171"/>
  <c r="BK171"/>
  <c r="N173"/>
  <c r="W173"/>
  <c r="Y173"/>
  <c r="AA173"/>
  <c r="BE173"/>
  <c r="BF173"/>
  <c r="BG173"/>
  <c r="BH173"/>
  <c r="BI173"/>
  <c r="BK173"/>
  <c r="N176"/>
  <c r="W176"/>
  <c r="Y176"/>
  <c r="AA176"/>
  <c r="BE176"/>
  <c r="BF176"/>
  <c r="BG176"/>
  <c r="BH176"/>
  <c r="BI176"/>
  <c r="BK176"/>
  <c r="N180"/>
  <c r="BE180" s="1"/>
  <c r="W180"/>
  <c r="W179" s="1"/>
  <c r="Y180"/>
  <c r="AA180"/>
  <c r="AA179"/>
  <c r="BF180"/>
  <c r="BG180"/>
  <c r="BH180"/>
  <c r="BI180"/>
  <c r="BK180"/>
  <c r="N181"/>
  <c r="BE181" s="1"/>
  <c r="W181"/>
  <c r="Y181"/>
  <c r="Y179" s="1"/>
  <c r="AA181"/>
  <c r="BF181"/>
  <c r="BG181"/>
  <c r="BH181"/>
  <c r="BI181"/>
  <c r="BK181"/>
  <c r="N182"/>
  <c r="BE182" s="1"/>
  <c r="W182"/>
  <c r="Y182"/>
  <c r="AA182"/>
  <c r="BF182"/>
  <c r="BG182"/>
  <c r="BH182"/>
  <c r="BI182"/>
  <c r="BK182"/>
  <c r="N184"/>
  <c r="W184"/>
  <c r="W183" s="1"/>
  <c r="Y184"/>
  <c r="Y183" s="1"/>
  <c r="AA184"/>
  <c r="AA183" s="1"/>
  <c r="BE184"/>
  <c r="BF184"/>
  <c r="BG184"/>
  <c r="BH184"/>
  <c r="BI184"/>
  <c r="BK184"/>
  <c r="BK183" s="1"/>
  <c r="N183" s="1"/>
  <c r="N93" s="1"/>
  <c r="N187"/>
  <c r="BE187" s="1"/>
  <c r="W187"/>
  <c r="Y187"/>
  <c r="AA187"/>
  <c r="AA186" s="1"/>
  <c r="AA185" s="1"/>
  <c r="BF187"/>
  <c r="BG187"/>
  <c r="BH187"/>
  <c r="BI187"/>
  <c r="BK187"/>
  <c r="N189"/>
  <c r="BE189" s="1"/>
  <c r="W189"/>
  <c r="Y189"/>
  <c r="AA189"/>
  <c r="BF189"/>
  <c r="BG189"/>
  <c r="BH189"/>
  <c r="BI189"/>
  <c r="BK189"/>
  <c r="N191"/>
  <c r="W191"/>
  <c r="Y191"/>
  <c r="AA191"/>
  <c r="BE191"/>
  <c r="BF191"/>
  <c r="BG191"/>
  <c r="BH191"/>
  <c r="BI191"/>
  <c r="BK191"/>
  <c r="N194"/>
  <c r="W194"/>
  <c r="W186" s="1"/>
  <c r="Y194"/>
  <c r="Y186" s="1"/>
  <c r="AA194"/>
  <c r="BE194"/>
  <c r="BF194"/>
  <c r="BG194"/>
  <c r="BH194"/>
  <c r="BI194"/>
  <c r="BK194"/>
  <c r="N196"/>
  <c r="BE196" s="1"/>
  <c r="W196"/>
  <c r="Y196"/>
  <c r="AA196"/>
  <c r="BF196"/>
  <c r="BG196"/>
  <c r="BH196"/>
  <c r="BI196"/>
  <c r="BK196"/>
  <c r="N198"/>
  <c r="BE198" s="1"/>
  <c r="W198"/>
  <c r="Y198"/>
  <c r="AA198"/>
  <c r="BF198"/>
  <c r="BG198"/>
  <c r="BH198"/>
  <c r="BI198"/>
  <c r="BK198"/>
  <c r="N208"/>
  <c r="W208"/>
  <c r="Y208"/>
  <c r="AA208"/>
  <c r="BE208"/>
  <c r="BF208"/>
  <c r="BG208"/>
  <c r="BH208"/>
  <c r="BI208"/>
  <c r="BK208"/>
  <c r="N210"/>
  <c r="W210"/>
  <c r="Y210"/>
  <c r="AA210"/>
  <c r="BE210"/>
  <c r="BF210"/>
  <c r="BG210"/>
  <c r="BH210"/>
  <c r="BI210"/>
  <c r="BK210"/>
  <c r="N212"/>
  <c r="BE212" s="1"/>
  <c r="W212"/>
  <c r="Y212"/>
  <c r="AA212"/>
  <c r="BF212"/>
  <c r="BG212"/>
  <c r="BH212"/>
  <c r="BI212"/>
  <c r="BK212"/>
  <c r="N214"/>
  <c r="BE214" s="1"/>
  <c r="W214"/>
  <c r="Y214"/>
  <c r="AA214"/>
  <c r="BF214"/>
  <c r="BG214"/>
  <c r="BH214"/>
  <c r="BI214"/>
  <c r="BK214"/>
  <c r="N216"/>
  <c r="W216"/>
  <c r="Y216"/>
  <c r="AA216"/>
  <c r="BE216"/>
  <c r="BF216"/>
  <c r="BG216"/>
  <c r="BH216"/>
  <c r="BI216"/>
  <c r="BK216"/>
  <c r="N218"/>
  <c r="W218"/>
  <c r="Y218"/>
  <c r="AA218"/>
  <c r="BE218"/>
  <c r="BF218"/>
  <c r="BG218"/>
  <c r="BH218"/>
  <c r="BI218"/>
  <c r="BK218"/>
  <c r="N220"/>
  <c r="BE220" s="1"/>
  <c r="W220"/>
  <c r="Y220"/>
  <c r="AA220"/>
  <c r="BF220"/>
  <c r="BG220"/>
  <c r="BH220"/>
  <c r="BI220"/>
  <c r="BK220"/>
  <c r="Y221"/>
  <c r="N222"/>
  <c r="W222"/>
  <c r="W221" s="1"/>
  <c r="Y222"/>
  <c r="AA222"/>
  <c r="AA221"/>
  <c r="BE222"/>
  <c r="BF222"/>
  <c r="BG222"/>
  <c r="BH222"/>
  <c r="BI222"/>
  <c r="BK222"/>
  <c r="N224"/>
  <c r="BE224" s="1"/>
  <c r="W224"/>
  <c r="Y224"/>
  <c r="AA224"/>
  <c r="BF224"/>
  <c r="BG224"/>
  <c r="BH224"/>
  <c r="BI224"/>
  <c r="BK224"/>
  <c r="W225"/>
  <c r="N226"/>
  <c r="BE226" s="1"/>
  <c r="W226"/>
  <c r="Y226"/>
  <c r="Y225"/>
  <c r="AA226"/>
  <c r="AA225" s="1"/>
  <c r="BF226"/>
  <c r="BG226"/>
  <c r="BH226"/>
  <c r="BI226"/>
  <c r="BK226"/>
  <c r="BK225" s="1"/>
  <c r="N225" s="1"/>
  <c r="N97" s="1"/>
  <c r="N230"/>
  <c r="BE230" s="1"/>
  <c r="W230"/>
  <c r="W229" s="1"/>
  <c r="Y230"/>
  <c r="Y229" s="1"/>
  <c r="AA230"/>
  <c r="AA229" s="1"/>
  <c r="BF230"/>
  <c r="BG230"/>
  <c r="BH230"/>
  <c r="BI230"/>
  <c r="BK230"/>
  <c r="BK229"/>
  <c r="N229" s="1"/>
  <c r="N98" s="1"/>
  <c r="N234"/>
  <c r="BE234" s="1"/>
  <c r="W234"/>
  <c r="Y234"/>
  <c r="Y233" s="1"/>
  <c r="AA234"/>
  <c r="AA233" s="1"/>
  <c r="BF234"/>
  <c r="BG234"/>
  <c r="BH234"/>
  <c r="BI234"/>
  <c r="BK234"/>
  <c r="N236"/>
  <c r="BE236" s="1"/>
  <c r="W236"/>
  <c r="Y236"/>
  <c r="AA236"/>
  <c r="BF236"/>
  <c r="BG236"/>
  <c r="BH236"/>
  <c r="BI236"/>
  <c r="BK236"/>
  <c r="N238"/>
  <c r="W238"/>
  <c r="Y238"/>
  <c r="AA238"/>
  <c r="BE238"/>
  <c r="BF238"/>
  <c r="BG238"/>
  <c r="BH238"/>
  <c r="BI238"/>
  <c r="BK238"/>
  <c r="N240"/>
  <c r="W240"/>
  <c r="W233"/>
  <c r="Y240"/>
  <c r="AA240"/>
  <c r="BE240"/>
  <c r="BF240"/>
  <c r="BG240"/>
  <c r="BH240"/>
  <c r="BI240"/>
  <c r="BK240"/>
  <c r="N242"/>
  <c r="BE242" s="1"/>
  <c r="W242"/>
  <c r="Y242"/>
  <c r="AA242"/>
  <c r="BF242"/>
  <c r="BG242"/>
  <c r="BH242"/>
  <c r="BI242"/>
  <c r="BK242"/>
  <c r="N244"/>
  <c r="BE244" s="1"/>
  <c r="W244"/>
  <c r="Y244"/>
  <c r="AA244"/>
  <c r="BF244"/>
  <c r="BG244"/>
  <c r="BH244"/>
  <c r="BI244"/>
  <c r="BK244"/>
  <c r="N246"/>
  <c r="W246"/>
  <c r="Y246"/>
  <c r="Y245" s="1"/>
  <c r="AA246"/>
  <c r="AA245" s="1"/>
  <c r="BE246"/>
  <c r="BF246"/>
  <c r="BG246"/>
  <c r="BH246"/>
  <c r="BI246"/>
  <c r="BK246"/>
  <c r="N248"/>
  <c r="W248"/>
  <c r="Y248"/>
  <c r="AA248"/>
  <c r="BE248"/>
  <c r="BF248"/>
  <c r="BG248"/>
  <c r="BH248"/>
  <c r="BI248"/>
  <c r="BK248"/>
  <c r="N250"/>
  <c r="W250"/>
  <c r="W245" s="1"/>
  <c r="Y250"/>
  <c r="AA250"/>
  <c r="BE250"/>
  <c r="BF250"/>
  <c r="BG250"/>
  <c r="BH250"/>
  <c r="BI250"/>
  <c r="BK250"/>
  <c r="N252"/>
  <c r="BE252" s="1"/>
  <c r="W252"/>
  <c r="Y252"/>
  <c r="AA252"/>
  <c r="BF252"/>
  <c r="BG252"/>
  <c r="BH252"/>
  <c r="BI252"/>
  <c r="BK252"/>
  <c r="N254"/>
  <c r="W254"/>
  <c r="Y254"/>
  <c r="AA254"/>
  <c r="BE254"/>
  <c r="BF254"/>
  <c r="BG254"/>
  <c r="BH254"/>
  <c r="BI254"/>
  <c r="BK254"/>
  <c r="N256"/>
  <c r="W256"/>
  <c r="Y256"/>
  <c r="AA256"/>
  <c r="BE256"/>
  <c r="BF256"/>
  <c r="BG256"/>
  <c r="BH256"/>
  <c r="BI256"/>
  <c r="BK256"/>
  <c r="N258"/>
  <c r="BE258" s="1"/>
  <c r="W258"/>
  <c r="W257" s="1"/>
  <c r="Y258"/>
  <c r="Y257" s="1"/>
  <c r="AA258"/>
  <c r="AA257" s="1"/>
  <c r="BF258"/>
  <c r="BG258"/>
  <c r="BH258"/>
  <c r="BI258"/>
  <c r="BK258"/>
  <c r="N261"/>
  <c r="W261"/>
  <c r="Y261"/>
  <c r="AA261"/>
  <c r="BE261"/>
  <c r="BF261"/>
  <c r="BG261"/>
  <c r="BH261"/>
  <c r="BI261"/>
  <c r="BK261"/>
  <c r="N263"/>
  <c r="BE263" s="1"/>
  <c r="W263"/>
  <c r="Y263"/>
  <c r="AA263"/>
  <c r="BF263"/>
  <c r="BG263"/>
  <c r="BH263"/>
  <c r="BI263"/>
  <c r="BK263"/>
  <c r="N265"/>
  <c r="BE265" s="1"/>
  <c r="W265"/>
  <c r="Y265"/>
  <c r="AA265"/>
  <c r="BF265"/>
  <c r="BG265"/>
  <c r="BH265"/>
  <c r="BI265"/>
  <c r="BK265"/>
  <c r="N267"/>
  <c r="W267"/>
  <c r="Y267"/>
  <c r="AA267"/>
  <c r="BE267"/>
  <c r="BF267"/>
  <c r="BG267"/>
  <c r="BH267"/>
  <c r="BI267"/>
  <c r="BK267"/>
  <c r="N269"/>
  <c r="BE269" s="1"/>
  <c r="W269"/>
  <c r="Y269"/>
  <c r="AA269"/>
  <c r="BF269"/>
  <c r="BG269"/>
  <c r="BH269"/>
  <c r="BI269"/>
  <c r="BK269"/>
  <c r="N271"/>
  <c r="BE271" s="1"/>
  <c r="W271"/>
  <c r="Y271"/>
  <c r="AA271"/>
  <c r="BF271"/>
  <c r="BG271"/>
  <c r="BH271"/>
  <c r="BI271"/>
  <c r="BK271"/>
  <c r="N273"/>
  <c r="W273"/>
  <c r="W272" s="1"/>
  <c r="Y273"/>
  <c r="Y272" s="1"/>
  <c r="AA273"/>
  <c r="AA272" s="1"/>
  <c r="BE273"/>
  <c r="BF273"/>
  <c r="BG273"/>
  <c r="BH273"/>
  <c r="BI273"/>
  <c r="BK273"/>
  <c r="BK272"/>
  <c r="N272" s="1"/>
  <c r="N102" s="1"/>
  <c r="F6" i="4"/>
  <c r="O9"/>
  <c r="O14"/>
  <c r="E15"/>
  <c r="F84"/>
  <c r="O15"/>
  <c r="O17"/>
  <c r="E18"/>
  <c r="O18"/>
  <c r="O20"/>
  <c r="E21"/>
  <c r="M84" s="1"/>
  <c r="O21"/>
  <c r="M28"/>
  <c r="AS90" i="1" s="1"/>
  <c r="F78" i="4"/>
  <c r="F79"/>
  <c r="F81"/>
  <c r="M81"/>
  <c r="F83"/>
  <c r="M83"/>
  <c r="F115"/>
  <c r="F116"/>
  <c r="F118"/>
  <c r="M118"/>
  <c r="F120"/>
  <c r="M120"/>
  <c r="F121"/>
  <c r="N127"/>
  <c r="BE127" s="1"/>
  <c r="W127"/>
  <c r="W126" s="1"/>
  <c r="Y127"/>
  <c r="AA127"/>
  <c r="AA126" s="1"/>
  <c r="BF127"/>
  <c r="BG127"/>
  <c r="BH127"/>
  <c r="BI127"/>
  <c r="BK127"/>
  <c r="N129"/>
  <c r="W129"/>
  <c r="Y129"/>
  <c r="Y126" s="1"/>
  <c r="AA129"/>
  <c r="BE129"/>
  <c r="BF129"/>
  <c r="BG129"/>
  <c r="BH129"/>
  <c r="BI129"/>
  <c r="BK129"/>
  <c r="N133"/>
  <c r="BE133" s="1"/>
  <c r="W133"/>
  <c r="Y133"/>
  <c r="AA133"/>
  <c r="BF133"/>
  <c r="BG133"/>
  <c r="BH133"/>
  <c r="BI133"/>
  <c r="BK133"/>
  <c r="N144"/>
  <c r="W144"/>
  <c r="Y144"/>
  <c r="AA144"/>
  <c r="BE144"/>
  <c r="BF144"/>
  <c r="BG144"/>
  <c r="BH144"/>
  <c r="BI144"/>
  <c r="BK144"/>
  <c r="N146"/>
  <c r="BE146" s="1"/>
  <c r="W146"/>
  <c r="Y146"/>
  <c r="AA146"/>
  <c r="BF146"/>
  <c r="BG146"/>
  <c r="BH146"/>
  <c r="BI146"/>
  <c r="BK146"/>
  <c r="N148"/>
  <c r="BE148" s="1"/>
  <c r="W148"/>
  <c r="Y148"/>
  <c r="AA148"/>
  <c r="BF148"/>
  <c r="BG148"/>
  <c r="BH148"/>
  <c r="BI148"/>
  <c r="BK148"/>
  <c r="N150"/>
  <c r="W150"/>
  <c r="Y150"/>
  <c r="AA150"/>
  <c r="BE150"/>
  <c r="BF150"/>
  <c r="BG150"/>
  <c r="BH150"/>
  <c r="BI150"/>
  <c r="BK150"/>
  <c r="N152"/>
  <c r="W152"/>
  <c r="Y152"/>
  <c r="AA152"/>
  <c r="BE152"/>
  <c r="BF152"/>
  <c r="BG152"/>
  <c r="BH152"/>
  <c r="BI152"/>
  <c r="BK152"/>
  <c r="N154"/>
  <c r="W154"/>
  <c r="Y154"/>
  <c r="AA154"/>
  <c r="BE154"/>
  <c r="BF154"/>
  <c r="BG154"/>
  <c r="BH154"/>
  <c r="BI154"/>
  <c r="BK154"/>
  <c r="N157"/>
  <c r="BE157" s="1"/>
  <c r="W157"/>
  <c r="Y157"/>
  <c r="AA157"/>
  <c r="BF157"/>
  <c r="BG157"/>
  <c r="BH157"/>
  <c r="BI157"/>
  <c r="BK157"/>
  <c r="N160"/>
  <c r="BE160" s="1"/>
  <c r="W160"/>
  <c r="Y160"/>
  <c r="Y159" s="1"/>
  <c r="AA160"/>
  <c r="AA159" s="1"/>
  <c r="BF160"/>
  <c r="BG160"/>
  <c r="BH160"/>
  <c r="BI160"/>
  <c r="BK160"/>
  <c r="N162"/>
  <c r="BE162" s="1"/>
  <c r="W162"/>
  <c r="W159" s="1"/>
  <c r="Y162"/>
  <c r="AA162"/>
  <c r="BF162"/>
  <c r="BG162"/>
  <c r="BH162"/>
  <c r="BI162"/>
  <c r="BK162"/>
  <c r="N164"/>
  <c r="W164"/>
  <c r="Y164"/>
  <c r="AA164"/>
  <c r="BE164"/>
  <c r="BF164"/>
  <c r="BG164"/>
  <c r="BH164"/>
  <c r="BI164"/>
  <c r="BK164"/>
  <c r="N166"/>
  <c r="W166"/>
  <c r="Y166"/>
  <c r="AA166"/>
  <c r="BE166"/>
  <c r="BF166"/>
  <c r="BG166"/>
  <c r="BH166"/>
  <c r="BI166"/>
  <c r="BK166"/>
  <c r="N168"/>
  <c r="BE168" s="1"/>
  <c r="W168"/>
  <c r="Y168"/>
  <c r="AA168"/>
  <c r="BF168"/>
  <c r="BG168"/>
  <c r="BH168"/>
  <c r="BI168"/>
  <c r="BK168"/>
  <c r="N170"/>
  <c r="BE170" s="1"/>
  <c r="W170"/>
  <c r="Y170"/>
  <c r="AA170"/>
  <c r="BF170"/>
  <c r="BG170"/>
  <c r="BH170"/>
  <c r="BI170"/>
  <c r="BK170"/>
  <c r="N173"/>
  <c r="W173"/>
  <c r="Y173"/>
  <c r="AA173"/>
  <c r="BE173"/>
  <c r="BF173"/>
  <c r="BG173"/>
  <c r="BH173"/>
  <c r="BI173"/>
  <c r="BK173"/>
  <c r="N176"/>
  <c r="W176"/>
  <c r="Y176"/>
  <c r="Y175" s="1"/>
  <c r="AA176"/>
  <c r="AA175" s="1"/>
  <c r="BE176"/>
  <c r="BF176"/>
  <c r="BG176"/>
  <c r="BH176"/>
  <c r="BI176"/>
  <c r="BK176"/>
  <c r="N177"/>
  <c r="W177"/>
  <c r="Y177"/>
  <c r="AA177"/>
  <c r="BE177"/>
  <c r="BF177"/>
  <c r="BG177"/>
  <c r="BH177"/>
  <c r="BI177"/>
  <c r="BK177"/>
  <c r="N178"/>
  <c r="BE178" s="1"/>
  <c r="W178"/>
  <c r="W175" s="1"/>
  <c r="Y178"/>
  <c r="AA178"/>
  <c r="BF178"/>
  <c r="BG178"/>
  <c r="BH178"/>
  <c r="BI178"/>
  <c r="BK178"/>
  <c r="W179"/>
  <c r="N180"/>
  <c r="W180"/>
  <c r="Y180"/>
  <c r="Y179" s="1"/>
  <c r="AA180"/>
  <c r="AA179" s="1"/>
  <c r="BE180"/>
  <c r="BF180"/>
  <c r="BG180"/>
  <c r="BH180"/>
  <c r="BI180"/>
  <c r="BK180"/>
  <c r="BK179" s="1"/>
  <c r="N179" s="1"/>
  <c r="N93" s="1"/>
  <c r="N183"/>
  <c r="BE183" s="1"/>
  <c r="W183"/>
  <c r="Y183"/>
  <c r="Y182" s="1"/>
  <c r="AA183"/>
  <c r="AA182" s="1"/>
  <c r="BF183"/>
  <c r="BG183"/>
  <c r="BH183"/>
  <c r="BI183"/>
  <c r="BK183"/>
  <c r="N185"/>
  <c r="W185"/>
  <c r="Y185"/>
  <c r="AA185"/>
  <c r="BE185"/>
  <c r="BF185"/>
  <c r="BG185"/>
  <c r="BH185"/>
  <c r="BI185"/>
  <c r="BK185"/>
  <c r="N187"/>
  <c r="W187"/>
  <c r="Y187"/>
  <c r="AA187"/>
  <c r="BE187"/>
  <c r="BF187"/>
  <c r="BG187"/>
  <c r="BH187"/>
  <c r="BI187"/>
  <c r="BK187"/>
  <c r="N189"/>
  <c r="BE189" s="1"/>
  <c r="W189"/>
  <c r="Y189"/>
  <c r="AA189"/>
  <c r="BF189"/>
  <c r="BG189"/>
  <c r="BH189"/>
  <c r="BI189"/>
  <c r="BK189"/>
  <c r="N191"/>
  <c r="W191"/>
  <c r="Y191"/>
  <c r="AA191"/>
  <c r="BE191"/>
  <c r="BF191"/>
  <c r="BG191"/>
  <c r="BH191"/>
  <c r="BI191"/>
  <c r="BK191"/>
  <c r="N194"/>
  <c r="BE194" s="1"/>
  <c r="W194"/>
  <c r="W182" s="1"/>
  <c r="Y194"/>
  <c r="AA194"/>
  <c r="BF194"/>
  <c r="BG194"/>
  <c r="BH194"/>
  <c r="BI194"/>
  <c r="BK194"/>
  <c r="N196"/>
  <c r="BE196" s="1"/>
  <c r="W196"/>
  <c r="Y196"/>
  <c r="AA196"/>
  <c r="BF196"/>
  <c r="BG196"/>
  <c r="BH196"/>
  <c r="BI196"/>
  <c r="BK196"/>
  <c r="N198"/>
  <c r="W198"/>
  <c r="Y198"/>
  <c r="AA198"/>
  <c r="BE198"/>
  <c r="BF198"/>
  <c r="BG198"/>
  <c r="BH198"/>
  <c r="BI198"/>
  <c r="BK198"/>
  <c r="N208"/>
  <c r="W208"/>
  <c r="Y208"/>
  <c r="AA208"/>
  <c r="BE208"/>
  <c r="BF208"/>
  <c r="BG208"/>
  <c r="BH208"/>
  <c r="BI208"/>
  <c r="BK208"/>
  <c r="N210"/>
  <c r="BE210" s="1"/>
  <c r="W210"/>
  <c r="Y210"/>
  <c r="AA210"/>
  <c r="BF210"/>
  <c r="BG210"/>
  <c r="BH210"/>
  <c r="BI210"/>
  <c r="BK210"/>
  <c r="N212"/>
  <c r="W212"/>
  <c r="Y212"/>
  <c r="AA212"/>
  <c r="BE212"/>
  <c r="BF212"/>
  <c r="BG212"/>
  <c r="BH212"/>
  <c r="BI212"/>
  <c r="BK212"/>
  <c r="N214"/>
  <c r="W214"/>
  <c r="Y214"/>
  <c r="AA214"/>
  <c r="BE214"/>
  <c r="BF214"/>
  <c r="BG214"/>
  <c r="BH214"/>
  <c r="BI214"/>
  <c r="BK214"/>
  <c r="N216"/>
  <c r="W216"/>
  <c r="Y216"/>
  <c r="AA216"/>
  <c r="BE216"/>
  <c r="BF216"/>
  <c r="BG216"/>
  <c r="BH216"/>
  <c r="BI216"/>
  <c r="BK216"/>
  <c r="Y217"/>
  <c r="N218"/>
  <c r="BE218" s="1"/>
  <c r="W218"/>
  <c r="W217" s="1"/>
  <c r="Y218"/>
  <c r="AA218"/>
  <c r="AA217"/>
  <c r="BF218"/>
  <c r="BG218"/>
  <c r="BH218"/>
  <c r="BI218"/>
  <c r="BK218"/>
  <c r="N220"/>
  <c r="BE220" s="1"/>
  <c r="W220"/>
  <c r="Y220"/>
  <c r="AA220"/>
  <c r="BF220"/>
  <c r="BG220"/>
  <c r="BH220"/>
  <c r="BI220"/>
  <c r="BK220"/>
  <c r="W221"/>
  <c r="N222"/>
  <c r="W222"/>
  <c r="Y222"/>
  <c r="Y221" s="1"/>
  <c r="AA222"/>
  <c r="AA221" s="1"/>
  <c r="BE222"/>
  <c r="BF222"/>
  <c r="BG222"/>
  <c r="BH222"/>
  <c r="BI222"/>
  <c r="BK222"/>
  <c r="BK221" s="1"/>
  <c r="N221" s="1"/>
  <c r="N97" s="1"/>
  <c r="Y225"/>
  <c r="N226"/>
  <c r="BE226" s="1"/>
  <c r="W226"/>
  <c r="W225" s="1"/>
  <c r="Y226"/>
  <c r="AA226"/>
  <c r="AA225"/>
  <c r="BF226"/>
  <c r="BG226"/>
  <c r="BH226"/>
  <c r="BI226"/>
  <c r="BK226"/>
  <c r="BK225" s="1"/>
  <c r="N225" s="1"/>
  <c r="N98" s="1"/>
  <c r="N230"/>
  <c r="BE230" s="1"/>
  <c r="W230"/>
  <c r="Y230"/>
  <c r="Y229" s="1"/>
  <c r="AA230"/>
  <c r="AA229" s="1"/>
  <c r="BF230"/>
  <c r="BG230"/>
  <c r="BH230"/>
  <c r="BI230"/>
  <c r="BK230"/>
  <c r="N232"/>
  <c r="BE232" s="1"/>
  <c r="W232"/>
  <c r="W229" s="1"/>
  <c r="Y232"/>
  <c r="AA232"/>
  <c r="BF232"/>
  <c r="BG232"/>
  <c r="BH232"/>
  <c r="BI232"/>
  <c r="BK232"/>
  <c r="N234"/>
  <c r="W234"/>
  <c r="Y234"/>
  <c r="AA234"/>
  <c r="BE234"/>
  <c r="BF234"/>
  <c r="BG234"/>
  <c r="BH234"/>
  <c r="BI234"/>
  <c r="BK234"/>
  <c r="N236"/>
  <c r="W236"/>
  <c r="Y236"/>
  <c r="AA236"/>
  <c r="BE236"/>
  <c r="BF236"/>
  <c r="BG236"/>
  <c r="BH236"/>
  <c r="BI236"/>
  <c r="BK236"/>
  <c r="N238"/>
  <c r="BE238" s="1"/>
  <c r="W238"/>
  <c r="Y238"/>
  <c r="AA238"/>
  <c r="BF238"/>
  <c r="BG238"/>
  <c r="BH238"/>
  <c r="BI238"/>
  <c r="BK238"/>
  <c r="N240"/>
  <c r="BE240" s="1"/>
  <c r="W240"/>
  <c r="Y240"/>
  <c r="AA240"/>
  <c r="BF240"/>
  <c r="BG240"/>
  <c r="BH240"/>
  <c r="BI240"/>
  <c r="BK240"/>
  <c r="N242"/>
  <c r="W242"/>
  <c r="Y242"/>
  <c r="AA242"/>
  <c r="BE242"/>
  <c r="BF242"/>
  <c r="BG242"/>
  <c r="BH242"/>
  <c r="BI242"/>
  <c r="BK242"/>
  <c r="N244"/>
  <c r="W244"/>
  <c r="Y244"/>
  <c r="AA244"/>
  <c r="BE244"/>
  <c r="BF244"/>
  <c r="BG244"/>
  <c r="BH244"/>
  <c r="BI244"/>
  <c r="BK244"/>
  <c r="N246"/>
  <c r="BE246" s="1"/>
  <c r="W246"/>
  <c r="Y246"/>
  <c r="Y241" s="1"/>
  <c r="AA246"/>
  <c r="AA241" s="1"/>
  <c r="BF246"/>
  <c r="BG246"/>
  <c r="BH246"/>
  <c r="BI246"/>
  <c r="BK246"/>
  <c r="N248"/>
  <c r="BE248" s="1"/>
  <c r="W248"/>
  <c r="W241" s="1"/>
  <c r="Y248"/>
  <c r="AA248"/>
  <c r="BF248"/>
  <c r="BG248"/>
  <c r="BH248"/>
  <c r="BI248"/>
  <c r="BK248"/>
  <c r="N250"/>
  <c r="BE250" s="1"/>
  <c r="W250"/>
  <c r="Y250"/>
  <c r="AA250"/>
  <c r="BF250"/>
  <c r="BG250"/>
  <c r="BH250"/>
  <c r="BI250"/>
  <c r="BK250"/>
  <c r="N252"/>
  <c r="W252"/>
  <c r="Y252"/>
  <c r="AA252"/>
  <c r="BE252"/>
  <c r="BF252"/>
  <c r="BG252"/>
  <c r="BH252"/>
  <c r="BI252"/>
  <c r="BK252"/>
  <c r="N254"/>
  <c r="BE254" s="1"/>
  <c r="W254"/>
  <c r="Y254"/>
  <c r="Y253"/>
  <c r="AA254"/>
  <c r="BF254"/>
  <c r="BG254"/>
  <c r="BH254"/>
  <c r="BI254"/>
  <c r="BK254"/>
  <c r="N257"/>
  <c r="W257"/>
  <c r="Y257"/>
  <c r="AA257"/>
  <c r="BE257"/>
  <c r="BF257"/>
  <c r="BG257"/>
  <c r="BH257"/>
  <c r="BI257"/>
  <c r="BK257"/>
  <c r="N259"/>
  <c r="BE259" s="1"/>
  <c r="W259"/>
  <c r="W253" s="1"/>
  <c r="Y259"/>
  <c r="AA259"/>
  <c r="BF259"/>
  <c r="BG259"/>
  <c r="BH259"/>
  <c r="BI259"/>
  <c r="BK259"/>
  <c r="N261"/>
  <c r="BE261" s="1"/>
  <c r="W261"/>
  <c r="Y261"/>
  <c r="AA261"/>
  <c r="BF261"/>
  <c r="BG261"/>
  <c r="BH261"/>
  <c r="BI261"/>
  <c r="BK261"/>
  <c r="N263"/>
  <c r="W263"/>
  <c r="Y263"/>
  <c r="AA263"/>
  <c r="BE263"/>
  <c r="BF263"/>
  <c r="BG263"/>
  <c r="BH263"/>
  <c r="BI263"/>
  <c r="BK263"/>
  <c r="N265"/>
  <c r="W265"/>
  <c r="Y265"/>
  <c r="AA265"/>
  <c r="AA253" s="1"/>
  <c r="BE265"/>
  <c r="BF265"/>
  <c r="BG265"/>
  <c r="BH265"/>
  <c r="BI265"/>
  <c r="BK265"/>
  <c r="N267"/>
  <c r="BE267" s="1"/>
  <c r="W267"/>
  <c r="Y267"/>
  <c r="AA267"/>
  <c r="BF267"/>
  <c r="BG267"/>
  <c r="BH267"/>
  <c r="BI267"/>
  <c r="BK267"/>
  <c r="N269"/>
  <c r="W269"/>
  <c r="Y269"/>
  <c r="AA269"/>
  <c r="AA268" s="1"/>
  <c r="BE269"/>
  <c r="BF269"/>
  <c r="BG269"/>
  <c r="BH269"/>
  <c r="BI269"/>
  <c r="BK269"/>
  <c r="N272"/>
  <c r="BE272" s="1"/>
  <c r="W272"/>
  <c r="W268" s="1"/>
  <c r="Y272"/>
  <c r="Y268"/>
  <c r="AA272"/>
  <c r="BF272"/>
  <c r="BG272"/>
  <c r="BH272"/>
  <c r="BI272"/>
  <c r="BK272"/>
  <c r="W275"/>
  <c r="N276"/>
  <c r="W276"/>
  <c r="Y276"/>
  <c r="Y275"/>
  <c r="AA276"/>
  <c r="AA275" s="1"/>
  <c r="BE276"/>
  <c r="BF276"/>
  <c r="BG276"/>
  <c r="BH276"/>
  <c r="BI276"/>
  <c r="BK276"/>
  <c r="BK275" s="1"/>
  <c r="N275" s="1"/>
  <c r="N103" s="1"/>
  <c r="AK27" i="1"/>
  <c r="L77"/>
  <c r="L78"/>
  <c r="L80"/>
  <c r="AM80"/>
  <c r="L82"/>
  <c r="AM82"/>
  <c r="L83"/>
  <c r="AM83"/>
  <c r="AS88"/>
  <c r="AX88"/>
  <c r="AY88"/>
  <c r="AS89"/>
  <c r="AX89"/>
  <c r="AY89"/>
  <c r="AX90"/>
  <c r="AY90"/>
  <c r="H33" i="2"/>
  <c r="BA88" i="1" s="1"/>
  <c r="W113" i="2" l="1"/>
  <c r="W112" s="1"/>
  <c r="W111" s="1"/>
  <c r="AU88" i="1" s="1"/>
  <c r="H36" i="2"/>
  <c r="BD88" i="1" s="1"/>
  <c r="AA113" i="2"/>
  <c r="AA112" s="1"/>
  <c r="AA111" s="1"/>
  <c r="Y113"/>
  <c r="Y112" s="1"/>
  <c r="Y111" s="1"/>
  <c r="BK113"/>
  <c r="BK112" s="1"/>
  <c r="H35"/>
  <c r="BC88" i="1" s="1"/>
  <c r="M33" i="2"/>
  <c r="AW88" i="1" s="1"/>
  <c r="BK268" i="4"/>
  <c r="N268" s="1"/>
  <c r="N102" s="1"/>
  <c r="BK253"/>
  <c r="N253" s="1"/>
  <c r="N101" s="1"/>
  <c r="BK241"/>
  <c r="N241" s="1"/>
  <c r="N100" s="1"/>
  <c r="BK229"/>
  <c r="N229" s="1"/>
  <c r="N99" s="1"/>
  <c r="BK217"/>
  <c r="N217" s="1"/>
  <c r="N96" s="1"/>
  <c r="BK182"/>
  <c r="BK175"/>
  <c r="N175" s="1"/>
  <c r="N92" s="1"/>
  <c r="BK159"/>
  <c r="N159" s="1"/>
  <c r="N91" s="1"/>
  <c r="H34"/>
  <c r="BB90" i="1" s="1"/>
  <c r="H33" i="4"/>
  <c r="BA90" i="1" s="1"/>
  <c r="H36" i="4"/>
  <c r="BD90" i="1" s="1"/>
  <c r="BK126" i="4"/>
  <c r="N126" s="1"/>
  <c r="N90" s="1"/>
  <c r="H35"/>
  <c r="BC90" i="1" s="1"/>
  <c r="BK257" i="3"/>
  <c r="N257" s="1"/>
  <c r="N101" s="1"/>
  <c r="BK245"/>
  <c r="N245" s="1"/>
  <c r="N100" s="1"/>
  <c r="BK233"/>
  <c r="N233" s="1"/>
  <c r="N99" s="1"/>
  <c r="BK221"/>
  <c r="N221" s="1"/>
  <c r="N96" s="1"/>
  <c r="BK186"/>
  <c r="BK179"/>
  <c r="N179" s="1"/>
  <c r="N92" s="1"/>
  <c r="BK162"/>
  <c r="N162" s="1"/>
  <c r="N91" s="1"/>
  <c r="BK125"/>
  <c r="N125" s="1"/>
  <c r="N90" s="1"/>
  <c r="H36"/>
  <c r="BD89" i="1" s="1"/>
  <c r="H34" i="3"/>
  <c r="BB89" i="1" s="1"/>
  <c r="H33" i="3"/>
  <c r="BA89" i="1" s="1"/>
  <c r="H35" i="3"/>
  <c r="BC89" i="1" s="1"/>
  <c r="M32" i="4"/>
  <c r="AV90" i="1" s="1"/>
  <c r="H32" i="4"/>
  <c r="AZ90" i="1" s="1"/>
  <c r="H32" i="3"/>
  <c r="AZ89" i="1" s="1"/>
  <c r="M32" i="3"/>
  <c r="AV89" i="1" s="1"/>
  <c r="AA181" i="4"/>
  <c r="N113" i="2"/>
  <c r="N90" s="1"/>
  <c r="M32"/>
  <c r="AV88" i="1" s="1"/>
  <c r="AT88" s="1"/>
  <c r="H32" i="2"/>
  <c r="AZ88" i="1" s="1"/>
  <c r="W181" i="4"/>
  <c r="Y181"/>
  <c r="Y125"/>
  <c r="Y124" s="1"/>
  <c r="AA125"/>
  <c r="AA124" i="3"/>
  <c r="AA123" s="1"/>
  <c r="Y185"/>
  <c r="Y124"/>
  <c r="Y123" s="1"/>
  <c r="W125" i="4"/>
  <c r="W124" s="1"/>
  <c r="AU90" i="1" s="1"/>
  <c r="W185" i="3"/>
  <c r="W124"/>
  <c r="W123" s="1"/>
  <c r="AU89" i="1" s="1"/>
  <c r="M33" i="3"/>
  <c r="AW89" i="1" s="1"/>
  <c r="M83" i="3"/>
  <c r="M33" i="4"/>
  <c r="AW90" i="1" s="1"/>
  <c r="M121" i="4"/>
  <c r="AS87" i="1"/>
  <c r="AU87" l="1"/>
  <c r="BK181" i="4"/>
  <c r="N181" s="1"/>
  <c r="N94" s="1"/>
  <c r="N182"/>
  <c r="N95" s="1"/>
  <c r="BA87" i="1"/>
  <c r="AW87" s="1"/>
  <c r="AK32" s="1"/>
  <c r="BB87"/>
  <c r="AX87" s="1"/>
  <c r="BK125" i="4"/>
  <c r="N125" s="1"/>
  <c r="N89" s="1"/>
  <c r="BD87" i="1"/>
  <c r="W35" s="1"/>
  <c r="BC87"/>
  <c r="W34" s="1"/>
  <c r="BK185" i="3"/>
  <c r="N185" s="1"/>
  <c r="N94" s="1"/>
  <c r="N186"/>
  <c r="N95" s="1"/>
  <c r="BK124"/>
  <c r="N124" s="1"/>
  <c r="N89" s="1"/>
  <c r="AZ87" i="1"/>
  <c r="W31" s="1"/>
  <c r="AT89"/>
  <c r="BK111" i="2"/>
  <c r="N111" s="1"/>
  <c r="N88" s="1"/>
  <c r="N112"/>
  <c r="N89" s="1"/>
  <c r="AA124" i="4"/>
  <c r="AT90" i="1"/>
  <c r="W32" l="1"/>
  <c r="AY87"/>
  <c r="W33"/>
  <c r="BK124" i="4"/>
  <c r="N124" s="1"/>
  <c r="N88" s="1"/>
  <c r="M27" s="1"/>
  <c r="M30" s="1"/>
  <c r="BK123" i="3"/>
  <c r="N123" s="1"/>
  <c r="N88" s="1"/>
  <c r="M27" s="1"/>
  <c r="M30" s="1"/>
  <c r="AV87" i="1"/>
  <c r="M27" i="2"/>
  <c r="M30" s="1"/>
  <c r="L94"/>
  <c r="L107" i="4" l="1"/>
  <c r="L106" i="3"/>
  <c r="AK31" i="1"/>
  <c r="AT87"/>
  <c r="L38" i="4"/>
  <c r="AG90" i="1"/>
  <c r="AN90" s="1"/>
  <c r="L38" i="3"/>
  <c r="AG89" i="1"/>
  <c r="AN89" s="1"/>
  <c r="AG88"/>
  <c r="L38" i="2"/>
  <c r="AN88" i="1" l="1"/>
  <c r="AG87"/>
  <c r="AG94" l="1"/>
  <c r="AK26"/>
  <c r="AK29" s="1"/>
  <c r="AK37" s="1"/>
  <c r="AN87"/>
  <c r="AN94" s="1"/>
</calcChain>
</file>

<file path=xl/sharedStrings.xml><?xml version="1.0" encoding="utf-8"?>
<sst xmlns="http://schemas.openxmlformats.org/spreadsheetml/2006/main" count="3463" uniqueCount="601">
  <si>
    <t>2012</t>
  </si>
  <si>
    <t>List obsahuje:</t>
  </si>
  <si>
    <t>2.0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</si>
  <si>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</si>
  <si>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</si>
  <si>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</si>
  <si>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</si>
  <si>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</si>
  <si>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</si>
  <si>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</si>
  <si>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</si>
  <si>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</si>
  <si>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</si>
  <si>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121</t>
  </si>
  <si>
    <t>Stavba:</t>
  </si>
  <si>
    <t>VUZ Bechyně B.č.5 a B.č.6 - zateplení obvodového pláště</t>
  </si>
  <si>
    <t>0,1</t>
  </si>
  <si>
    <t>JKSO:</t>
  </si>
  <si>
    <t>CC-CZ:</t>
  </si>
  <si>
    <t>1</t>
  </si>
  <si>
    <t>Místo:</t>
  </si>
  <si>
    <t>Sudoměřice u Bechyně</t>
  </si>
  <si>
    <t>Datum:</t>
  </si>
  <si>
    <t>30.10.2016</t>
  </si>
  <si>
    <t>10</t>
  </si>
  <si>
    <t>100</t>
  </si>
  <si>
    <t>Objednavatel:</t>
  </si>
  <si>
    <t>IČ:</t>
  </si>
  <si>
    <t>DIČ:</t>
  </si>
  <si>
    <t>Zhotovitel:</t>
  </si>
  <si>
    <t xml:space="preserve"> 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</si>
  <si>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</si>
  <si>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</si>
  <si>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</si>
  <si>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</si>
  <si>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</si>
  <si>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</si>
  <si>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</si>
  <si>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</si>
  <si>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</si>
  <si>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</si>
  <si>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</si>
  <si>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</si>
  <si>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</si>
  <si>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</si>
  <si>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</si>
  <si>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</si>
  <si>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</si>
  <si>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</si>
  <si>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</si>
  <si>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</si>
  <si>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</si>
  <si>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</si>
  <si>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</si>
  <si>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</si>
  <si>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</si>
  <si>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</si>
  <si>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</si>
  <si>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</si>
  <si>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</si>
  <si>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</si>
  <si>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</si>
  <si>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</si>
  <si>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</si>
  <si>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</si>
  <si>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</si>
  <si>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</si>
  <si>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</si>
  <si>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</si>
  <si>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</si>
  <si>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</si>
  <si>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</si>
  <si>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1) Náklady z rozpočtů</t>
  </si>
  <si>
    <t>D</t>
  </si>
  <si>
    <t>0</t>
  </si>
  <si>
    <t>###NOIMPORT###</t>
  </si>
  <si>
    <t>IMPORT</t>
  </si>
  <si>
    <t>{B0CA02F0-80D7-459C-BFB0-D35AB44263CA}</t>
  </si>
  <si>
    <t>{00000000-0000-0000-0000-000000000000}</t>
  </si>
  <si>
    <t>Vedlejší a ostatní náklady</t>
  </si>
  <si>
    <t>{912FE087-CE24-47FD-89EA-00B8159FE10C}</t>
  </si>
  <si>
    <t>121_A</t>
  </si>
  <si>
    <t>SO A_stavební objekt b.č.5</t>
  </si>
  <si>
    <t>{1F2247A2-D3A2-4604-A425-EE24E94E1981}</t>
  </si>
  <si>
    <t>121_B</t>
  </si>
  <si>
    <t>SO B_stavební objekt b.č.6</t>
  </si>
  <si>
    <t>{C46AECB2-511D-4016-96C8-ECF786597BF1}</t>
  </si>
  <si>
    <t>2) Ostatní náklady ze souhrnného listu</t>
  </si>
  <si>
    <t>Procent. zadání
[% nákladů rozpočtu]</t>
  </si>
  <si>
    <t>Zařazení nákladů</t>
  </si>
  <si>
    <t>Celkové náklady za stavbu 1) + 2)</t>
  </si>
  <si>
    <t>Zpět na list:</t>
  </si>
  <si>
    <t>2</t>
  </si>
  <si>
    <t>KRYCÍ LIST ROZPOČTU</t>
  </si>
  <si>
    <t>Objekt:</t>
  </si>
  <si>
    <t>121 - Vedlejší a ostatní náklady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</si>
  <si>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</si>
  <si>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</si>
  <si>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</si>
  <si>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</si>
  <si>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</si>
  <si>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</si>
  <si>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</si>
  <si>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VRN -  Vedlejší rozpočtové náklady</t>
  </si>
  <si>
    <t xml:space="preserve">    VRN3 -  Zařízení staveniště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</si>
  <si>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</si>
  <si>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</si>
  <si>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</si>
  <si>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</si>
  <si>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</si>
  <si>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</si>
  <si>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</si>
  <si>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</si>
  <si>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</si>
  <si>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</si>
  <si>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</si>
  <si>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</si>
  <si>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</si>
  <si>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</si>
  <si>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</si>
  <si>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</si>
  <si>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5</t>
  </si>
  <si>
    <t>ROZPOCET</t>
  </si>
  <si>
    <t>K</t>
  </si>
  <si>
    <t>032903000</t>
  </si>
  <si>
    <t>NUS - zařízení staveniště, doprava pracovníků...</t>
  </si>
  <si>
    <t>%</t>
  </si>
  <si>
    <t>1024</t>
  </si>
  <si>
    <t>1224492838</t>
  </si>
  <si>
    <t>032903001</t>
  </si>
  <si>
    <t>Rozpočtová rezerva</t>
  </si>
  <si>
    <t>1728377027</t>
  </si>
  <si>
    <t>fas</t>
  </si>
  <si>
    <t>604,914</t>
  </si>
  <si>
    <t>fas_nez</t>
  </si>
  <si>
    <t>7</t>
  </si>
  <si>
    <t>k10</t>
  </si>
  <si>
    <t>48</t>
  </si>
  <si>
    <t>leš</t>
  </si>
  <si>
    <t>909,273</t>
  </si>
  <si>
    <t>nezat</t>
  </si>
  <si>
    <t>121_A - SO A_stavební objekt b.č.5</t>
  </si>
  <si>
    <t>osb</t>
  </si>
  <si>
    <t>68,554</t>
  </si>
  <si>
    <t>par</t>
  </si>
  <si>
    <t>113,42</t>
  </si>
  <si>
    <t>puda</t>
  </si>
  <si>
    <t>861,56</t>
  </si>
  <si>
    <t>rost</t>
  </si>
  <si>
    <t>1346,04</t>
  </si>
  <si>
    <t>římsa</t>
  </si>
  <si>
    <t>11,501</t>
  </si>
  <si>
    <t>sdk_podhl</t>
  </si>
  <si>
    <t>355,35</t>
  </si>
  <si>
    <t>sokl</t>
  </si>
  <si>
    <t>158,414</t>
  </si>
  <si>
    <t>šam</t>
  </si>
  <si>
    <t>85,59</t>
  </si>
  <si>
    <t>šp_fas</t>
  </si>
  <si>
    <t>283,92</t>
  </si>
  <si>
    <t>šp_sokl</t>
  </si>
  <si>
    <t>80,2</t>
  </si>
  <si>
    <t>HSV - Práce a dodávky HSV</t>
  </si>
  <si>
    <t xml:space="preserve">    6 - Úpravy povrchů, podlahy a osazování výplní</t>
  </si>
  <si>
    <t xml:space="preserve">    9 - Ostatní konstrukce a práce-bourání</t>
  </si>
  <si>
    <t xml:space="preserve">    99 - Přesun hmot</t>
  </si>
  <si>
    <t xml:space="preserve">    998 - Přesun hmot</t>
  </si>
  <si>
    <t>PSV - Práce a dodávky PSV</t>
  </si>
  <si>
    <t xml:space="preserve">    713 - Izolace tepelné</t>
  </si>
  <si>
    <t xml:space="preserve">    742 - Elektromontáže - rozvodný systém</t>
  </si>
  <si>
    <t xml:space="preserve">    743 - Elektromontáže - hrubá montáž</t>
  </si>
  <si>
    <t xml:space="preserve">    748 - Elektromontáže - osvětlovací zařízení a svítidla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</si>
  <si>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</si>
  <si>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</si>
  <si>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</si>
  <si>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784 - Dokončovací práce - malby a tapety</t>
  </si>
  <si>
    <t>622135001</t>
  </si>
  <si>
    <t>Vyrovnání podkladu vnějších stěn maltou vápenocementovou tl do 10 mm</t>
  </si>
  <si>
    <t>m2</t>
  </si>
  <si>
    <t>4</t>
  </si>
  <si>
    <t>1103185558</t>
  </si>
  <si>
    <t>"sanace fasády před montáží KZS á z 10%" 0,1*fas</t>
  </si>
  <si>
    <t>VV</t>
  </si>
  <si>
    <t>622142001</t>
  </si>
  <si>
    <t>Potažení vnějších stěn sklovláknitým pletivem vtlačeným do tenkovrstvé hmoty</t>
  </si>
  <si>
    <t>284819408</t>
  </si>
  <si>
    <t>sokl+fas+šp_sokl+šp_fas+římsa</t>
  </si>
  <si>
    <t>"nezateplená fasáda - V fasáda pilastry u vstupů" 4*0,7*2,5</t>
  </si>
  <si>
    <t>Součet</t>
  </si>
  <si>
    <t>3</t>
  </si>
  <si>
    <t>622212051</t>
  </si>
  <si>
    <t>Montáž zateplení vnějšího ostění hl. špalety do 400 mm z polystyrénových desek tl do 40 mm</t>
  </si>
  <si>
    <t>m</t>
  </si>
  <si>
    <t>-468398374</t>
  </si>
  <si>
    <t>"sokl - V fasáda"34,62</t>
  </si>
  <si>
    <t>"sokl - Z fasáda"45,58</t>
  </si>
  <si>
    <t>Mezisoučet</t>
  </si>
  <si>
    <t>"V fasáda" 145,36</t>
  </si>
  <si>
    <t>"Z fasáda" 138,56</t>
  </si>
  <si>
    <t>"V fasáda - parapet" 52,08</t>
  </si>
  <si>
    <t>"Z fasáda - parapet" 61,34</t>
  </si>
  <si>
    <t>M</t>
  </si>
  <si>
    <t>283759440</t>
  </si>
  <si>
    <t>deska fasádní polystyrénová EPS 100 F 1000 x 500 x 40 mm</t>
  </si>
  <si>
    <t>8</t>
  </si>
  <si>
    <t>1872533938</t>
  </si>
  <si>
    <t>šp_fas*0,25*1,02</t>
  </si>
  <si>
    <t>283764380</t>
  </si>
  <si>
    <t>-1171232213</t>
  </si>
  <si>
    <t>par*0,25*1,02</t>
  </si>
  <si>
    <t>6</t>
  </si>
  <si>
    <t>283764390</t>
  </si>
  <si>
    <t>1421553977</t>
  </si>
  <si>
    <t>šp_sokl*0,25*1,02</t>
  </si>
  <si>
    <t>622252001</t>
  </si>
  <si>
    <t>Montáž zakládacích soklových lišt zateplení</t>
  </si>
  <si>
    <t>-698912136</t>
  </si>
  <si>
    <t>"dle založení zateplení soklu" 2*(50,5+9,97)-(4*0,3-2*1,8)</t>
  </si>
  <si>
    <t>590514160</t>
  </si>
  <si>
    <t>lišta zakládací LO 103 mm tl 1,0 mm</t>
  </si>
  <si>
    <t>1724480528</t>
  </si>
  <si>
    <t>9</t>
  </si>
  <si>
    <t>622321121</t>
  </si>
  <si>
    <t>Vápenocementová omítka hladká jednovrstvá vnějších stěn nanášená ručně</t>
  </si>
  <si>
    <t>1780814474</t>
  </si>
  <si>
    <t>"nová podkladní omítka soklu" sokl</t>
  </si>
  <si>
    <t>622511111</t>
  </si>
  <si>
    <t>Tenkovrstvá minerálni omítka tl. 1,5 mm včetně penetrace vnějších stěn</t>
  </si>
  <si>
    <t>-692785842</t>
  </si>
  <si>
    <t>P</t>
  </si>
  <si>
    <t>sokl+šp_sokl+římsa+fas_nez</t>
  </si>
  <si>
    <t>11</t>
  </si>
  <si>
    <t>622531011</t>
  </si>
  <si>
    <t>Tenkovrstvá silikonová zrnitá omítka tl. 1,5 mm včetně penetrace vnějších stěn</t>
  </si>
  <si>
    <t>-1725428332</t>
  </si>
  <si>
    <t>fas+šp_fas</t>
  </si>
  <si>
    <t>12</t>
  </si>
  <si>
    <t>629995101</t>
  </si>
  <si>
    <t>Očištění vnějších ploch tlakovou vodou</t>
  </si>
  <si>
    <t>1454328480</t>
  </si>
  <si>
    <t>sokl+fas+nezat</t>
  </si>
  <si>
    <t>13</t>
  </si>
  <si>
    <t>941111112</t>
  </si>
  <si>
    <t>Montáž lešení řadového trubkového lehkého s podlahami zatížení do 200 kg/m2 š do 0,9 m v do 10 m</t>
  </si>
  <si>
    <t>-1294138050</t>
  </si>
  <si>
    <t>2*9,97*7,2+(2*((5,2*1,25)+5,2*(2,1-1,25)*0,5)+(50,5-2*5,2)*2,1+50,5*5,95)+50,5*7,2</t>
  </si>
  <si>
    <t>14</t>
  </si>
  <si>
    <t>941111211</t>
  </si>
  <si>
    <t>Příplatek k lešení řadovému trubkovému lehkému s podlahami š 0,9 m v 10 m za první a ZKD den použití</t>
  </si>
  <si>
    <t>-543966084</t>
  </si>
  <si>
    <t>"předpoklad 25 dní:"  25*leš</t>
  </si>
  <si>
    <t>941111811</t>
  </si>
  <si>
    <t>Demontáž lešení řadového trubkového lehkého s podlahami zatížení do 200 kg/m2 š do 0,9 m v do 10 m</t>
  </si>
  <si>
    <t>-976107980</t>
  </si>
  <si>
    <t>16</t>
  </si>
  <si>
    <t>949101111</t>
  </si>
  <si>
    <t>Lešení pomocné pro objekty pozemních staveb s lešeňovou podlahou v do 1,9 m zatížení do 150 kg/m2</t>
  </si>
  <si>
    <t>609882475</t>
  </si>
  <si>
    <t>"dle podhledu v 1PP" sdk_podhl</t>
  </si>
  <si>
    <t>17</t>
  </si>
  <si>
    <t>952901111</t>
  </si>
  <si>
    <t>Vyčištění budov bytové a občanské výstavby při výšce podlaží do 4 m</t>
  </si>
  <si>
    <t>-900517417</t>
  </si>
  <si>
    <t>"dle podhledů v suterénu" sdk_podhl</t>
  </si>
  <si>
    <t>18</t>
  </si>
  <si>
    <t>95399111R</t>
  </si>
  <si>
    <t>Demontáž a zpětná montáž stávajících prvků na fasádě</t>
  </si>
  <si>
    <t>kpl</t>
  </si>
  <si>
    <t>-967768913</t>
  </si>
  <si>
    <t>pozn.: Přesazení 1 cedule, 1 vnější čidlo kotle a 4 žaluzie větracího potrubí</t>
  </si>
  <si>
    <t>"dle popisu X02" 1</t>
  </si>
  <si>
    <t>19</t>
  </si>
  <si>
    <t>985111111</t>
  </si>
  <si>
    <t>Otlučení omítek stěn</t>
  </si>
  <si>
    <t>720147668</t>
  </si>
  <si>
    <t>"otlučení stáv.omítky ostění V+Z fasáda" 0,15*(179,98+184,14)</t>
  </si>
  <si>
    <t>"otlučení stáv.omítky soklu" sokl</t>
  </si>
  <si>
    <t>20</t>
  </si>
  <si>
    <t>997013501</t>
  </si>
  <si>
    <t>Odvoz suti na skládku a vybouraných hmot nebo meziskládku do 1 km se složením</t>
  </si>
  <si>
    <t>t</t>
  </si>
  <si>
    <t>-1358555419</t>
  </si>
  <si>
    <t>997013509</t>
  </si>
  <si>
    <t>Příplatek k odvozu suti a vybouraných hmot na skládku ZKD 1 km přes 1 km - 10x</t>
  </si>
  <si>
    <t>-1024964870</t>
  </si>
  <si>
    <t>22</t>
  </si>
  <si>
    <t>997013801</t>
  </si>
  <si>
    <t>Poplatek za uložení stavebního betonového odpadu na skládce (skládkovné)</t>
  </si>
  <si>
    <t>1542628292</t>
  </si>
  <si>
    <t>23</t>
  </si>
  <si>
    <t>998011002</t>
  </si>
  <si>
    <t>Přesun hmot pro budovy zděné v do 12 m</t>
  </si>
  <si>
    <t>1227580388</t>
  </si>
  <si>
    <t>24</t>
  </si>
  <si>
    <t>713111111</t>
  </si>
  <si>
    <t>Montáž izolace tepelné vrchem stropů volně kladenými rohožemi, pásy, dílci, deskami</t>
  </si>
  <si>
    <t>1094956402</t>
  </si>
  <si>
    <t>"zateplení podlahy půdy"(215,3+215,48)*2</t>
  </si>
  <si>
    <t>25</t>
  </si>
  <si>
    <t>631481110</t>
  </si>
  <si>
    <t>32</t>
  </si>
  <si>
    <t>-1773400980</t>
  </si>
  <si>
    <t>puda*1,05</t>
  </si>
  <si>
    <t>26</t>
  </si>
  <si>
    <t>713131141</t>
  </si>
  <si>
    <t>Montáž izolace tepelné stěn a základů lepením celoplošně rohoží, pásů, dílců, desek</t>
  </si>
  <si>
    <t>461991898</t>
  </si>
  <si>
    <t>"zateplení římsy"(2*(50,5+9,97)-(2,38+2,35+2*0,6))*0,1</t>
  </si>
  <si>
    <t>"šambrány"42,6+42,99</t>
  </si>
  <si>
    <t>27</t>
  </si>
  <si>
    <t>283759420</t>
  </si>
  <si>
    <t>deska fasádní polystyrénová EPS 100 F 1000 x 500 x 20 mm</t>
  </si>
  <si>
    <t>445574764</t>
  </si>
  <si>
    <t>šam*1,02</t>
  </si>
  <si>
    <t>28</t>
  </si>
  <si>
    <t>283759500</t>
  </si>
  <si>
    <t>deska fasádní polystyrénová EPS 100 F 1000 x 500 x 100 mm</t>
  </si>
  <si>
    <t>-2014626191</t>
  </si>
  <si>
    <t>římsa*1,02</t>
  </si>
  <si>
    <t>29</t>
  </si>
  <si>
    <t>713131145</t>
  </si>
  <si>
    <t>Montáž izolace tepelné stěn a základů lepením bodově rohoží, pásů, dílců, desek</t>
  </si>
  <si>
    <t>-564665628</t>
  </si>
  <si>
    <t>"sokl - S a J fasáda"2*9,97*1,25</t>
  </si>
  <si>
    <t>"sokl - Z fasáda" 2*((5,2*1,25)+5,2*(2,1-1,25)*0,5)+(50,5-2*5,2)*2,1-10*(1,17*0,56)-6*(1,18*1,3)</t>
  </si>
  <si>
    <t>"sokl - V fasáda" 50,5*1,25-7*(1,17*0,56)-11*(0,57*0,56)-(2*0,3+2,38)*1,25-(2*0,3+2,35)*1,25</t>
  </si>
  <si>
    <t>"S a J fasáda"2*9,97*5,95</t>
  </si>
  <si>
    <t>"V fasáda" 50,5*5,95+1,25*(2,38+2,35)-(2*1,8*2,1+24*0,57*0,87+18*1,33*1,5)-4*0,3*(2,4-1,25)</t>
  </si>
  <si>
    <t>"Z fasáda"50,5*5,95-(32*1,33*1,5)</t>
  </si>
  <si>
    <t>30</t>
  </si>
  <si>
    <t>283763540</t>
  </si>
  <si>
    <t>-1948245457</t>
  </si>
  <si>
    <t>sokl*1,02</t>
  </si>
  <si>
    <t>31</t>
  </si>
  <si>
    <t>631515130</t>
  </si>
  <si>
    <t>deska minerální izolační tl. 100 mm</t>
  </si>
  <si>
    <t>-1718218465</t>
  </si>
  <si>
    <t>fas*1,02</t>
  </si>
  <si>
    <t>712391172</t>
  </si>
  <si>
    <t>Provedení ochranné textilní vrstvy</t>
  </si>
  <si>
    <t>739536370</t>
  </si>
  <si>
    <t>puda*0,5</t>
  </si>
  <si>
    <t>33</t>
  </si>
  <si>
    <t>693110010</t>
  </si>
  <si>
    <t>682758197</t>
  </si>
  <si>
    <t>puda*0,5*1,05</t>
  </si>
  <si>
    <t>34</t>
  </si>
  <si>
    <t>713191133</t>
  </si>
  <si>
    <t>Montáž izolace tepelné podlah, stropů vrchem nebo střech překrytí fólií s přelepeným spojem</t>
  </si>
  <si>
    <t>-1981967813</t>
  </si>
  <si>
    <t>35</t>
  </si>
  <si>
    <t>283220800</t>
  </si>
  <si>
    <t>izolační fólie, tl. 1 mm</t>
  </si>
  <si>
    <t>418193856</t>
  </si>
  <si>
    <t>36</t>
  </si>
  <si>
    <t>998713102</t>
  </si>
  <si>
    <t>Přesun hmot tonážní tonážní pro izolace tepelné v objektech v do 12 m</t>
  </si>
  <si>
    <t>1688811016</t>
  </si>
  <si>
    <t>37</t>
  </si>
  <si>
    <t>742222200</t>
  </si>
  <si>
    <t>Montáž rozváděčů litinových, hliníkových nebo plastových skříňový do 20 kg</t>
  </si>
  <si>
    <t>kus</t>
  </si>
  <si>
    <t>-2124964342</t>
  </si>
  <si>
    <t>"nová rozvodná skříň - viz. X 03" 1</t>
  </si>
  <si>
    <t>38</t>
  </si>
  <si>
    <t>357118120</t>
  </si>
  <si>
    <t>skříň rozpojovací a jisticí venkovní plastová SV201/PSC1V - 6 x 250 A</t>
  </si>
  <si>
    <t>1788360267</t>
  </si>
  <si>
    <t>39</t>
  </si>
  <si>
    <t>74362920R</t>
  </si>
  <si>
    <t>Montáž vedení hromosvodné</t>
  </si>
  <si>
    <t>-943450248</t>
  </si>
  <si>
    <t>"přepojení hromosvodu - viz.popis Z 01" 1</t>
  </si>
  <si>
    <t>40</t>
  </si>
  <si>
    <t>74815212R</t>
  </si>
  <si>
    <t>Demontáž a zpětná montáž svitídel</t>
  </si>
  <si>
    <t>793071318</t>
  </si>
  <si>
    <t>pozn.: Demontáž a zpětná montáž stávajícího osvětlení - 29 ks zářivkových a 2 ks žárovkových svítidel a 2 ks detektorů úniku plynu</t>
  </si>
  <si>
    <t>"demontáž a montáž svítidel a dalších zařízení při stropu 1PP - viz.popis X 04" 1</t>
  </si>
  <si>
    <t>41</t>
  </si>
  <si>
    <t>762429001</t>
  </si>
  <si>
    <t>Montáž zateplení stropu podkladový rošt</t>
  </si>
  <si>
    <t>-1387172459</t>
  </si>
  <si>
    <t>"rošt pro vložení TI podlahy půdy" 14*49,05+74*8,91</t>
  </si>
  <si>
    <t>42</t>
  </si>
  <si>
    <t>605110110</t>
  </si>
  <si>
    <t>řezivo jehličnaté deskové neopracované střed jakost I</t>
  </si>
  <si>
    <t>m3</t>
  </si>
  <si>
    <t>1303813781</t>
  </si>
  <si>
    <t>rost*0,08*0,04*1,01</t>
  </si>
  <si>
    <t>43</t>
  </si>
  <si>
    <t>762495000</t>
  </si>
  <si>
    <t>Spojovací prostředky pro montáž olištování, obložení stropů, střešních podhledů a stěn</t>
  </si>
  <si>
    <t>-1043623179</t>
  </si>
  <si>
    <t>rost*0,04</t>
  </si>
  <si>
    <t>44</t>
  </si>
  <si>
    <t>762511247</t>
  </si>
  <si>
    <t>Podlahové kce podkladové z desek OSB tl 25 mm na sraz šroubovaných</t>
  </si>
  <si>
    <t>394788115</t>
  </si>
  <si>
    <t>"lávka půda"4*24,09*0,6+2*2,045*2,2+2*1,45*0,6</t>
  </si>
  <si>
    <t>45</t>
  </si>
  <si>
    <t>762595001</t>
  </si>
  <si>
    <t>Spojovací prostředky pro položení dřevěných podlah a zakrytí kanálů</t>
  </si>
  <si>
    <t>501773544</t>
  </si>
  <si>
    <t>46</t>
  </si>
  <si>
    <t>998762102</t>
  </si>
  <si>
    <t>Přesun hmot tonážní pro kce tesařské v objektech v do 12 m</t>
  </si>
  <si>
    <t>-2085931585</t>
  </si>
  <si>
    <t>47</t>
  </si>
  <si>
    <t>763131411</t>
  </si>
  <si>
    <t>SDK podhled desky 1xA 12,5 bez TI dvouvrstvá spodní kce profil CD+UD</t>
  </si>
  <si>
    <t>1721035545</t>
  </si>
  <si>
    <t>"podhled 1PP"47,56+42,34+13,8+11,22+33,52+15,51+10,55+28,58+11,12+23,24+8,16+12,88+7,05+29,88+17,56+42,38</t>
  </si>
  <si>
    <t>763131752</t>
  </si>
  <si>
    <t>Montáž jedné vrstvy tepelné izolace do SDK podhledu</t>
  </si>
  <si>
    <t>-173460618</t>
  </si>
  <si>
    <t>49</t>
  </si>
  <si>
    <t>631481090</t>
  </si>
  <si>
    <t>-2096925331</t>
  </si>
  <si>
    <t>sdk_podhl*1,02</t>
  </si>
  <si>
    <t>50</t>
  </si>
  <si>
    <t>763761201</t>
  </si>
  <si>
    <t>Montáž dřevostaveb osazení dvířek, poklopů, štítových větracích oken</t>
  </si>
  <si>
    <t>-693107122</t>
  </si>
  <si>
    <t>"dle nového poklopu na půdu - X05" 2</t>
  </si>
  <si>
    <t>51</t>
  </si>
  <si>
    <t>61140607R</t>
  </si>
  <si>
    <t>poklop na půdu 700x700 mm s min Ud 3,5W/m2K vč.rámu</t>
  </si>
  <si>
    <t>-1147097317</t>
  </si>
  <si>
    <t>"X05" 2</t>
  </si>
  <si>
    <t>52</t>
  </si>
  <si>
    <t>998763302</t>
  </si>
  <si>
    <t>Přesun hmot tonážní pro sádrokartonové konstrukce v objektech v do 12 m</t>
  </si>
  <si>
    <t>342479744</t>
  </si>
  <si>
    <t>53</t>
  </si>
  <si>
    <t>764410850</t>
  </si>
  <si>
    <t>Demontáž oplechování parapetu rš do 330 mm</t>
  </si>
  <si>
    <t>185127111</t>
  </si>
  <si>
    <t>"dle stávajících parapetů" par</t>
  </si>
  <si>
    <t>"dle stáv.oplechování římsy" římsa</t>
  </si>
  <si>
    <t>54</t>
  </si>
  <si>
    <t>764454804</t>
  </si>
  <si>
    <t>Demontáž trouby kruhové průměr 200 mm</t>
  </si>
  <si>
    <t>-2056799139</t>
  </si>
  <si>
    <t>0,9*k10</t>
  </si>
  <si>
    <t>55</t>
  </si>
  <si>
    <t>764510240</t>
  </si>
  <si>
    <t>Oplechování Cu parapetů rš 250 mm včetně rohů</t>
  </si>
  <si>
    <t>1251860715</t>
  </si>
  <si>
    <t>"dle tab.klempíř.prvků"1*0,5</t>
  </si>
  <si>
    <t>56</t>
  </si>
  <si>
    <t>764510270</t>
  </si>
  <si>
    <t>Oplechování Cu parapetů rš 500 mm včetně rohů</t>
  </si>
  <si>
    <t>-1943617907</t>
  </si>
  <si>
    <t>"dle tab.klempíř.prvků"17*1,17+11*0,57+6*1,18+24*0,57+50*1,33</t>
  </si>
  <si>
    <t>57</t>
  </si>
  <si>
    <t>764521240</t>
  </si>
  <si>
    <t>Oplechování Cu říms rš 250 mm</t>
  </si>
  <si>
    <t>-2011645867</t>
  </si>
  <si>
    <t>"dle tab.klempíř.prvků"114,18</t>
  </si>
  <si>
    <t>58</t>
  </si>
  <si>
    <t>764554505</t>
  </si>
  <si>
    <t>Odpadní trouby TiZn kruhové průměr 330 mm</t>
  </si>
  <si>
    <t>370596107</t>
  </si>
  <si>
    <t>"dle tab.klempíř.prvků"3*8,5+3*7,5</t>
  </si>
  <si>
    <t>59</t>
  </si>
  <si>
    <t>998764102</t>
  </si>
  <si>
    <t>Přesun hmot tonážní pro konstrukce klempířské v objektech v do 12 m</t>
  </si>
  <si>
    <t>549032161</t>
  </si>
  <si>
    <t>60</t>
  </si>
  <si>
    <t>784211001</t>
  </si>
  <si>
    <t>Jednonásobné bílé malby ze směsí za mokra výborně otěruvzdorných v místnostech výšky do 3,80 m</t>
  </si>
  <si>
    <t>-2138490649</t>
  </si>
  <si>
    <t>807,554</t>
  </si>
  <si>
    <t>37,962</t>
  </si>
  <si>
    <t>65,1</t>
  </si>
  <si>
    <t>1064,718</t>
  </si>
  <si>
    <t>lz</t>
  </si>
  <si>
    <t>115,82</t>
  </si>
  <si>
    <t>121_B - SO B_stavební objekt b.č.6</t>
  </si>
  <si>
    <t>68,938</t>
  </si>
  <si>
    <t>114,83</t>
  </si>
  <si>
    <t>11,583</t>
  </si>
  <si>
    <t>203,31</t>
  </si>
  <si>
    <t>116,754</t>
  </si>
  <si>
    <t>84,45</t>
  </si>
  <si>
    <t>251,48</t>
  </si>
  <si>
    <t>107,81</t>
  </si>
  <si>
    <t xml:space="preserve">    767 - Konstrukce zámečnické</t>
  </si>
  <si>
    <t>-1279520012</t>
  </si>
  <si>
    <t>"sanace fasády před montáží KZS á z 10%" 0,1*(fas+sokl)</t>
  </si>
  <si>
    <t>-28784587</t>
  </si>
  <si>
    <t>"nezateplená fasáda - V fasáda zádveří" 2*(1,5*4,3-0,57*1,94+3,02*(3,4+0,9*0,5)+1,5*2,6-0,9*2,1)</t>
  </si>
  <si>
    <t>1193404778</t>
  </si>
  <si>
    <t>"sokl - V fasáda"44,93</t>
  </si>
  <si>
    <t>"sokl - Z fasáda"62,88</t>
  </si>
  <si>
    <t>"V fasáda" 125,72</t>
  </si>
  <si>
    <t>"Z fasáda" 125,76</t>
  </si>
  <si>
    <t>"V fasáda - parapet" 50,99</t>
  </si>
  <si>
    <t>"Z fasáda - parapet" 63,84</t>
  </si>
  <si>
    <t>-710511621</t>
  </si>
  <si>
    <t>-253012999</t>
  </si>
  <si>
    <t>577958179</t>
  </si>
  <si>
    <t>-504887629</t>
  </si>
  <si>
    <t>"dle založení zateplení soklu" 2*(50,95+9,98)-(2*3,02)</t>
  </si>
  <si>
    <t>-1615591141</t>
  </si>
  <si>
    <t>lz*1,05</t>
  </si>
  <si>
    <t>1306407054</t>
  </si>
  <si>
    <t>fas+šp_fas+sokl+šp_sokl+římsa+fas_nez</t>
  </si>
  <si>
    <t>-551991063</t>
  </si>
  <si>
    <t>947731546</t>
  </si>
  <si>
    <t>2*9,98*8,9+50,95*8,9+(50,95-22,04)*8,9+22,04*8,0</t>
  </si>
  <si>
    <t>-1500922151</t>
  </si>
  <si>
    <t>1469596207</t>
  </si>
  <si>
    <t>-1603305914</t>
  </si>
  <si>
    <t>80446680</t>
  </si>
  <si>
    <t>1752902059</t>
  </si>
  <si>
    <t>670379055</t>
  </si>
  <si>
    <t>"otlučení stáv.omítky ostění V+Z fasáda" 0,15*(170,65+188,64)</t>
  </si>
  <si>
    <t>-1485161976</t>
  </si>
  <si>
    <t>-1529274945</t>
  </si>
  <si>
    <t>-1674186828</t>
  </si>
  <si>
    <t>1974576641</t>
  </si>
  <si>
    <t>-280772193</t>
  </si>
  <si>
    <t>266507756</t>
  </si>
  <si>
    <t>-630179850</t>
  </si>
  <si>
    <t>"zateplení podlahy půdy"(215,48+215,3)*2</t>
  </si>
  <si>
    <t>900649876</t>
  </si>
  <si>
    <t>-2061845566</t>
  </si>
  <si>
    <t>"zateplení římsy"(2*(50,95+9,987)-(2*3,02))*0,1</t>
  </si>
  <si>
    <t>"šambrány"40,32+44,13</t>
  </si>
  <si>
    <t>1075787036</t>
  </si>
  <si>
    <t>1123820090</t>
  </si>
  <si>
    <t>-242402772</t>
  </si>
  <si>
    <t>"sokl - S a J fasáda"9,98*1,03*2</t>
  </si>
  <si>
    <t>"sokl - Z fasáda" 50,95*1,03</t>
  </si>
  <si>
    <t>"sokl - V fasáda" (11,54+11,43)*1,03+22,04*0,91</t>
  </si>
  <si>
    <t>"S a J fasáda"2*9,98*7,87</t>
  </si>
  <si>
    <t>"V fasáda" (11,54+11,43+22,04)*7,87+(2*3,27+4*0,25)*4,45-(18*1,33*1,3+2*1,33*1,0+30*0,57*0,87+0,9*2,3+0,9*1,1+5*0,57*0,56+3*1,18*0,56)</t>
  </si>
  <si>
    <t>"Z fasáda"50,95*7,87-48*1,33*1,3</t>
  </si>
  <si>
    <t>283764500</t>
  </si>
  <si>
    <t>-104584369</t>
  </si>
  <si>
    <t>-406350265</t>
  </si>
  <si>
    <t>550888870</t>
  </si>
  <si>
    <t>2099020624</t>
  </si>
  <si>
    <t>813680242</t>
  </si>
  <si>
    <t>-695775486</t>
  </si>
  <si>
    <t>897960563</t>
  </si>
  <si>
    <t>-1703190219</t>
  </si>
  <si>
    <t>1973472289</t>
  </si>
  <si>
    <t>pozn.: Demontáž a zpětná montáž stávajícího osvětlení - 25 ks zářivkových a 4 ks žárovkových svítidel a 2 ks detektorů úniku plynu, 2 ks WiFi</t>
  </si>
  <si>
    <t>1114765568</t>
  </si>
  <si>
    <t>1083304714</t>
  </si>
  <si>
    <t>339396029</t>
  </si>
  <si>
    <t>944490493</t>
  </si>
  <si>
    <t>"lávka půda"2*(24,03+24,47)*0,6+2*2,045*2,2+2*1,45*0,6</t>
  </si>
  <si>
    <t>710397138</t>
  </si>
  <si>
    <t>-1165242970</t>
  </si>
  <si>
    <t>251773656</t>
  </si>
  <si>
    <t>"podhled 1PP"14,69+14,77+22,19+39,53+25,58+29,78+12,29+16,57+5,71+2,54+13,61+6,05</t>
  </si>
  <si>
    <t>-705162146</t>
  </si>
  <si>
    <t>1139969264</t>
  </si>
  <si>
    <t>-920718884</t>
  </si>
  <si>
    <t>-1614921417</t>
  </si>
  <si>
    <t>1745163249</t>
  </si>
  <si>
    <t>-860340168</t>
  </si>
  <si>
    <t>850066012</t>
  </si>
  <si>
    <t>-449109749</t>
  </si>
  <si>
    <t>1303849619</t>
  </si>
  <si>
    <t>"dle tab.klempíř.prvků"3*1,18+5*0,57+2*1,33+30*0,57+66*1,33+1*0,87</t>
  </si>
  <si>
    <t>1689429230</t>
  </si>
  <si>
    <t>"dle tab.klempíř.prvků"108,82</t>
  </si>
  <si>
    <t>243208621</t>
  </si>
  <si>
    <t>"dle tab.klempíř.prvků"7*9,3</t>
  </si>
  <si>
    <t>-325066326</t>
  </si>
  <si>
    <t>76722043R</t>
  </si>
  <si>
    <t>Demontáž + zpětná montáž zábradlí Z 02</t>
  </si>
  <si>
    <t>643919885</t>
  </si>
  <si>
    <t>dle popisu v tab.zámeč.výrobku Z 02</t>
  </si>
  <si>
    <t>"Z fasáda" 1</t>
  </si>
  <si>
    <t>76722051R</t>
  </si>
  <si>
    <t>Demontáž + zpětná montáž mříží Z 03</t>
  </si>
  <si>
    <t>102291201</t>
  </si>
  <si>
    <t xml:space="preserve">dle popisu v tab.zámeč.výrobku Z 03 </t>
  </si>
  <si>
    <t>"V fasáda" 2</t>
  </si>
  <si>
    <t>1108632435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</si>
  <si>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</si>
  <si>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</si>
  <si>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</si>
  <si>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</si>
  <si>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</si>
  <si>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</si>
  <si>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</si>
  <si>
    <t>Armádní Servisní, příspěvková organizace; Podbabská 1589/1, Praha 6 - Dejvice</t>
  </si>
  <si>
    <t>deska z extrudovaného polystyrénu XPS 300 GK 30 mm</t>
  </si>
  <si>
    <t>deska z extrudovaného polystyrénu XPS 300 GK 40 mm</t>
  </si>
  <si>
    <t>deska minerální izolační 600x1200 mm tl.80 mm</t>
  </si>
  <si>
    <t>deska fasádní polystyrénová izolační dif.otevřená, s perforací tl. 100 mm</t>
  </si>
  <si>
    <t>geotextilie tkaná (polypropylen) 100 g/m2</t>
  </si>
  <si>
    <t>deska minerální izolační 600x1200 mm tl.50 mm</t>
  </si>
  <si>
    <t>deska z extrudovaného polystyrénu XPS P GK 100 mm</t>
  </si>
</sst>
</file>

<file path=xl/styles.xml><?xml version="1.0" encoding="utf-8"?>
<styleSheet xmlns="http://schemas.openxmlformats.org/spreadsheetml/2006/main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37">
    <font>
      <sz val="8"/>
      <name val="Trebuchet MS"/>
      <charset val="238"/>
    </font>
    <font>
      <sz val="8"/>
      <color indexed="43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12"/>
      <name val="Trebuchet MS"/>
      <charset val="238"/>
    </font>
    <font>
      <sz val="10"/>
      <color indexed="63"/>
      <name val="Trebuchet MS"/>
      <charset val="238"/>
    </font>
    <font>
      <sz val="10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8"/>
      <color indexed="55"/>
      <name val="Trebuchet MS"/>
      <charset val="238"/>
    </font>
    <font>
      <b/>
      <sz val="10"/>
      <color indexed="63"/>
      <name val="Trebuchet MS"/>
      <charset val="238"/>
    </font>
    <font>
      <sz val="10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8"/>
      <color indexed="56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sz val="8"/>
      <color indexed="18"/>
      <name val="Trebuchet MS"/>
      <charset val="238"/>
    </font>
    <font>
      <i/>
      <sz val="8"/>
      <color indexed="12"/>
      <name val="Trebuchet MS"/>
      <charset val="238"/>
    </font>
    <font>
      <i/>
      <sz val="7"/>
      <color indexed="55"/>
      <name val="Trebuchet MS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u/>
      <sz val="8"/>
      <color theme="10"/>
      <name val="Trebuchet MS"/>
      <charset val="238"/>
    </font>
    <font>
      <sz val="18"/>
      <color theme="10"/>
      <name val="Wingdings 2"/>
      <family val="1"/>
      <charset val="2"/>
    </font>
    <font>
      <u/>
      <sz val="10"/>
      <color theme="10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1" fillId="2" borderId="0" xfId="0" applyFont="1" applyFill="1" applyAlignment="1">
      <alignment horizontal="left" vertical="center"/>
      <protection locked="0"/>
    </xf>
    <xf numFmtId="0" fontId="0" fillId="2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2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>
      <alignment horizontal="left" vertical="top"/>
      <protection locked="0"/>
    </xf>
    <xf numFmtId="0" fontId="4" fillId="0" borderId="0" xfId="0" applyFont="1" applyAlignment="1">
      <alignment horizontal="left" vertical="center"/>
      <protection locked="0"/>
    </xf>
    <xf numFmtId="0" fontId="0" fillId="0" borderId="6" xfId="0" applyBorder="1" applyAlignment="1">
      <alignment horizontal="left" vertical="top"/>
      <protection locked="0"/>
    </xf>
    <xf numFmtId="0" fontId="7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9" fillId="0" borderId="7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10" fillId="0" borderId="4" xfId="0" applyFont="1" applyBorder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165" fontId="10" fillId="0" borderId="0" xfId="0" applyNumberFormat="1" applyFont="1" applyAlignment="1">
      <alignment horizontal="right" vertical="center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5" xfId="0" applyFont="1" applyBorder="1" applyAlignment="1">
      <alignment horizontal="lef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6" fillId="3" borderId="8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0" fontId="6" fillId="3" borderId="9" xfId="0" applyFont="1" applyFill="1" applyBorder="1" applyAlignment="1">
      <alignment horizontal="center" vertical="center"/>
      <protection locked="0"/>
    </xf>
    <xf numFmtId="0" fontId="12" fillId="0" borderId="10" xfId="0" applyFont="1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top"/>
      <protection locked="0"/>
    </xf>
    <xf numFmtId="0" fontId="0" fillId="0" borderId="14" xfId="0" applyBorder="1" applyAlignment="1">
      <alignment horizontal="left" vertical="top"/>
      <protection locked="0"/>
    </xf>
    <xf numFmtId="0" fontId="13" fillId="0" borderId="15" xfId="0" applyFont="1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13" fillId="0" borderId="16" xfId="0" applyFont="1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9" xfId="0" applyBorder="1" applyAlignment="1">
      <alignment horizontal="left" vertical="center"/>
      <protection locked="0"/>
    </xf>
    <xf numFmtId="0" fontId="0" fillId="0" borderId="20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5" fillId="0" borderId="5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6" fillId="0" borderId="5" xfId="0" applyFont="1" applyBorder="1" applyAlignment="1">
      <alignment horizontal="left" vertical="center"/>
      <protection locked="0"/>
    </xf>
    <xf numFmtId="0" fontId="14" fillId="0" borderId="0" xfId="0" applyFont="1" applyAlignment="1">
      <alignment horizontal="left" vertical="center"/>
      <protection locked="0"/>
    </xf>
    <xf numFmtId="166" fontId="5" fillId="0" borderId="0" xfId="0" applyNumberFormat="1" applyFont="1" applyAlignment="1">
      <alignment horizontal="left" vertical="top"/>
      <protection locked="0"/>
    </xf>
    <xf numFmtId="0" fontId="0" fillId="0" borderId="13" xfId="0" applyBorder="1" applyAlignment="1">
      <alignment horizontal="left" vertical="center"/>
      <protection locked="0"/>
    </xf>
    <xf numFmtId="0" fontId="0" fillId="0" borderId="14" xfId="0" applyBorder="1" applyAlignment="1">
      <alignment horizontal="left" vertical="center"/>
      <protection locked="0"/>
    </xf>
    <xf numFmtId="0" fontId="4" fillId="0" borderId="21" xfId="0" applyFont="1" applyBorder="1" applyAlignment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 wrapText="1"/>
      <protection locked="0"/>
    </xf>
    <xf numFmtId="0" fontId="4" fillId="0" borderId="23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16" fillId="0" borderId="0" xfId="0" applyFont="1" applyAlignment="1">
      <alignment horizontal="left" vertical="center"/>
      <protection locked="0"/>
    </xf>
    <xf numFmtId="164" fontId="15" fillId="0" borderId="13" xfId="0" applyNumberFormat="1" applyFont="1" applyBorder="1" applyAlignment="1">
      <alignment horizontal="right" vertical="center"/>
      <protection locked="0"/>
    </xf>
    <xf numFmtId="164" fontId="15" fillId="0" borderId="0" xfId="0" applyNumberFormat="1" applyFont="1" applyAlignment="1">
      <alignment horizontal="right" vertical="center"/>
      <protection locked="0"/>
    </xf>
    <xf numFmtId="167" fontId="15" fillId="0" borderId="0" xfId="0" applyNumberFormat="1" applyFont="1" applyAlignment="1">
      <alignment horizontal="right" vertical="center"/>
      <protection locked="0"/>
    </xf>
    <xf numFmtId="164" fontId="15" fillId="0" borderId="14" xfId="0" applyNumberFormat="1" applyFont="1" applyBorder="1" applyAlignment="1">
      <alignment horizontal="righ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4" xfId="0" applyFont="1" applyBorder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18" fillId="0" borderId="5" xfId="0" applyFont="1" applyBorder="1" applyAlignment="1">
      <alignment horizontal="left" vertical="center"/>
      <protection locked="0"/>
    </xf>
    <xf numFmtId="164" fontId="21" fillId="0" borderId="13" xfId="0" applyNumberFormat="1" applyFont="1" applyBorder="1" applyAlignment="1">
      <alignment horizontal="right" vertical="center"/>
      <protection locked="0"/>
    </xf>
    <xf numFmtId="164" fontId="21" fillId="0" borderId="0" xfId="0" applyNumberFormat="1" applyFont="1" applyAlignment="1">
      <alignment horizontal="right" vertical="center"/>
      <protection locked="0"/>
    </xf>
    <xf numFmtId="167" fontId="21" fillId="0" borderId="0" xfId="0" applyNumberFormat="1" applyFont="1" applyAlignment="1">
      <alignment horizontal="right" vertical="center"/>
      <protection locked="0"/>
    </xf>
    <xf numFmtId="164" fontId="21" fillId="0" borderId="14" xfId="0" applyNumberFormat="1" applyFont="1" applyBorder="1" applyAlignment="1">
      <alignment horizontal="right" vertical="center"/>
      <protection locked="0"/>
    </xf>
    <xf numFmtId="164" fontId="21" fillId="0" borderId="15" xfId="0" applyNumberFormat="1" applyFont="1" applyBorder="1" applyAlignment="1">
      <alignment horizontal="right" vertical="center"/>
      <protection locked="0"/>
    </xf>
    <xf numFmtId="164" fontId="21" fillId="0" borderId="16" xfId="0" applyNumberFormat="1" applyFont="1" applyBorder="1" applyAlignment="1">
      <alignment horizontal="right" vertical="center"/>
      <protection locked="0"/>
    </xf>
    <xf numFmtId="167" fontId="21" fillId="0" borderId="16" xfId="0" applyNumberFormat="1" applyFont="1" applyBorder="1" applyAlignment="1">
      <alignment horizontal="right" vertical="center"/>
      <protection locked="0"/>
    </xf>
    <xf numFmtId="164" fontId="21" fillId="0" borderId="17" xfId="0" applyNumberFormat="1" applyFont="1" applyBorder="1" applyAlignment="1">
      <alignment horizontal="right" vertical="center"/>
      <protection locked="0"/>
    </xf>
    <xf numFmtId="0" fontId="16" fillId="3" borderId="0" xfId="0" applyFont="1" applyFill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  <protection locked="0"/>
    </xf>
    <xf numFmtId="0" fontId="8" fillId="0" borderId="0" xfId="0" applyFont="1" applyAlignment="1">
      <alignment horizontal="left" vertical="center"/>
      <protection locked="0"/>
    </xf>
    <xf numFmtId="0" fontId="9" fillId="0" borderId="0" xfId="0" applyFont="1" applyAlignment="1">
      <alignment horizontal="left" vertical="center"/>
      <protection locked="0"/>
    </xf>
    <xf numFmtId="0" fontId="10" fillId="0" borderId="0" xfId="0" applyFont="1" applyAlignment="1">
      <alignment horizontal="right" vertical="center"/>
      <protection locked="0"/>
    </xf>
    <xf numFmtId="0" fontId="6" fillId="3" borderId="9" xfId="0" applyFont="1" applyFill="1" applyBorder="1" applyAlignment="1">
      <alignment horizontal="right" vertical="center"/>
      <protection locked="0"/>
    </xf>
    <xf numFmtId="0" fontId="22" fillId="0" borderId="4" xfId="0" applyFont="1" applyBorder="1" applyAlignment="1">
      <alignment horizontal="left" vertical="center"/>
      <protection locked="0"/>
    </xf>
    <xf numFmtId="0" fontId="22" fillId="0" borderId="0" xfId="0" applyFont="1" applyAlignment="1">
      <alignment horizontal="left" vertical="center"/>
      <protection locked="0"/>
    </xf>
    <xf numFmtId="0" fontId="22" fillId="0" borderId="5" xfId="0" applyFont="1" applyBorder="1" applyAlignment="1">
      <alignment horizontal="left" vertical="center"/>
      <protection locked="0"/>
    </xf>
    <xf numFmtId="0" fontId="24" fillId="0" borderId="4" xfId="0" applyFont="1" applyBorder="1" applyAlignment="1">
      <alignment horizontal="left" vertical="center"/>
      <protection locked="0"/>
    </xf>
    <xf numFmtId="0" fontId="24" fillId="0" borderId="0" xfId="0" applyFont="1" applyAlignment="1">
      <alignment horizontal="left" vertical="center"/>
      <protection locked="0"/>
    </xf>
    <xf numFmtId="0" fontId="24" fillId="0" borderId="5" xfId="0" applyFont="1" applyBorder="1" applyAlignment="1">
      <alignment horizontal="lef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4" fillId="0" borderId="24" xfId="0" applyFont="1" applyBorder="1" applyAlignment="1">
      <alignment horizontal="center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5" fillId="3" borderId="21" xfId="0" applyFont="1" applyFill="1" applyBorder="1" applyAlignment="1">
      <alignment horizontal="center" vertical="center" wrapText="1"/>
      <protection locked="0"/>
    </xf>
    <xf numFmtId="0" fontId="5" fillId="3" borderId="22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167" fontId="25" fillId="0" borderId="11" xfId="0" applyNumberFormat="1" applyFont="1" applyBorder="1" applyAlignment="1">
      <alignment horizontal="right"/>
      <protection locked="0"/>
    </xf>
    <xf numFmtId="167" fontId="25" fillId="0" borderId="12" xfId="0" applyNumberFormat="1" applyFont="1" applyBorder="1" applyAlignment="1">
      <alignment horizontal="right"/>
      <protection locked="0"/>
    </xf>
    <xf numFmtId="164" fontId="26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3" fillId="0" borderId="4" xfId="0" applyFont="1" applyBorder="1" applyAlignment="1">
      <alignment horizontal="left"/>
      <protection locked="0"/>
    </xf>
    <xf numFmtId="0" fontId="22" fillId="0" borderId="0" xfId="0" applyFont="1" applyAlignment="1">
      <alignment horizontal="left"/>
      <protection locked="0"/>
    </xf>
    <xf numFmtId="0" fontId="23" fillId="0" borderId="0" xfId="0" applyFont="1" applyAlignment="1">
      <alignment horizontal="left"/>
      <protection locked="0"/>
    </xf>
    <xf numFmtId="0" fontId="23" fillId="0" borderId="5" xfId="0" applyFont="1" applyBorder="1" applyAlignment="1">
      <alignment horizontal="left"/>
      <protection locked="0"/>
    </xf>
    <xf numFmtId="0" fontId="23" fillId="0" borderId="13" xfId="0" applyFont="1" applyBorder="1" applyAlignment="1">
      <alignment horizontal="left"/>
      <protection locked="0"/>
    </xf>
    <xf numFmtId="167" fontId="23" fillId="0" borderId="0" xfId="0" applyNumberFormat="1" applyFont="1" applyAlignment="1">
      <alignment horizontal="right"/>
      <protection locked="0"/>
    </xf>
    <xf numFmtId="167" fontId="23" fillId="0" borderId="14" xfId="0" applyNumberFormat="1" applyFont="1" applyBorder="1" applyAlignment="1">
      <alignment horizontal="right"/>
      <protection locked="0"/>
    </xf>
    <xf numFmtId="164" fontId="23" fillId="0" borderId="0" xfId="0" applyNumberFormat="1" applyFont="1" applyAlignment="1">
      <alignment horizontal="right" vertical="center"/>
      <protection locked="0"/>
    </xf>
    <xf numFmtId="0" fontId="24" fillId="0" borderId="0" xfId="0" applyFont="1" applyAlignment="1">
      <alignment horizontal="left"/>
      <protection locked="0"/>
    </xf>
    <xf numFmtId="0" fontId="0" fillId="0" borderId="24" xfId="0" applyFont="1" applyBorder="1" applyAlignment="1">
      <alignment horizontal="center" vertical="center"/>
      <protection locked="0"/>
    </xf>
    <xf numFmtId="49" fontId="0" fillId="0" borderId="24" xfId="0" applyNumberFormat="1" applyFont="1" applyBorder="1" applyAlignment="1">
      <alignment horizontal="left" vertical="center" wrapText="1"/>
      <protection locked="0"/>
    </xf>
    <xf numFmtId="0" fontId="0" fillId="0" borderId="24" xfId="0" applyFont="1" applyBorder="1" applyAlignment="1">
      <alignment horizontal="center" vertical="center" wrapText="1"/>
      <protection locked="0"/>
    </xf>
    <xf numFmtId="168" fontId="0" fillId="0" borderId="24" xfId="0" applyNumberFormat="1" applyFont="1" applyBorder="1" applyAlignment="1">
      <alignment horizontal="right" vertical="center"/>
      <protection locked="0"/>
    </xf>
    <xf numFmtId="0" fontId="10" fillId="0" borderId="24" xfId="0" applyFont="1" applyBorder="1" applyAlignment="1">
      <alignment horizontal="left" vertical="center"/>
      <protection locked="0"/>
    </xf>
    <xf numFmtId="167" fontId="10" fillId="0" borderId="0" xfId="0" applyNumberFormat="1" applyFont="1" applyAlignment="1">
      <alignment horizontal="right" vertical="center"/>
      <protection locked="0"/>
    </xf>
    <xf numFmtId="167" fontId="10" fillId="0" borderId="14" xfId="0" applyNumberFormat="1" applyFont="1" applyBorder="1" applyAlignment="1">
      <alignment horizontal="right" vertical="center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0" fontId="10" fillId="0" borderId="16" xfId="0" applyFont="1" applyBorder="1" applyAlignment="1">
      <alignment horizontal="center" vertical="center"/>
      <protection locked="0"/>
    </xf>
    <xf numFmtId="167" fontId="10" fillId="0" borderId="16" xfId="0" applyNumberFormat="1" applyFont="1" applyBorder="1" applyAlignment="1">
      <alignment horizontal="right" vertical="center"/>
      <protection locked="0"/>
    </xf>
    <xf numFmtId="167" fontId="10" fillId="0" borderId="17" xfId="0" applyNumberFormat="1" applyFont="1" applyBorder="1" applyAlignment="1">
      <alignment horizontal="right" vertical="center"/>
      <protection locked="0"/>
    </xf>
    <xf numFmtId="0" fontId="27" fillId="0" borderId="4" xfId="0" applyFont="1" applyBorder="1" applyAlignment="1">
      <alignment horizontal="left" vertical="center"/>
      <protection locked="0"/>
    </xf>
    <xf numFmtId="0" fontId="27" fillId="0" borderId="0" xfId="0" applyFont="1" applyAlignment="1">
      <alignment horizontal="left" vertical="center"/>
      <protection locked="0"/>
    </xf>
    <xf numFmtId="168" fontId="27" fillId="0" borderId="0" xfId="0" applyNumberFormat="1" applyFont="1" applyAlignment="1">
      <alignment horizontal="right" vertical="center"/>
      <protection locked="0"/>
    </xf>
    <xf numFmtId="0" fontId="27" fillId="0" borderId="5" xfId="0" applyFont="1" applyBorder="1" applyAlignment="1">
      <alignment horizontal="left" vertical="center"/>
      <protection locked="0"/>
    </xf>
    <xf numFmtId="0" fontId="27" fillId="0" borderId="13" xfId="0" applyFont="1" applyBorder="1" applyAlignment="1">
      <alignment horizontal="left" vertical="center"/>
      <protection locked="0"/>
    </xf>
    <xf numFmtId="0" fontId="27" fillId="0" borderId="14" xfId="0" applyFont="1" applyBorder="1" applyAlignment="1">
      <alignment horizontal="left" vertical="center"/>
      <protection locked="0"/>
    </xf>
    <xf numFmtId="0" fontId="28" fillId="0" borderId="4" xfId="0" applyFont="1" applyBorder="1" applyAlignment="1">
      <alignment horizontal="left" vertical="center"/>
      <protection locked="0"/>
    </xf>
    <xf numFmtId="0" fontId="28" fillId="0" borderId="0" xfId="0" applyFont="1" applyAlignment="1">
      <alignment horizontal="left" vertical="center"/>
      <protection locked="0"/>
    </xf>
    <xf numFmtId="168" fontId="28" fillId="0" borderId="0" xfId="0" applyNumberFormat="1" applyFont="1" applyAlignment="1">
      <alignment horizontal="right" vertical="center"/>
      <protection locked="0"/>
    </xf>
    <xf numFmtId="0" fontId="28" fillId="0" borderId="5" xfId="0" applyFont="1" applyBorder="1" applyAlignment="1">
      <alignment horizontal="left" vertical="center"/>
      <protection locked="0"/>
    </xf>
    <xf numFmtId="0" fontId="28" fillId="0" borderId="13" xfId="0" applyFont="1" applyBorder="1" applyAlignment="1">
      <alignment horizontal="left" vertical="center"/>
      <protection locked="0"/>
    </xf>
    <xf numFmtId="0" fontId="28" fillId="0" borderId="14" xfId="0" applyFont="1" applyBorder="1" applyAlignment="1">
      <alignment horizontal="left" vertical="center"/>
      <protection locked="0"/>
    </xf>
    <xf numFmtId="0" fontId="29" fillId="0" borderId="4" xfId="0" applyFont="1" applyBorder="1" applyAlignment="1">
      <alignment horizontal="left" vertical="center"/>
      <protection locked="0"/>
    </xf>
    <xf numFmtId="0" fontId="29" fillId="0" borderId="0" xfId="0" applyFont="1" applyAlignment="1">
      <alignment horizontal="left" vertical="center"/>
      <protection locked="0"/>
    </xf>
    <xf numFmtId="168" fontId="29" fillId="0" borderId="0" xfId="0" applyNumberFormat="1" applyFont="1" applyAlignment="1">
      <alignment horizontal="right" vertical="center"/>
      <protection locked="0"/>
    </xf>
    <xf numFmtId="0" fontId="29" fillId="0" borderId="5" xfId="0" applyFont="1" applyBorder="1" applyAlignment="1">
      <alignment horizontal="left" vertical="center"/>
      <protection locked="0"/>
    </xf>
    <xf numFmtId="0" fontId="29" fillId="0" borderId="13" xfId="0" applyFont="1" applyBorder="1" applyAlignment="1">
      <alignment horizontal="left" vertical="center"/>
      <protection locked="0"/>
    </xf>
    <xf numFmtId="0" fontId="29" fillId="0" borderId="14" xfId="0" applyFont="1" applyBorder="1" applyAlignment="1">
      <alignment horizontal="left" vertical="center"/>
      <protection locked="0"/>
    </xf>
    <xf numFmtId="0" fontId="30" fillId="0" borderId="24" xfId="0" applyFont="1" applyBorder="1" applyAlignment="1">
      <alignment horizontal="center" vertical="center"/>
      <protection locked="0"/>
    </xf>
    <xf numFmtId="49" fontId="30" fillId="0" borderId="24" xfId="0" applyNumberFormat="1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center" vertical="center" wrapText="1"/>
      <protection locked="0"/>
    </xf>
    <xf numFmtId="168" fontId="30" fillId="0" borderId="24" xfId="0" applyNumberFormat="1" applyFont="1" applyBorder="1" applyAlignment="1">
      <alignment horizontal="right" vertical="center"/>
      <protection locked="0"/>
    </xf>
    <xf numFmtId="0" fontId="27" fillId="0" borderId="15" xfId="0" applyFont="1" applyBorder="1" applyAlignment="1">
      <alignment horizontal="left" vertical="center"/>
      <protection locked="0"/>
    </xf>
    <xf numFmtId="0" fontId="27" fillId="0" borderId="16" xfId="0" applyFont="1" applyBorder="1" applyAlignment="1">
      <alignment horizontal="left" vertical="center"/>
      <protection locked="0"/>
    </xf>
    <xf numFmtId="0" fontId="27" fillId="0" borderId="17" xfId="0" applyFont="1" applyBorder="1" applyAlignment="1">
      <alignment horizontal="left" vertical="center"/>
      <protection locked="0"/>
    </xf>
    <xf numFmtId="0" fontId="35" fillId="0" borderId="0" xfId="1" applyFont="1" applyAlignment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32" fillId="2" borderId="0" xfId="0" applyFont="1" applyFill="1" applyAlignment="1" applyProtection="1">
      <alignment horizontal="left" vertical="center"/>
    </xf>
    <xf numFmtId="0" fontId="33" fillId="2" borderId="0" xfId="0" applyFont="1" applyFill="1" applyAlignment="1" applyProtection="1">
      <alignment horizontal="left" vertical="center"/>
    </xf>
    <xf numFmtId="0" fontId="36" fillId="2" borderId="0" xfId="1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top"/>
    </xf>
    <xf numFmtId="0" fontId="3" fillId="0" borderId="0" xfId="0" applyFont="1" applyAlignment="1">
      <alignment horizontal="center" vertical="center"/>
      <protection locked="0"/>
    </xf>
    <xf numFmtId="0" fontId="0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>
      <alignment horizontal="left" vertical="top" wrapText="1"/>
      <protection locked="0"/>
    </xf>
    <xf numFmtId="0" fontId="5" fillId="0" borderId="0" xfId="0" applyFont="1" applyAlignment="1">
      <alignment horizontal="left" vertical="center" wrapText="1"/>
      <protection locked="0"/>
    </xf>
    <xf numFmtId="164" fontId="8" fillId="0" borderId="0" xfId="0" applyNumberFormat="1" applyFont="1" applyAlignment="1">
      <alignment horizontal="right" vertical="center"/>
      <protection locked="0"/>
    </xf>
    <xf numFmtId="165" fontId="10" fillId="0" borderId="0" xfId="0" applyNumberFormat="1" applyFont="1" applyAlignment="1">
      <alignment horizontal="right" vertical="center"/>
      <protection locked="0"/>
    </xf>
    <xf numFmtId="0" fontId="10" fillId="0" borderId="0" xfId="0" applyFont="1" applyAlignment="1">
      <alignment horizontal="left" vertical="center"/>
      <protection locked="0"/>
    </xf>
    <xf numFmtId="164" fontId="11" fillId="0" borderId="0" xfId="0" applyNumberFormat="1" applyFont="1" applyAlignment="1">
      <alignment horizontal="right" vertical="center"/>
      <protection locked="0"/>
    </xf>
    <xf numFmtId="0" fontId="6" fillId="3" borderId="9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164" fontId="6" fillId="3" borderId="9" xfId="0" applyNumberFormat="1" applyFont="1" applyFill="1" applyBorder="1" applyAlignment="1">
      <alignment horizontal="right" vertical="center"/>
      <protection locked="0"/>
    </xf>
    <xf numFmtId="0" fontId="0" fillId="3" borderId="25" xfId="0" applyFill="1" applyBorder="1" applyAlignment="1">
      <alignment horizontal="left" vertical="center"/>
      <protection locked="0"/>
    </xf>
    <xf numFmtId="0" fontId="0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 wrapText="1"/>
      <protection locked="0"/>
    </xf>
    <xf numFmtId="0" fontId="19" fillId="0" borderId="0" xfId="0" applyFont="1" applyAlignment="1">
      <alignment horizontal="left" vertical="center"/>
      <protection locked="0"/>
    </xf>
    <xf numFmtId="0" fontId="6" fillId="0" borderId="0" xfId="0" applyFont="1" applyAlignment="1">
      <alignment horizontal="left" vertical="center" wrapText="1"/>
      <protection locked="0"/>
    </xf>
    <xf numFmtId="164" fontId="20" fillId="0" borderId="0" xfId="0" applyNumberFormat="1" applyFont="1" applyAlignment="1">
      <alignment horizontal="right"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15" fillId="0" borderId="10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5" fillId="3" borderId="8" xfId="0" applyFont="1" applyFill="1" applyBorder="1" applyAlignment="1">
      <alignment horizontal="center" vertical="center"/>
      <protection locked="0"/>
    </xf>
    <xf numFmtId="0" fontId="5" fillId="3" borderId="9" xfId="0" applyFont="1" applyFill="1" applyBorder="1" applyAlignment="1">
      <alignment horizontal="center" vertical="center"/>
      <protection locked="0"/>
    </xf>
    <xf numFmtId="164" fontId="16" fillId="0" borderId="0" xfId="0" applyNumberFormat="1" applyFont="1" applyAlignment="1">
      <alignment horizontal="right" vertical="center"/>
      <protection locked="0"/>
    </xf>
    <xf numFmtId="164" fontId="16" fillId="3" borderId="0" xfId="0" applyNumberFormat="1" applyFont="1" applyFill="1" applyAlignment="1">
      <alignment horizontal="righ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2" fillId="3" borderId="0" xfId="0" applyFont="1" applyFill="1" applyAlignment="1">
      <alignment horizontal="center" vertical="center"/>
      <protection locked="0"/>
    </xf>
    <xf numFmtId="164" fontId="9" fillId="0" borderId="7" xfId="0" applyNumberFormat="1" applyFont="1" applyBorder="1" applyAlignment="1">
      <alignment horizontal="righ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2" fillId="0" borderId="0" xfId="0" applyFont="1" applyAlignment="1">
      <alignment horizontal="center" vertical="center"/>
      <protection locked="0"/>
    </xf>
    <xf numFmtId="0" fontId="16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 wrapText="1"/>
      <protection locked="0"/>
    </xf>
    <xf numFmtId="166" fontId="5" fillId="0" borderId="0" xfId="0" applyNumberFormat="1" applyFont="1" applyAlignment="1">
      <alignment horizontal="left" vertical="top"/>
      <protection locked="0"/>
    </xf>
    <xf numFmtId="0" fontId="0" fillId="0" borderId="0" xfId="0" applyFont="1" applyAlignment="1">
      <alignment horizontal="left" vertical="center" wrapText="1"/>
      <protection locked="0"/>
    </xf>
    <xf numFmtId="164" fontId="9" fillId="0" borderId="0" xfId="0" applyNumberFormat="1" applyFont="1" applyAlignment="1">
      <alignment horizontal="right" vertical="center"/>
      <protection locked="0"/>
    </xf>
    <xf numFmtId="164" fontId="10" fillId="0" borderId="0" xfId="0" applyNumberFormat="1" applyFont="1" applyAlignment="1">
      <alignment horizontal="right" vertical="center"/>
      <protection locked="0"/>
    </xf>
    <xf numFmtId="0" fontId="0" fillId="0" borderId="24" xfId="0" applyFont="1" applyBorder="1" applyAlignment="1">
      <alignment horizontal="left" vertical="center" wrapText="1"/>
      <protection locked="0"/>
    </xf>
    <xf numFmtId="0" fontId="0" fillId="0" borderId="24" xfId="0" applyBorder="1" applyAlignment="1">
      <alignment horizontal="left" vertical="center"/>
      <protection locked="0"/>
    </xf>
    <xf numFmtId="164" fontId="0" fillId="0" borderId="24" xfId="0" applyNumberFormat="1" applyFont="1" applyBorder="1" applyAlignment="1">
      <alignment horizontal="right" vertical="center"/>
      <protection locked="0"/>
    </xf>
    <xf numFmtId="0" fontId="5" fillId="3" borderId="22" xfId="0" applyFont="1" applyFill="1" applyBorder="1" applyAlignment="1">
      <alignment horizontal="center" vertical="center" wrapText="1"/>
      <protection locked="0"/>
    </xf>
    <xf numFmtId="0" fontId="0" fillId="3" borderId="22" xfId="0" applyFill="1" applyBorder="1" applyAlignment="1">
      <alignment horizontal="center" vertical="center" wrapText="1"/>
      <protection locked="0"/>
    </xf>
    <xf numFmtId="0" fontId="0" fillId="3" borderId="23" xfId="0" applyFill="1" applyBorder="1" applyAlignment="1">
      <alignment horizontal="center" vertical="center" wrapText="1"/>
      <protection locked="0"/>
    </xf>
    <xf numFmtId="164" fontId="16" fillId="0" borderId="0" xfId="0" applyNumberFormat="1" applyFont="1" applyAlignment="1">
      <alignment horizontal="right"/>
      <protection locked="0"/>
    </xf>
    <xf numFmtId="164" fontId="22" fillId="0" borderId="0" xfId="0" applyNumberFormat="1" applyFont="1" applyAlignment="1">
      <alignment horizontal="right"/>
      <protection locked="0"/>
    </xf>
    <xf numFmtId="0" fontId="23" fillId="0" borderId="0" xfId="0" applyFont="1" applyAlignment="1">
      <alignment horizontal="left"/>
      <protection locked="0"/>
    </xf>
    <xf numFmtId="164" fontId="24" fillId="0" borderId="0" xfId="0" applyNumberFormat="1" applyFont="1" applyAlignment="1">
      <alignment horizontal="right"/>
      <protection locked="0"/>
    </xf>
    <xf numFmtId="0" fontId="36" fillId="2" borderId="0" xfId="1" applyFont="1" applyFill="1" applyAlignment="1" applyProtection="1">
      <alignment horizontal="center" vertical="center"/>
    </xf>
    <xf numFmtId="164" fontId="22" fillId="0" borderId="0" xfId="0" applyNumberFormat="1" applyFont="1" applyAlignment="1">
      <alignment horizontal="right" vertical="center"/>
      <protection locked="0"/>
    </xf>
    <xf numFmtId="0" fontId="23" fillId="0" borderId="0" xfId="0" applyFont="1" applyAlignment="1">
      <alignment horizontal="left" vertical="center"/>
      <protection locked="0"/>
    </xf>
    <xf numFmtId="164" fontId="24" fillId="0" borderId="0" xfId="0" applyNumberFormat="1" applyFont="1" applyAlignment="1">
      <alignment horizontal="right" vertical="center"/>
      <protection locked="0"/>
    </xf>
    <xf numFmtId="0" fontId="5" fillId="3" borderId="0" xfId="0" applyFont="1" applyFill="1" applyAlignment="1">
      <alignment horizontal="center" vertical="center"/>
      <protection locked="0"/>
    </xf>
    <xf numFmtId="0" fontId="27" fillId="0" borderId="0" xfId="0" applyFont="1" applyAlignment="1">
      <alignment horizontal="left" vertical="center" wrapText="1"/>
      <protection locked="0"/>
    </xf>
    <xf numFmtId="0" fontId="27" fillId="0" borderId="0" xfId="0" applyFont="1" applyAlignment="1">
      <alignment horizontal="left" vertical="center"/>
      <protection locked="0"/>
    </xf>
    <xf numFmtId="0" fontId="28" fillId="0" borderId="0" xfId="0" applyFont="1" applyAlignment="1">
      <alignment horizontal="left" vertical="center" wrapText="1"/>
      <protection locked="0"/>
    </xf>
    <xf numFmtId="0" fontId="28" fillId="0" borderId="0" xfId="0" applyFont="1" applyAlignment="1">
      <alignment horizontal="left" vertical="center"/>
      <protection locked="0"/>
    </xf>
    <xf numFmtId="0" fontId="29" fillId="0" borderId="0" xfId="0" applyFont="1" applyAlignment="1">
      <alignment horizontal="left" vertical="center" wrapText="1"/>
      <protection locked="0"/>
    </xf>
    <xf numFmtId="0" fontId="29" fillId="0" borderId="0" xfId="0" applyFont="1" applyAlignment="1">
      <alignment horizontal="left" vertical="center"/>
      <protection locked="0"/>
    </xf>
    <xf numFmtId="0" fontId="30" fillId="0" borderId="24" xfId="0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left" vertical="center"/>
      <protection locked="0"/>
    </xf>
    <xf numFmtId="164" fontId="30" fillId="0" borderId="24" xfId="0" applyNumberFormat="1" applyFont="1" applyBorder="1" applyAlignment="1">
      <alignment horizontal="right" vertical="center"/>
      <protection locked="0"/>
    </xf>
    <xf numFmtId="0" fontId="31" fillId="0" borderId="0" xfId="0" applyFont="1" applyAlignment="1">
      <alignment horizontal="left" vertical="top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B6CA2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19AF6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66625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69E84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025" name="radB6CA2.tmp" descr="C:\KROSplusData\System\Temp\radB6CA2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49" name="rad19AF6.tmp" descr="C:\KROSplusData\System\Temp\rad19AF6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073" name="rad66625.tmp" descr="C:\KROSplusData\System\Temp\rad66625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xmlns="" id="{00000000-0008-0000-0200-0000010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097" name="rad69E84.tmp" descr="C:\KROSplusData\System\Temp\rad69E84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xmlns="" id="{00000000-0008-0000-0300-0000011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95"/>
  <sheetViews>
    <sheetView showGridLines="0" tabSelected="1" workbookViewId="0">
      <pane ySplit="1" topLeftCell="A2" activePane="bottomLeft" state="frozenSplit"/>
      <selection pane="bottomLeft" activeCell="E17" sqref="E17"/>
    </sheetView>
  </sheetViews>
  <sheetFormatPr defaultColWidth="10.6640625" defaultRowHeight="14.25" customHeight="1"/>
  <cols>
    <col min="1" max="1" width="8.33203125" style="2" customWidth="1"/>
    <col min="2" max="2" width="1.6640625" style="2" customWidth="1"/>
    <col min="3" max="3" width="4.1640625" style="2" customWidth="1"/>
    <col min="4" max="33" width="2.5" style="2" customWidth="1"/>
    <col min="34" max="34" width="3.33203125" style="2" customWidth="1"/>
    <col min="35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.6640625" style="2" customWidth="1"/>
    <col min="44" max="44" width="10.6640625" style="1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89" width="10.6640625" style="2" hidden="1" customWidth="1"/>
    <col min="90" max="16384" width="10.6640625" style="1"/>
  </cols>
  <sheetData>
    <row r="1" spans="1:256" s="3" customFormat="1" ht="22.5" customHeight="1">
      <c r="A1" s="150" t="s">
        <v>0</v>
      </c>
      <c r="B1" s="151"/>
      <c r="C1" s="151"/>
      <c r="D1" s="152" t="s">
        <v>1</v>
      </c>
      <c r="E1" s="151"/>
      <c r="F1" s="151"/>
      <c r="G1" s="151"/>
      <c r="H1" s="151"/>
      <c r="I1" s="151"/>
      <c r="J1" s="151"/>
      <c r="K1" s="153" t="s">
        <v>586</v>
      </c>
      <c r="L1" s="153"/>
      <c r="M1" s="153"/>
      <c r="N1" s="153"/>
      <c r="O1" s="153"/>
      <c r="P1" s="153"/>
      <c r="Q1" s="153"/>
      <c r="R1" s="153"/>
      <c r="S1" s="153"/>
      <c r="T1" s="151"/>
      <c r="U1" s="151"/>
      <c r="V1" s="151"/>
      <c r="W1" s="153" t="s">
        <v>587</v>
      </c>
      <c r="X1" s="153"/>
      <c r="Y1" s="153"/>
      <c r="Z1" s="153"/>
      <c r="AA1" s="153"/>
      <c r="AB1" s="153"/>
      <c r="AC1" s="153"/>
      <c r="AD1" s="153"/>
      <c r="AE1" s="153"/>
      <c r="AF1" s="153"/>
      <c r="AG1" s="151"/>
      <c r="AH1" s="151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4" t="s">
        <v>2</v>
      </c>
      <c r="BB1" s="4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4" t="s">
        <v>3</v>
      </c>
      <c r="BU1" s="4" t="s">
        <v>3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>
      <c r="C2" s="185" t="s">
        <v>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R2" s="182" t="s">
        <v>5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6" t="s">
        <v>6</v>
      </c>
      <c r="BT2" s="6" t="s">
        <v>7</v>
      </c>
    </row>
    <row r="3" spans="1:256" s="2" customFormat="1" ht="7.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6</v>
      </c>
      <c r="BT3" s="6" t="s">
        <v>8</v>
      </c>
    </row>
    <row r="4" spans="1:256" s="2" customFormat="1" ht="37.5" customHeight="1">
      <c r="B4" s="10"/>
      <c r="C4" s="155" t="s">
        <v>9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1"/>
      <c r="AS4" s="12" t="s">
        <v>10</v>
      </c>
      <c r="BS4" s="6" t="s">
        <v>11</v>
      </c>
    </row>
    <row r="5" spans="1:256" s="2" customFormat="1" ht="15" customHeight="1">
      <c r="B5" s="10"/>
      <c r="D5" s="13" t="s">
        <v>12</v>
      </c>
      <c r="K5" s="157" t="s">
        <v>13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Q5" s="11"/>
      <c r="BS5" s="6" t="s">
        <v>6</v>
      </c>
    </row>
    <row r="6" spans="1:256" s="2" customFormat="1" ht="37.5" customHeight="1">
      <c r="B6" s="10"/>
      <c r="D6" s="15" t="s">
        <v>14</v>
      </c>
      <c r="K6" s="158" t="s">
        <v>15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Q6" s="11"/>
      <c r="BS6" s="6" t="s">
        <v>16</v>
      </c>
    </row>
    <row r="7" spans="1:256" s="2" customFormat="1" ht="15" customHeight="1">
      <c r="B7" s="10"/>
      <c r="D7" s="16" t="s">
        <v>17</v>
      </c>
      <c r="K7" s="14"/>
      <c r="AK7" s="16" t="s">
        <v>18</v>
      </c>
      <c r="AN7" s="14"/>
      <c r="AQ7" s="11"/>
      <c r="BS7" s="6" t="s">
        <v>19</v>
      </c>
    </row>
    <row r="8" spans="1:256" s="2" customFormat="1" ht="15" customHeight="1">
      <c r="B8" s="10"/>
      <c r="D8" s="16" t="s">
        <v>20</v>
      </c>
      <c r="K8" s="14" t="s">
        <v>21</v>
      </c>
      <c r="AK8" s="16" t="s">
        <v>22</v>
      </c>
      <c r="AN8" s="14" t="s">
        <v>23</v>
      </c>
      <c r="AQ8" s="11"/>
      <c r="BS8" s="6" t="s">
        <v>24</v>
      </c>
    </row>
    <row r="9" spans="1:256" s="2" customFormat="1" ht="15" customHeight="1">
      <c r="B9" s="10"/>
      <c r="AQ9" s="11"/>
      <c r="BS9" s="6" t="s">
        <v>25</v>
      </c>
    </row>
    <row r="10" spans="1:256" s="2" customFormat="1" ht="15" customHeight="1">
      <c r="B10" s="10"/>
      <c r="D10" s="16" t="s">
        <v>26</v>
      </c>
      <c r="AK10" s="16" t="s">
        <v>27</v>
      </c>
      <c r="AN10" s="14"/>
      <c r="AQ10" s="11"/>
      <c r="BS10" s="6" t="s">
        <v>16</v>
      </c>
    </row>
    <row r="11" spans="1:256" s="2" customFormat="1" ht="19.5" customHeight="1">
      <c r="B11" s="10"/>
      <c r="E11" s="14" t="s">
        <v>593</v>
      </c>
      <c r="AK11" s="16" t="s">
        <v>28</v>
      </c>
      <c r="AN11" s="14"/>
      <c r="AQ11" s="11"/>
      <c r="BS11" s="6" t="s">
        <v>16</v>
      </c>
    </row>
    <row r="12" spans="1:256" s="2" customFormat="1" ht="7.5" customHeight="1">
      <c r="B12" s="10"/>
      <c r="AQ12" s="11"/>
      <c r="BS12" s="6" t="s">
        <v>16</v>
      </c>
    </row>
    <row r="13" spans="1:256" s="2" customFormat="1" ht="15" customHeight="1">
      <c r="B13" s="10"/>
      <c r="D13" s="16" t="s">
        <v>29</v>
      </c>
      <c r="AK13" s="16" t="s">
        <v>27</v>
      </c>
      <c r="AN13" s="14"/>
      <c r="AQ13" s="11"/>
      <c r="BS13" s="6" t="s">
        <v>16</v>
      </c>
    </row>
    <row r="14" spans="1:256" s="2" customFormat="1" ht="15.75" customHeight="1">
      <c r="B14" s="10"/>
      <c r="E14" s="14" t="s">
        <v>30</v>
      </c>
      <c r="AK14" s="16" t="s">
        <v>28</v>
      </c>
      <c r="AN14" s="14"/>
      <c r="AQ14" s="11"/>
      <c r="BS14" s="6" t="s">
        <v>16</v>
      </c>
    </row>
    <row r="15" spans="1:256" s="2" customFormat="1" ht="7.5" customHeight="1">
      <c r="B15" s="10"/>
      <c r="AQ15" s="11"/>
      <c r="BS15" s="6" t="s">
        <v>3</v>
      </c>
    </row>
    <row r="16" spans="1:256" s="2" customFormat="1" ht="15" customHeight="1">
      <c r="B16" s="10"/>
      <c r="D16" s="16" t="s">
        <v>31</v>
      </c>
      <c r="AK16" s="16" t="s">
        <v>27</v>
      </c>
      <c r="AN16" s="14"/>
      <c r="AQ16" s="11"/>
      <c r="BS16" s="6" t="s">
        <v>3</v>
      </c>
    </row>
    <row r="17" spans="2:71" s="2" customFormat="1" ht="19.5" customHeight="1">
      <c r="B17" s="10"/>
      <c r="E17" s="14" t="s">
        <v>30</v>
      </c>
      <c r="AK17" s="16" t="s">
        <v>28</v>
      </c>
      <c r="AN17" s="14"/>
      <c r="AQ17" s="11"/>
      <c r="BS17" s="6" t="s">
        <v>32</v>
      </c>
    </row>
    <row r="18" spans="2:71" s="2" customFormat="1" ht="7.5" customHeight="1">
      <c r="B18" s="10"/>
      <c r="AQ18" s="11"/>
      <c r="BS18" s="6" t="s">
        <v>6</v>
      </c>
    </row>
    <row r="19" spans="2:71" s="2" customFormat="1" ht="15" customHeight="1">
      <c r="B19" s="10"/>
      <c r="D19" s="16" t="s">
        <v>33</v>
      </c>
      <c r="AK19" s="16" t="s">
        <v>27</v>
      </c>
      <c r="AN19" s="14"/>
      <c r="AQ19" s="11"/>
      <c r="BS19" s="6" t="s">
        <v>6</v>
      </c>
    </row>
    <row r="20" spans="2:71" s="2" customFormat="1" ht="15.75" customHeight="1">
      <c r="B20" s="10"/>
      <c r="E20" s="14" t="s">
        <v>30</v>
      </c>
      <c r="AK20" s="16" t="s">
        <v>28</v>
      </c>
      <c r="AN20" s="14"/>
      <c r="AQ20" s="11"/>
    </row>
    <row r="21" spans="2:71" s="2" customFormat="1" ht="7.5" customHeight="1">
      <c r="B21" s="10"/>
      <c r="AQ21" s="11"/>
    </row>
    <row r="22" spans="2:71" s="2" customFormat="1" ht="15.75" customHeight="1">
      <c r="B22" s="10"/>
      <c r="D22" s="16" t="s">
        <v>34</v>
      </c>
      <c r="AQ22" s="11"/>
    </row>
    <row r="23" spans="2:71" s="2" customFormat="1" ht="15.75" customHeight="1">
      <c r="B23" s="10"/>
      <c r="E23" s="159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Q23" s="11"/>
    </row>
    <row r="24" spans="2:71" s="2" customFormat="1" ht="7.5" customHeight="1">
      <c r="B24" s="10"/>
      <c r="AQ24" s="11"/>
    </row>
    <row r="25" spans="2:71" s="2" customFormat="1" ht="7.5" customHeight="1">
      <c r="B25" s="1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Q25" s="11"/>
    </row>
    <row r="26" spans="2:71" s="2" customFormat="1" ht="15" customHeight="1">
      <c r="B26" s="10"/>
      <c r="D26" s="18" t="s">
        <v>35</v>
      </c>
      <c r="AK26" s="160">
        <f>ROUND($AG$87,2)</f>
        <v>0</v>
      </c>
      <c r="AL26" s="156"/>
      <c r="AM26" s="156"/>
      <c r="AN26" s="156"/>
      <c r="AO26" s="156"/>
      <c r="AQ26" s="11"/>
    </row>
    <row r="27" spans="2:71" s="2" customFormat="1" ht="15" customHeight="1">
      <c r="B27" s="10"/>
      <c r="D27" s="18" t="s">
        <v>36</v>
      </c>
      <c r="AK27" s="160">
        <f>ROUND($AG$92,2)</f>
        <v>0</v>
      </c>
      <c r="AL27" s="156"/>
      <c r="AM27" s="156"/>
      <c r="AN27" s="156"/>
      <c r="AO27" s="156"/>
      <c r="AQ27" s="11"/>
    </row>
    <row r="28" spans="2:71" s="6" customFormat="1" ht="7.5" customHeight="1">
      <c r="B28" s="19"/>
      <c r="AQ28" s="20"/>
    </row>
    <row r="29" spans="2:71" s="6" customFormat="1" ht="27" customHeight="1">
      <c r="B29" s="19"/>
      <c r="D29" s="21" t="s">
        <v>37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83">
        <f>ROUND($AK$26+$AK$27,2)</f>
        <v>0</v>
      </c>
      <c r="AL29" s="184"/>
      <c r="AM29" s="184"/>
      <c r="AN29" s="184"/>
      <c r="AO29" s="184"/>
      <c r="AQ29" s="20"/>
    </row>
    <row r="30" spans="2:71" s="6" customFormat="1" ht="7.5" customHeight="1">
      <c r="B30" s="19"/>
      <c r="AQ30" s="20"/>
    </row>
    <row r="31" spans="2:71" s="6" customFormat="1" ht="15" customHeight="1">
      <c r="B31" s="23"/>
      <c r="D31" s="24" t="s">
        <v>38</v>
      </c>
      <c r="F31" s="24" t="s">
        <v>39</v>
      </c>
      <c r="L31" s="161">
        <v>0.21</v>
      </c>
      <c r="M31" s="162"/>
      <c r="N31" s="162"/>
      <c r="O31" s="162"/>
      <c r="T31" s="26" t="s">
        <v>40</v>
      </c>
      <c r="W31" s="163">
        <f>ROUND($AZ$87+SUM($CD$93:$CD$93),2)</f>
        <v>0</v>
      </c>
      <c r="X31" s="162"/>
      <c r="Y31" s="162"/>
      <c r="Z31" s="162"/>
      <c r="AA31" s="162"/>
      <c r="AB31" s="162"/>
      <c r="AC31" s="162"/>
      <c r="AD31" s="162"/>
      <c r="AE31" s="162"/>
      <c r="AK31" s="163">
        <f>ROUND($AV$87+SUM($BY$93:$BY$93),2)</f>
        <v>0</v>
      </c>
      <c r="AL31" s="162"/>
      <c r="AM31" s="162"/>
      <c r="AN31" s="162"/>
      <c r="AO31" s="162"/>
      <c r="AQ31" s="27"/>
    </row>
    <row r="32" spans="2:71" s="6" customFormat="1" ht="15" customHeight="1">
      <c r="B32" s="23"/>
      <c r="F32" s="24" t="s">
        <v>41</v>
      </c>
      <c r="L32" s="161">
        <v>0.15</v>
      </c>
      <c r="M32" s="162"/>
      <c r="N32" s="162"/>
      <c r="O32" s="162"/>
      <c r="T32" s="26" t="s">
        <v>40</v>
      </c>
      <c r="W32" s="163">
        <f>ROUND($BA$87+SUM($CE$93:$CE$93),2)</f>
        <v>0</v>
      </c>
      <c r="X32" s="162"/>
      <c r="Y32" s="162"/>
      <c r="Z32" s="162"/>
      <c r="AA32" s="162"/>
      <c r="AB32" s="162"/>
      <c r="AC32" s="162"/>
      <c r="AD32" s="162"/>
      <c r="AE32" s="162"/>
      <c r="AK32" s="163">
        <f>ROUND($AW$87+SUM($BZ$93:$BZ$93),2)</f>
        <v>0</v>
      </c>
      <c r="AL32" s="162"/>
      <c r="AM32" s="162"/>
      <c r="AN32" s="162"/>
      <c r="AO32" s="162"/>
      <c r="AQ32" s="27"/>
    </row>
    <row r="33" spans="2:43" s="6" customFormat="1" ht="15" hidden="1" customHeight="1">
      <c r="B33" s="23"/>
      <c r="F33" s="24" t="s">
        <v>42</v>
      </c>
      <c r="L33" s="161">
        <v>0.21</v>
      </c>
      <c r="M33" s="162"/>
      <c r="N33" s="162"/>
      <c r="O33" s="162"/>
      <c r="T33" s="26" t="s">
        <v>40</v>
      </c>
      <c r="W33" s="163">
        <f>ROUND($BB$87+SUM($CF$93:$CF$93),2)</f>
        <v>0</v>
      </c>
      <c r="X33" s="162"/>
      <c r="Y33" s="162"/>
      <c r="Z33" s="162"/>
      <c r="AA33" s="162"/>
      <c r="AB33" s="162"/>
      <c r="AC33" s="162"/>
      <c r="AD33" s="162"/>
      <c r="AE33" s="162"/>
      <c r="AK33" s="163">
        <v>0</v>
      </c>
      <c r="AL33" s="162"/>
      <c r="AM33" s="162"/>
      <c r="AN33" s="162"/>
      <c r="AO33" s="162"/>
      <c r="AQ33" s="27"/>
    </row>
    <row r="34" spans="2:43" s="6" customFormat="1" ht="15" hidden="1" customHeight="1">
      <c r="B34" s="23"/>
      <c r="F34" s="24" t="s">
        <v>43</v>
      </c>
      <c r="L34" s="161">
        <v>0.15</v>
      </c>
      <c r="M34" s="162"/>
      <c r="N34" s="162"/>
      <c r="O34" s="162"/>
      <c r="T34" s="26" t="s">
        <v>40</v>
      </c>
      <c r="W34" s="163">
        <f>ROUND($BC$87+SUM($CG$93:$CG$93),2)</f>
        <v>0</v>
      </c>
      <c r="X34" s="162"/>
      <c r="Y34" s="162"/>
      <c r="Z34" s="162"/>
      <c r="AA34" s="162"/>
      <c r="AB34" s="162"/>
      <c r="AC34" s="162"/>
      <c r="AD34" s="162"/>
      <c r="AE34" s="162"/>
      <c r="AK34" s="163">
        <v>0</v>
      </c>
      <c r="AL34" s="162"/>
      <c r="AM34" s="162"/>
      <c r="AN34" s="162"/>
      <c r="AO34" s="162"/>
      <c r="AQ34" s="27"/>
    </row>
    <row r="35" spans="2:43" s="6" customFormat="1" ht="15" hidden="1" customHeight="1">
      <c r="B35" s="23"/>
      <c r="F35" s="24" t="s">
        <v>44</v>
      </c>
      <c r="L35" s="161">
        <v>0</v>
      </c>
      <c r="M35" s="162"/>
      <c r="N35" s="162"/>
      <c r="O35" s="162"/>
      <c r="T35" s="26" t="s">
        <v>40</v>
      </c>
      <c r="W35" s="163">
        <f>ROUND($BD$87+SUM($CH$93:$CH$93),2)</f>
        <v>0</v>
      </c>
      <c r="X35" s="162"/>
      <c r="Y35" s="162"/>
      <c r="Z35" s="162"/>
      <c r="AA35" s="162"/>
      <c r="AB35" s="162"/>
      <c r="AC35" s="162"/>
      <c r="AD35" s="162"/>
      <c r="AE35" s="162"/>
      <c r="AK35" s="163">
        <v>0</v>
      </c>
      <c r="AL35" s="162"/>
      <c r="AM35" s="162"/>
      <c r="AN35" s="162"/>
      <c r="AO35" s="162"/>
      <c r="AQ35" s="27"/>
    </row>
    <row r="36" spans="2:43" s="6" customFormat="1" ht="7.5" customHeight="1">
      <c r="B36" s="19"/>
      <c r="AQ36" s="20"/>
    </row>
    <row r="37" spans="2:43" s="6" customFormat="1" ht="27" customHeight="1">
      <c r="B37" s="19"/>
      <c r="C37" s="28"/>
      <c r="D37" s="29" t="s">
        <v>45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1" t="s">
        <v>46</v>
      </c>
      <c r="U37" s="30"/>
      <c r="V37" s="30"/>
      <c r="W37" s="30"/>
      <c r="X37" s="164" t="s">
        <v>47</v>
      </c>
      <c r="Y37" s="165"/>
      <c r="Z37" s="165"/>
      <c r="AA37" s="165"/>
      <c r="AB37" s="165"/>
      <c r="AC37" s="30"/>
      <c r="AD37" s="30"/>
      <c r="AE37" s="30"/>
      <c r="AF37" s="30"/>
      <c r="AG37" s="30"/>
      <c r="AH37" s="30"/>
      <c r="AI37" s="30"/>
      <c r="AJ37" s="30"/>
      <c r="AK37" s="166">
        <f>SUM($AK$29:$AK$35)</f>
        <v>0</v>
      </c>
      <c r="AL37" s="165"/>
      <c r="AM37" s="165"/>
      <c r="AN37" s="165"/>
      <c r="AO37" s="167"/>
      <c r="AP37" s="28"/>
      <c r="AQ37" s="20"/>
    </row>
    <row r="38" spans="2:43" s="6" customFormat="1" ht="15" customHeight="1">
      <c r="B38" s="19"/>
      <c r="AQ38" s="20"/>
    </row>
    <row r="39" spans="2:43" s="2" customFormat="1" ht="14.25" customHeight="1">
      <c r="B39" s="10"/>
      <c r="AQ39" s="11"/>
    </row>
    <row r="40" spans="2:43" s="2" customFormat="1" ht="14.25" customHeight="1">
      <c r="B40" s="10"/>
      <c r="AQ40" s="11"/>
    </row>
    <row r="41" spans="2:43" s="2" customFormat="1" ht="14.25" customHeight="1">
      <c r="B41" s="10"/>
      <c r="AQ41" s="11"/>
    </row>
    <row r="42" spans="2:43" s="2" customFormat="1" ht="14.25" customHeight="1">
      <c r="B42" s="10"/>
      <c r="AQ42" s="11"/>
    </row>
    <row r="43" spans="2:43" s="2" customFormat="1" ht="14.25" customHeight="1">
      <c r="B43" s="10"/>
      <c r="AQ43" s="11"/>
    </row>
    <row r="44" spans="2:43" s="2" customFormat="1" ht="14.25" customHeight="1">
      <c r="B44" s="10"/>
      <c r="AQ44" s="11"/>
    </row>
    <row r="45" spans="2:43" s="2" customFormat="1" ht="14.25" customHeight="1">
      <c r="B45" s="10"/>
      <c r="AQ45" s="11"/>
    </row>
    <row r="46" spans="2:43" s="2" customFormat="1" ht="14.25" customHeight="1">
      <c r="B46" s="10"/>
      <c r="AQ46" s="11"/>
    </row>
    <row r="47" spans="2:43" s="2" customFormat="1" ht="14.25" customHeight="1">
      <c r="B47" s="10"/>
      <c r="AQ47" s="11"/>
    </row>
    <row r="48" spans="2:43" s="2" customFormat="1" ht="14.25" customHeight="1">
      <c r="B48" s="10"/>
      <c r="AQ48" s="11"/>
    </row>
    <row r="49" spans="2:43" s="6" customFormat="1" ht="15.75" customHeight="1">
      <c r="B49" s="19"/>
      <c r="D49" s="32" t="s">
        <v>48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C49" s="32" t="s">
        <v>49</v>
      </c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4"/>
      <c r="AQ49" s="20"/>
    </row>
    <row r="50" spans="2:43" s="2" customFormat="1" ht="14.25" customHeight="1">
      <c r="B50" s="10"/>
      <c r="D50" s="35"/>
      <c r="Z50" s="36"/>
      <c r="AC50" s="35"/>
      <c r="AO50" s="36"/>
      <c r="AQ50" s="11"/>
    </row>
    <row r="51" spans="2:43" s="2" customFormat="1" ht="14.25" customHeight="1">
      <c r="B51" s="10"/>
      <c r="D51" s="35"/>
      <c r="Z51" s="36"/>
      <c r="AC51" s="35"/>
      <c r="AO51" s="36"/>
      <c r="AQ51" s="11"/>
    </row>
    <row r="52" spans="2:43" s="2" customFormat="1" ht="14.25" customHeight="1">
      <c r="B52" s="10"/>
      <c r="D52" s="35"/>
      <c r="Z52" s="36"/>
      <c r="AC52" s="35"/>
      <c r="AO52" s="36"/>
      <c r="AQ52" s="11"/>
    </row>
    <row r="53" spans="2:43" s="2" customFormat="1" ht="14.25" customHeight="1">
      <c r="B53" s="10"/>
      <c r="D53" s="35"/>
      <c r="Z53" s="36"/>
      <c r="AC53" s="35"/>
      <c r="AO53" s="36"/>
      <c r="AQ53" s="11"/>
    </row>
    <row r="54" spans="2:43" s="2" customFormat="1" ht="14.25" customHeight="1">
      <c r="B54" s="10"/>
      <c r="D54" s="35"/>
      <c r="Z54" s="36"/>
      <c r="AC54" s="35"/>
      <c r="AO54" s="36"/>
      <c r="AQ54" s="11"/>
    </row>
    <row r="55" spans="2:43" s="2" customFormat="1" ht="14.25" customHeight="1">
      <c r="B55" s="10"/>
      <c r="D55" s="35"/>
      <c r="Z55" s="36"/>
      <c r="AC55" s="35"/>
      <c r="AO55" s="36"/>
      <c r="AQ55" s="11"/>
    </row>
    <row r="56" spans="2:43" s="2" customFormat="1" ht="14.25" customHeight="1">
      <c r="B56" s="10"/>
      <c r="D56" s="35"/>
      <c r="Z56" s="36"/>
      <c r="AC56" s="35"/>
      <c r="AO56" s="36"/>
      <c r="AQ56" s="11"/>
    </row>
    <row r="57" spans="2:43" s="2" customFormat="1" ht="14.25" customHeight="1">
      <c r="B57" s="10"/>
      <c r="D57" s="35"/>
      <c r="Z57" s="36"/>
      <c r="AC57" s="35"/>
      <c r="AO57" s="36"/>
      <c r="AQ57" s="11"/>
    </row>
    <row r="58" spans="2:43" s="6" customFormat="1" ht="15.75" customHeight="1">
      <c r="B58" s="19"/>
      <c r="D58" s="37" t="s">
        <v>50</v>
      </c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9" t="s">
        <v>51</v>
      </c>
      <c r="S58" s="38"/>
      <c r="T58" s="38"/>
      <c r="U58" s="38"/>
      <c r="V58" s="38"/>
      <c r="W58" s="38"/>
      <c r="X58" s="38"/>
      <c r="Y58" s="38"/>
      <c r="Z58" s="40"/>
      <c r="AC58" s="37" t="s">
        <v>50</v>
      </c>
      <c r="AD58" s="38"/>
      <c r="AE58" s="38"/>
      <c r="AF58" s="38"/>
      <c r="AG58" s="38"/>
      <c r="AH58" s="38"/>
      <c r="AI58" s="38"/>
      <c r="AJ58" s="38"/>
      <c r="AK58" s="38"/>
      <c r="AL58" s="38"/>
      <c r="AM58" s="39" t="s">
        <v>51</v>
      </c>
      <c r="AN58" s="38"/>
      <c r="AO58" s="40"/>
      <c r="AQ58" s="20"/>
    </row>
    <row r="59" spans="2:43" s="2" customFormat="1" ht="14.25" customHeight="1">
      <c r="B59" s="10"/>
      <c r="AQ59" s="11"/>
    </row>
    <row r="60" spans="2:43" s="6" customFormat="1" ht="15.75" customHeight="1">
      <c r="B60" s="19"/>
      <c r="D60" s="32" t="s">
        <v>52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4"/>
      <c r="AC60" s="32" t="s">
        <v>53</v>
      </c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4"/>
      <c r="AQ60" s="20"/>
    </row>
    <row r="61" spans="2:43" s="2" customFormat="1" ht="14.25" customHeight="1">
      <c r="B61" s="10"/>
      <c r="D61" s="35"/>
      <c r="Z61" s="36"/>
      <c r="AC61" s="35"/>
      <c r="AO61" s="36"/>
      <c r="AQ61" s="11"/>
    </row>
    <row r="62" spans="2:43" s="2" customFormat="1" ht="14.25" customHeight="1">
      <c r="B62" s="10"/>
      <c r="D62" s="35"/>
      <c r="Z62" s="36"/>
      <c r="AC62" s="35"/>
      <c r="AO62" s="36"/>
      <c r="AQ62" s="11"/>
    </row>
    <row r="63" spans="2:43" s="2" customFormat="1" ht="14.25" customHeight="1">
      <c r="B63" s="10"/>
      <c r="D63" s="35"/>
      <c r="Z63" s="36"/>
      <c r="AC63" s="35"/>
      <c r="AO63" s="36"/>
      <c r="AQ63" s="11"/>
    </row>
    <row r="64" spans="2:43" s="2" customFormat="1" ht="14.25" customHeight="1">
      <c r="B64" s="10"/>
      <c r="D64" s="35"/>
      <c r="Z64" s="36"/>
      <c r="AC64" s="35"/>
      <c r="AO64" s="36"/>
      <c r="AQ64" s="11"/>
    </row>
    <row r="65" spans="2:43" s="2" customFormat="1" ht="14.25" customHeight="1">
      <c r="B65" s="10"/>
      <c r="D65" s="35"/>
      <c r="Z65" s="36"/>
      <c r="AC65" s="35"/>
      <c r="AO65" s="36"/>
      <c r="AQ65" s="11"/>
    </row>
    <row r="66" spans="2:43" s="2" customFormat="1" ht="14.25" customHeight="1">
      <c r="B66" s="10"/>
      <c r="D66" s="35"/>
      <c r="Z66" s="36"/>
      <c r="AC66" s="35"/>
      <c r="AO66" s="36"/>
      <c r="AQ66" s="11"/>
    </row>
    <row r="67" spans="2:43" s="2" customFormat="1" ht="14.25" customHeight="1">
      <c r="B67" s="10"/>
      <c r="D67" s="35"/>
      <c r="Z67" s="36"/>
      <c r="AC67" s="35"/>
      <c r="AO67" s="36"/>
      <c r="AQ67" s="11"/>
    </row>
    <row r="68" spans="2:43" s="2" customFormat="1" ht="14.25" customHeight="1">
      <c r="B68" s="10"/>
      <c r="D68" s="35"/>
      <c r="Z68" s="36"/>
      <c r="AC68" s="35"/>
      <c r="AO68" s="36"/>
      <c r="AQ68" s="11"/>
    </row>
    <row r="69" spans="2:43" s="6" customFormat="1" ht="15.75" customHeight="1">
      <c r="B69" s="19"/>
      <c r="D69" s="37" t="s">
        <v>50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9" t="s">
        <v>51</v>
      </c>
      <c r="S69" s="38"/>
      <c r="T69" s="38"/>
      <c r="U69" s="38"/>
      <c r="V69" s="38"/>
      <c r="W69" s="38"/>
      <c r="X69" s="38"/>
      <c r="Y69" s="38"/>
      <c r="Z69" s="40"/>
      <c r="AC69" s="37" t="s">
        <v>50</v>
      </c>
      <c r="AD69" s="38"/>
      <c r="AE69" s="38"/>
      <c r="AF69" s="38"/>
      <c r="AG69" s="38"/>
      <c r="AH69" s="38"/>
      <c r="AI69" s="38"/>
      <c r="AJ69" s="38"/>
      <c r="AK69" s="38"/>
      <c r="AL69" s="38"/>
      <c r="AM69" s="39" t="s">
        <v>51</v>
      </c>
      <c r="AN69" s="38"/>
      <c r="AO69" s="40"/>
      <c r="AQ69" s="20"/>
    </row>
    <row r="70" spans="2:43" s="6" customFormat="1" ht="7.5" customHeight="1">
      <c r="B70" s="19"/>
      <c r="AQ70" s="20"/>
    </row>
    <row r="71" spans="2:43" s="6" customFormat="1" ht="7.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3"/>
    </row>
    <row r="75" spans="2:43" s="6" customFormat="1" ht="7.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6"/>
    </row>
    <row r="76" spans="2:43" s="6" customFormat="1" ht="37.5" customHeight="1">
      <c r="B76" s="19"/>
      <c r="C76" s="155" t="s">
        <v>54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20"/>
    </row>
    <row r="77" spans="2:43" s="14" customFormat="1" ht="15" customHeight="1">
      <c r="B77" s="47"/>
      <c r="C77" s="16" t="s">
        <v>12</v>
      </c>
      <c r="L77" s="14" t="str">
        <f>$K$5</f>
        <v>121</v>
      </c>
      <c r="AQ77" s="48"/>
    </row>
    <row r="78" spans="2:43" s="49" customFormat="1" ht="37.5" customHeight="1">
      <c r="B78" s="50"/>
      <c r="C78" s="49" t="s">
        <v>14</v>
      </c>
      <c r="L78" s="171" t="str">
        <f>$K$6</f>
        <v>VUZ Bechyně B.č.5 a B.č.6 - zateplení obvodového pláště</v>
      </c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Q78" s="51"/>
    </row>
    <row r="79" spans="2:43" s="6" customFormat="1" ht="7.5" customHeight="1">
      <c r="B79" s="19"/>
      <c r="AQ79" s="20"/>
    </row>
    <row r="80" spans="2:43" s="6" customFormat="1" ht="15.75" customHeight="1">
      <c r="B80" s="19"/>
      <c r="C80" s="16" t="s">
        <v>20</v>
      </c>
      <c r="L80" s="52" t="str">
        <f>IF($K$8="","",$K$8)</f>
        <v>Sudoměřice u Bechyně</v>
      </c>
      <c r="AI80" s="16" t="s">
        <v>22</v>
      </c>
      <c r="AM80" s="53" t="str">
        <f>IF($AN$8="","",$AN$8)</f>
        <v>30.10.2016</v>
      </c>
      <c r="AQ80" s="20"/>
    </row>
    <row r="81" spans="1:76" s="6" customFormat="1" ht="7.5" customHeight="1">
      <c r="B81" s="19"/>
      <c r="AQ81" s="20"/>
    </row>
    <row r="82" spans="1:76" s="6" customFormat="1" ht="18.75" customHeight="1">
      <c r="B82" s="19"/>
      <c r="C82" s="16" t="s">
        <v>26</v>
      </c>
      <c r="L82" s="14" t="str">
        <f>IF($E$11="","",$E$11)</f>
        <v>Armádní Servisní, příspěvková organizace; Podbabská 1589/1, Praha 6 - Dejvice</v>
      </c>
      <c r="AI82" s="16" t="s">
        <v>31</v>
      </c>
      <c r="AM82" s="157" t="str">
        <f>IF($E$17="","",$E$17)</f>
        <v xml:space="preserve"> </v>
      </c>
      <c r="AN82" s="168"/>
      <c r="AO82" s="168"/>
      <c r="AP82" s="168"/>
      <c r="AQ82" s="20"/>
      <c r="AS82" s="174" t="s">
        <v>55</v>
      </c>
      <c r="AT82" s="175"/>
      <c r="AU82" s="33"/>
      <c r="AV82" s="33"/>
      <c r="AW82" s="33"/>
      <c r="AX82" s="33"/>
      <c r="AY82" s="33"/>
      <c r="AZ82" s="33"/>
      <c r="BA82" s="33"/>
      <c r="BB82" s="33"/>
      <c r="BC82" s="33"/>
      <c r="BD82" s="34"/>
    </row>
    <row r="83" spans="1:76" s="6" customFormat="1" ht="15.75" customHeight="1">
      <c r="B83" s="19"/>
      <c r="C83" s="16" t="s">
        <v>29</v>
      </c>
      <c r="L83" s="14" t="str">
        <f>IF($E$14="","",$E$14)</f>
        <v xml:space="preserve"> </v>
      </c>
      <c r="AI83" s="16" t="s">
        <v>33</v>
      </c>
      <c r="AM83" s="157" t="str">
        <f>IF($E$20="","",$E$20)</f>
        <v xml:space="preserve"> </v>
      </c>
      <c r="AN83" s="168"/>
      <c r="AO83" s="168"/>
      <c r="AP83" s="168"/>
      <c r="AQ83" s="20"/>
      <c r="AS83" s="176"/>
      <c r="AT83" s="168"/>
      <c r="BD83" s="55"/>
    </row>
    <row r="84" spans="1:76" s="6" customFormat="1" ht="12" customHeight="1">
      <c r="B84" s="19"/>
      <c r="AQ84" s="20"/>
      <c r="AS84" s="176"/>
      <c r="AT84" s="168"/>
      <c r="BD84" s="55"/>
    </row>
    <row r="85" spans="1:76" s="6" customFormat="1" ht="30" customHeight="1">
      <c r="B85" s="19"/>
      <c r="C85" s="177" t="s">
        <v>56</v>
      </c>
      <c r="D85" s="165"/>
      <c r="E85" s="165"/>
      <c r="F85" s="165"/>
      <c r="G85" s="165"/>
      <c r="H85" s="30"/>
      <c r="I85" s="178" t="s">
        <v>57</v>
      </c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78" t="s">
        <v>58</v>
      </c>
      <c r="AH85" s="165"/>
      <c r="AI85" s="165"/>
      <c r="AJ85" s="165"/>
      <c r="AK85" s="165"/>
      <c r="AL85" s="165"/>
      <c r="AM85" s="165"/>
      <c r="AN85" s="178" t="s">
        <v>59</v>
      </c>
      <c r="AO85" s="165"/>
      <c r="AP85" s="167"/>
      <c r="AQ85" s="20"/>
      <c r="AS85" s="56" t="s">
        <v>60</v>
      </c>
      <c r="AT85" s="57" t="s">
        <v>61</v>
      </c>
      <c r="AU85" s="57" t="s">
        <v>62</v>
      </c>
      <c r="AV85" s="57" t="s">
        <v>63</v>
      </c>
      <c r="AW85" s="57" t="s">
        <v>64</v>
      </c>
      <c r="AX85" s="57" t="s">
        <v>65</v>
      </c>
      <c r="AY85" s="57" t="s">
        <v>66</v>
      </c>
      <c r="AZ85" s="57" t="s">
        <v>67</v>
      </c>
      <c r="BA85" s="57" t="s">
        <v>68</v>
      </c>
      <c r="BB85" s="57" t="s">
        <v>69</v>
      </c>
      <c r="BC85" s="57" t="s">
        <v>70</v>
      </c>
      <c r="BD85" s="58" t="s">
        <v>71</v>
      </c>
      <c r="BE85" s="59"/>
    </row>
    <row r="86" spans="1:76" s="6" customFormat="1" ht="12" customHeight="1">
      <c r="B86" s="19"/>
      <c r="AQ86" s="20"/>
      <c r="AS86" s="60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4"/>
    </row>
    <row r="87" spans="1:76" s="49" customFormat="1" ht="33" customHeight="1">
      <c r="B87" s="50"/>
      <c r="C87" s="61" t="s">
        <v>72</v>
      </c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179">
        <f>ROUND(SUM($AG$88:$AG$90),2)</f>
        <v>0</v>
      </c>
      <c r="AH87" s="186"/>
      <c r="AI87" s="186"/>
      <c r="AJ87" s="186"/>
      <c r="AK87" s="186"/>
      <c r="AL87" s="186"/>
      <c r="AM87" s="186"/>
      <c r="AN87" s="179">
        <f>SUM($AG$87,$AT$87)</f>
        <v>0</v>
      </c>
      <c r="AO87" s="186"/>
      <c r="AP87" s="186"/>
      <c r="AQ87" s="51"/>
      <c r="AS87" s="62">
        <f>ROUND(SUM($AS$88:$AS$90),2)</f>
        <v>0</v>
      </c>
      <c r="AT87" s="63">
        <f>ROUND(SUM($AV$87:$AW$87),2)</f>
        <v>0</v>
      </c>
      <c r="AU87" s="64">
        <f>ROUND(SUM($AU$88:$AU$90),5)</f>
        <v>5164.1298200000001</v>
      </c>
      <c r="AV87" s="63">
        <f>ROUND($AZ$87*$L$31,2)</f>
        <v>0</v>
      </c>
      <c r="AW87" s="63">
        <f>ROUND($BA$87*$L$32,2)</f>
        <v>0</v>
      </c>
      <c r="AX87" s="63">
        <f>ROUND($BB$87*$L$31,2)</f>
        <v>0</v>
      </c>
      <c r="AY87" s="63">
        <f>ROUND($BC$87*$L$32,2)</f>
        <v>0</v>
      </c>
      <c r="AZ87" s="63">
        <f>ROUND(SUM($AZ$88:$AZ$90),2)</f>
        <v>0</v>
      </c>
      <c r="BA87" s="63">
        <f>ROUND(SUM($BA$88:$BA$90),2)</f>
        <v>0</v>
      </c>
      <c r="BB87" s="63">
        <f>ROUND(SUM($BB$88:$BB$90),2)</f>
        <v>0</v>
      </c>
      <c r="BC87" s="63">
        <f>ROUND(SUM($BC$88:$BC$90),2)</f>
        <v>0</v>
      </c>
      <c r="BD87" s="65">
        <f>ROUND(SUM($BD$88:$BD$90),2)</f>
        <v>0</v>
      </c>
      <c r="BS87" s="49" t="s">
        <v>73</v>
      </c>
      <c r="BT87" s="49" t="s">
        <v>74</v>
      </c>
      <c r="BU87" s="66" t="s">
        <v>75</v>
      </c>
      <c r="BV87" s="49" t="s">
        <v>76</v>
      </c>
      <c r="BW87" s="49" t="s">
        <v>77</v>
      </c>
      <c r="BX87" s="49" t="s">
        <v>78</v>
      </c>
    </row>
    <row r="88" spans="1:76" s="67" customFormat="1" ht="28.5" customHeight="1">
      <c r="A88" s="149" t="s">
        <v>588</v>
      </c>
      <c r="B88" s="68"/>
      <c r="C88" s="69"/>
      <c r="D88" s="169" t="s">
        <v>13</v>
      </c>
      <c r="E88" s="170"/>
      <c r="F88" s="170"/>
      <c r="G88" s="170"/>
      <c r="H88" s="170"/>
      <c r="I88" s="69"/>
      <c r="J88" s="169" t="s">
        <v>79</v>
      </c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2">
        <f>'121 - Vedlejší a ostatní ...'!$M$30</f>
        <v>0</v>
      </c>
      <c r="AH88" s="173"/>
      <c r="AI88" s="173"/>
      <c r="AJ88" s="173"/>
      <c r="AK88" s="173"/>
      <c r="AL88" s="173"/>
      <c r="AM88" s="173"/>
      <c r="AN88" s="172">
        <f>SUM($AG$88,$AT$88)</f>
        <v>0</v>
      </c>
      <c r="AO88" s="173"/>
      <c r="AP88" s="173"/>
      <c r="AQ88" s="70"/>
      <c r="AS88" s="71">
        <f>'121 - Vedlejší a ostatní ...'!$M$28</f>
        <v>0</v>
      </c>
      <c r="AT88" s="72">
        <f>ROUND(SUM($AV$88:$AW$88),2)</f>
        <v>0</v>
      </c>
      <c r="AU88" s="73">
        <f>'121 - Vedlejší a ostatní ...'!$W$111</f>
        <v>0</v>
      </c>
      <c r="AV88" s="72">
        <f>'121 - Vedlejší a ostatní ...'!$M$32</f>
        <v>0</v>
      </c>
      <c r="AW88" s="72">
        <f>'121 - Vedlejší a ostatní ...'!$M$33</f>
        <v>0</v>
      </c>
      <c r="AX88" s="72">
        <f>'121 - Vedlejší a ostatní ...'!$M$34</f>
        <v>0</v>
      </c>
      <c r="AY88" s="72">
        <f>'121 - Vedlejší a ostatní ...'!$M$35</f>
        <v>0</v>
      </c>
      <c r="AZ88" s="72">
        <f>'121 - Vedlejší a ostatní ...'!$H$32</f>
        <v>0</v>
      </c>
      <c r="BA88" s="72">
        <f>'121 - Vedlejší a ostatní ...'!$H$33</f>
        <v>0</v>
      </c>
      <c r="BB88" s="72">
        <f>'121 - Vedlejší a ostatní ...'!$H$34</f>
        <v>0</v>
      </c>
      <c r="BC88" s="72">
        <f>'121 - Vedlejší a ostatní ...'!$H$35</f>
        <v>0</v>
      </c>
      <c r="BD88" s="74">
        <f>'121 - Vedlejší a ostatní ...'!$H$36</f>
        <v>0</v>
      </c>
      <c r="BT88" s="67" t="s">
        <v>19</v>
      </c>
      <c r="BV88" s="67" t="s">
        <v>76</v>
      </c>
      <c r="BW88" s="67" t="s">
        <v>80</v>
      </c>
      <c r="BX88" s="67" t="s">
        <v>77</v>
      </c>
    </row>
    <row r="89" spans="1:76" s="67" customFormat="1" ht="28.5" customHeight="1">
      <c r="A89" s="149" t="s">
        <v>588</v>
      </c>
      <c r="B89" s="68"/>
      <c r="C89" s="69"/>
      <c r="D89" s="169" t="s">
        <v>81</v>
      </c>
      <c r="E89" s="170"/>
      <c r="F89" s="170"/>
      <c r="G89" s="170"/>
      <c r="H89" s="170"/>
      <c r="I89" s="69"/>
      <c r="J89" s="169" t="s">
        <v>82</v>
      </c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2">
        <f>'121_A - SO A_stavební obj...'!$M$30</f>
        <v>0</v>
      </c>
      <c r="AH89" s="173"/>
      <c r="AI89" s="173"/>
      <c r="AJ89" s="173"/>
      <c r="AK89" s="173"/>
      <c r="AL89" s="173"/>
      <c r="AM89" s="173"/>
      <c r="AN89" s="172">
        <f>SUM($AG$89,$AT$89)</f>
        <v>0</v>
      </c>
      <c r="AO89" s="173"/>
      <c r="AP89" s="173"/>
      <c r="AQ89" s="70"/>
      <c r="AS89" s="71">
        <f>'121_A - SO A_stavební obj...'!$M$28</f>
        <v>0</v>
      </c>
      <c r="AT89" s="72">
        <f>ROUND(SUM($AV$89:$AW$89),2)</f>
        <v>0</v>
      </c>
      <c r="AU89" s="73">
        <f>'121_A - SO A_stavební obj...'!$W$123</f>
        <v>2681.9373450000003</v>
      </c>
      <c r="AV89" s="72">
        <f>'121_A - SO A_stavební obj...'!$M$32</f>
        <v>0</v>
      </c>
      <c r="AW89" s="72">
        <f>'121_A - SO A_stavební obj...'!$M$33</f>
        <v>0</v>
      </c>
      <c r="AX89" s="72">
        <f>'121_A - SO A_stavební obj...'!$M$34</f>
        <v>0</v>
      </c>
      <c r="AY89" s="72">
        <f>'121_A - SO A_stavební obj...'!$M$35</f>
        <v>0</v>
      </c>
      <c r="AZ89" s="72">
        <f>'121_A - SO A_stavební obj...'!$H$32</f>
        <v>0</v>
      </c>
      <c r="BA89" s="72">
        <f>'121_A - SO A_stavební obj...'!$H$33</f>
        <v>0</v>
      </c>
      <c r="BB89" s="72">
        <f>'121_A - SO A_stavební obj...'!$H$34</f>
        <v>0</v>
      </c>
      <c r="BC89" s="72">
        <f>'121_A - SO A_stavební obj...'!$H$35</f>
        <v>0</v>
      </c>
      <c r="BD89" s="74">
        <f>'121_A - SO A_stavební obj...'!$H$36</f>
        <v>0</v>
      </c>
      <c r="BT89" s="67" t="s">
        <v>19</v>
      </c>
      <c r="BV89" s="67" t="s">
        <v>76</v>
      </c>
      <c r="BW89" s="67" t="s">
        <v>83</v>
      </c>
      <c r="BX89" s="67" t="s">
        <v>77</v>
      </c>
    </row>
    <row r="90" spans="1:76" s="67" customFormat="1" ht="28.5" customHeight="1">
      <c r="A90" s="149" t="s">
        <v>588</v>
      </c>
      <c r="B90" s="68"/>
      <c r="C90" s="69"/>
      <c r="D90" s="169" t="s">
        <v>84</v>
      </c>
      <c r="E90" s="170"/>
      <c r="F90" s="170"/>
      <c r="G90" s="170"/>
      <c r="H90" s="170"/>
      <c r="I90" s="69"/>
      <c r="J90" s="169" t="s">
        <v>85</v>
      </c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2">
        <f>'121_B - SO B_stavební obj...'!$M$30</f>
        <v>0</v>
      </c>
      <c r="AH90" s="173"/>
      <c r="AI90" s="173"/>
      <c r="AJ90" s="173"/>
      <c r="AK90" s="173"/>
      <c r="AL90" s="173"/>
      <c r="AM90" s="173"/>
      <c r="AN90" s="172">
        <f>SUM($AG$90,$AT$90)</f>
        <v>0</v>
      </c>
      <c r="AO90" s="173"/>
      <c r="AP90" s="173"/>
      <c r="AQ90" s="70"/>
      <c r="AS90" s="75">
        <f>'121_B - SO B_stavební obj...'!$M$28</f>
        <v>0</v>
      </c>
      <c r="AT90" s="76">
        <f>ROUND(SUM($AV$90:$AW$90),2)</f>
        <v>0</v>
      </c>
      <c r="AU90" s="77">
        <f>'121_B - SO B_stavební obj...'!$W$124</f>
        <v>2482.1924780000004</v>
      </c>
      <c r="AV90" s="76">
        <f>'121_B - SO B_stavební obj...'!$M$32</f>
        <v>0</v>
      </c>
      <c r="AW90" s="76">
        <f>'121_B - SO B_stavební obj...'!$M$33</f>
        <v>0</v>
      </c>
      <c r="AX90" s="76">
        <f>'121_B - SO B_stavební obj...'!$M$34</f>
        <v>0</v>
      </c>
      <c r="AY90" s="76">
        <f>'121_B - SO B_stavební obj...'!$M$35</f>
        <v>0</v>
      </c>
      <c r="AZ90" s="76">
        <f>'121_B - SO B_stavební obj...'!$H$32</f>
        <v>0</v>
      </c>
      <c r="BA90" s="76">
        <f>'121_B - SO B_stavební obj...'!$H$33</f>
        <v>0</v>
      </c>
      <c r="BB90" s="76">
        <f>'121_B - SO B_stavební obj...'!$H$34</f>
        <v>0</v>
      </c>
      <c r="BC90" s="76">
        <f>'121_B - SO B_stavební obj...'!$H$35</f>
        <v>0</v>
      </c>
      <c r="BD90" s="78">
        <f>'121_B - SO B_stavební obj...'!$H$36</f>
        <v>0</v>
      </c>
      <c r="BT90" s="67" t="s">
        <v>19</v>
      </c>
      <c r="BV90" s="67" t="s">
        <v>76</v>
      </c>
      <c r="BW90" s="67" t="s">
        <v>86</v>
      </c>
      <c r="BX90" s="67" t="s">
        <v>77</v>
      </c>
    </row>
    <row r="91" spans="1:76" s="2" customFormat="1" ht="14.25" customHeight="1">
      <c r="B91" s="10"/>
      <c r="AQ91" s="11"/>
    </row>
    <row r="92" spans="1:76" s="6" customFormat="1" ht="30.75" customHeight="1">
      <c r="B92" s="19"/>
      <c r="C92" s="61" t="s">
        <v>87</v>
      </c>
      <c r="AG92" s="179">
        <v>0</v>
      </c>
      <c r="AH92" s="168"/>
      <c r="AI92" s="168"/>
      <c r="AJ92" s="168"/>
      <c r="AK92" s="168"/>
      <c r="AL92" s="168"/>
      <c r="AM92" s="168"/>
      <c r="AN92" s="179">
        <v>0</v>
      </c>
      <c r="AO92" s="168"/>
      <c r="AP92" s="168"/>
      <c r="AQ92" s="20"/>
      <c r="AS92" s="56" t="s">
        <v>88</v>
      </c>
      <c r="AT92" s="57" t="s">
        <v>89</v>
      </c>
      <c r="AU92" s="57" t="s">
        <v>38</v>
      </c>
      <c r="AV92" s="58" t="s">
        <v>61</v>
      </c>
      <c r="AW92" s="59"/>
    </row>
    <row r="93" spans="1:76" s="6" customFormat="1" ht="12" customHeight="1">
      <c r="B93" s="19"/>
      <c r="AQ93" s="20"/>
      <c r="AS93" s="33"/>
      <c r="AT93" s="33"/>
      <c r="AU93" s="33"/>
      <c r="AV93" s="33"/>
    </row>
    <row r="94" spans="1:76" s="6" customFormat="1" ht="30.75" customHeight="1">
      <c r="B94" s="19"/>
      <c r="C94" s="79" t="s">
        <v>90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180">
        <f>ROUND($AG$87+$AG$92,2)</f>
        <v>0</v>
      </c>
      <c r="AH94" s="181"/>
      <c r="AI94" s="181"/>
      <c r="AJ94" s="181"/>
      <c r="AK94" s="181"/>
      <c r="AL94" s="181"/>
      <c r="AM94" s="181"/>
      <c r="AN94" s="180">
        <f>$AN$87+$AN$92</f>
        <v>0</v>
      </c>
      <c r="AO94" s="181"/>
      <c r="AP94" s="181"/>
      <c r="AQ94" s="20"/>
    </row>
    <row r="95" spans="1:76" s="6" customFormat="1" ht="7.5" customHeight="1"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3"/>
    </row>
  </sheetData>
  <mergeCells count="53">
    <mergeCell ref="AG92:AM92"/>
    <mergeCell ref="AN92:AP92"/>
    <mergeCell ref="AG94:AM94"/>
    <mergeCell ref="AN94:AP94"/>
    <mergeCell ref="AR2:BE2"/>
    <mergeCell ref="AN90:AP90"/>
    <mergeCell ref="AG90:AM90"/>
    <mergeCell ref="AK27:AO27"/>
    <mergeCell ref="AK29:AO29"/>
    <mergeCell ref="C2:AP2"/>
    <mergeCell ref="D90:H90"/>
    <mergeCell ref="J90:AF90"/>
    <mergeCell ref="AG87:AM87"/>
    <mergeCell ref="AN87:AP87"/>
    <mergeCell ref="AN88:AP88"/>
    <mergeCell ref="AG88:AM88"/>
    <mergeCell ref="AS82:AT84"/>
    <mergeCell ref="AM83:AP83"/>
    <mergeCell ref="C85:G85"/>
    <mergeCell ref="I85:AF85"/>
    <mergeCell ref="AG85:AM85"/>
    <mergeCell ref="AN85:AP85"/>
    <mergeCell ref="C76:AP76"/>
    <mergeCell ref="D89:H89"/>
    <mergeCell ref="J89:AF89"/>
    <mergeCell ref="L78:AO78"/>
    <mergeCell ref="AM82:AP82"/>
    <mergeCell ref="D88:H88"/>
    <mergeCell ref="J88:AF88"/>
    <mergeCell ref="AN89:AP89"/>
    <mergeCell ref="AG89:AM89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L31:O31"/>
    <mergeCell ref="W31:AE31"/>
    <mergeCell ref="AK31:AO31"/>
    <mergeCell ref="L32:O32"/>
    <mergeCell ref="W32:AE32"/>
    <mergeCell ref="AK32:AO32"/>
    <mergeCell ref="C4:AP4"/>
    <mergeCell ref="K5:AO5"/>
    <mergeCell ref="K6:AO6"/>
    <mergeCell ref="E23:AN23"/>
    <mergeCell ref="AK26:AO26"/>
  </mergeCells>
  <hyperlinks>
    <hyperlink ref="K1:S1" location="C2" tooltip="Souhrnný list stavby" display="1) Souhrnný list stavby"/>
    <hyperlink ref="W1:AF1" location="C87" tooltip="Rekapitulace objektů" display="2) Rekapitulace objektů"/>
    <hyperlink ref="A88" location="'121 - Vedlejší a ostatní ...'!C2" tooltip="121 - Vedlejší a ostatní ..." display="/"/>
    <hyperlink ref="A89" location="'121_A - SO A_stavební obj...'!C2" tooltip="121_A - SO A_stavební obj..." display="/"/>
    <hyperlink ref="A90" location="'121_B - SO B_stavební obj...'!C2" tooltip="121_B - SO B_stavební obj..." display="/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17"/>
  <sheetViews>
    <sheetView showGridLines="0" workbookViewId="0">
      <pane ySplit="1" topLeftCell="A2" activePane="bottomLeft" state="frozenSplit"/>
      <selection pane="bottomLeft" activeCell="C4" sqref="C4:Q4"/>
    </sheetView>
  </sheetViews>
  <sheetFormatPr defaultColWidth="10.5" defaultRowHeight="14.25" customHeight="1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>
      <c r="A1" s="154"/>
      <c r="B1" s="151"/>
      <c r="C1" s="151"/>
      <c r="D1" s="152" t="s">
        <v>1</v>
      </c>
      <c r="E1" s="151"/>
      <c r="F1" s="153" t="s">
        <v>589</v>
      </c>
      <c r="G1" s="153"/>
      <c r="H1" s="202" t="s">
        <v>590</v>
      </c>
      <c r="I1" s="202"/>
      <c r="J1" s="202"/>
      <c r="K1" s="202"/>
      <c r="L1" s="153" t="s">
        <v>591</v>
      </c>
      <c r="M1" s="151"/>
      <c r="N1" s="151"/>
      <c r="O1" s="152" t="s">
        <v>91</v>
      </c>
      <c r="P1" s="151"/>
      <c r="Q1" s="151"/>
      <c r="R1" s="151"/>
      <c r="S1" s="153" t="s">
        <v>592</v>
      </c>
      <c r="T1" s="153"/>
      <c r="U1" s="154"/>
      <c r="V1" s="15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>
      <c r="C2" s="185" t="s">
        <v>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S2" s="182" t="s">
        <v>5</v>
      </c>
      <c r="T2" s="156"/>
      <c r="U2" s="156"/>
      <c r="V2" s="156"/>
      <c r="W2" s="156"/>
      <c r="X2" s="156"/>
      <c r="Y2" s="156"/>
      <c r="Z2" s="156"/>
      <c r="AA2" s="156"/>
      <c r="AB2" s="156"/>
      <c r="AC2" s="156"/>
      <c r="AT2" s="2" t="s">
        <v>80</v>
      </c>
    </row>
    <row r="3" spans="1:256" s="2" customFormat="1" ht="7.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92</v>
      </c>
    </row>
    <row r="4" spans="1:256" s="2" customFormat="1" ht="37.5" customHeight="1">
      <c r="B4" s="10"/>
      <c r="C4" s="155" t="s">
        <v>93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1"/>
      <c r="T4" s="12" t="s">
        <v>10</v>
      </c>
      <c r="AT4" s="2" t="s">
        <v>3</v>
      </c>
    </row>
    <row r="5" spans="1:256" s="2" customFormat="1" ht="7.5" customHeight="1">
      <c r="B5" s="10"/>
      <c r="R5" s="11"/>
    </row>
    <row r="6" spans="1:256" s="2" customFormat="1" ht="26.25" customHeight="1">
      <c r="B6" s="10"/>
      <c r="D6" s="16" t="s">
        <v>14</v>
      </c>
      <c r="F6" s="187" t="str">
        <f>'Rekapitulace stavby'!$K$6</f>
        <v>VUZ Bechyně B.č.5 a B.č.6 - zateplení obvodového pláště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R6" s="11"/>
    </row>
    <row r="7" spans="1:256" s="6" customFormat="1" ht="33.75" customHeight="1">
      <c r="B7" s="19"/>
      <c r="D7" s="15" t="s">
        <v>94</v>
      </c>
      <c r="F7" s="158" t="s">
        <v>95</v>
      </c>
      <c r="G7" s="168"/>
      <c r="H7" s="168"/>
      <c r="I7" s="168"/>
      <c r="J7" s="168"/>
      <c r="K7" s="168"/>
      <c r="L7" s="168"/>
      <c r="M7" s="168"/>
      <c r="N7" s="168"/>
      <c r="O7" s="168"/>
      <c r="P7" s="168"/>
      <c r="R7" s="20"/>
    </row>
    <row r="8" spans="1:256" s="6" customFormat="1" ht="15" customHeight="1">
      <c r="B8" s="19"/>
      <c r="D8" s="16" t="s">
        <v>17</v>
      </c>
      <c r="F8" s="14"/>
      <c r="M8" s="16" t="s">
        <v>18</v>
      </c>
      <c r="O8" s="14"/>
      <c r="R8" s="20"/>
    </row>
    <row r="9" spans="1:256" s="6" customFormat="1" ht="15" customHeight="1">
      <c r="B9" s="19"/>
      <c r="D9" s="16" t="s">
        <v>20</v>
      </c>
      <c r="F9" s="14" t="s">
        <v>21</v>
      </c>
      <c r="M9" s="16" t="s">
        <v>22</v>
      </c>
      <c r="O9" s="188" t="str">
        <f>'Rekapitulace stavby'!$AN$8</f>
        <v>30.10.2016</v>
      </c>
      <c r="P9" s="168"/>
      <c r="R9" s="20"/>
    </row>
    <row r="10" spans="1:256" s="6" customFormat="1" ht="12" customHeight="1">
      <c r="B10" s="19"/>
      <c r="R10" s="20"/>
    </row>
    <row r="11" spans="1:256" s="6" customFormat="1" ht="15" customHeight="1">
      <c r="B11" s="19"/>
      <c r="D11" s="16" t="s">
        <v>26</v>
      </c>
      <c r="M11" s="16" t="s">
        <v>27</v>
      </c>
      <c r="O11" s="157"/>
      <c r="P11" s="168"/>
      <c r="R11" s="20"/>
    </row>
    <row r="12" spans="1:256" s="6" customFormat="1" ht="18.75" customHeight="1">
      <c r="B12" s="19"/>
      <c r="E12" s="14" t="s">
        <v>593</v>
      </c>
      <c r="M12" s="16" t="s">
        <v>28</v>
      </c>
      <c r="O12" s="157"/>
      <c r="P12" s="168"/>
      <c r="R12" s="20"/>
    </row>
    <row r="13" spans="1:256" s="6" customFormat="1" ht="7.5" customHeight="1">
      <c r="B13" s="19"/>
      <c r="R13" s="20"/>
    </row>
    <row r="14" spans="1:256" s="6" customFormat="1" ht="15" customHeight="1">
      <c r="B14" s="19"/>
      <c r="D14" s="16" t="s">
        <v>29</v>
      </c>
      <c r="M14" s="16" t="s">
        <v>27</v>
      </c>
      <c r="O14" s="157" t="str">
        <f>IF('Rekapitulace stavby'!$AN$13="","",'Rekapitulace stavby'!$AN$13)</f>
        <v/>
      </c>
      <c r="P14" s="168"/>
      <c r="R14" s="20"/>
    </row>
    <row r="15" spans="1:256" s="6" customFormat="1" ht="18.75" customHeight="1">
      <c r="B15" s="19"/>
      <c r="E15" s="14" t="str">
        <f>IF('Rekapitulace stavby'!$E$14="","",'Rekapitulace stavby'!$E$14)</f>
        <v xml:space="preserve"> </v>
      </c>
      <c r="M15" s="16" t="s">
        <v>28</v>
      </c>
      <c r="O15" s="157" t="str">
        <f>IF('Rekapitulace stavby'!$AN$14="","",'Rekapitulace stavby'!$AN$14)</f>
        <v/>
      </c>
      <c r="P15" s="168"/>
      <c r="R15" s="20"/>
    </row>
    <row r="16" spans="1:256" s="6" customFormat="1" ht="7.5" customHeight="1">
      <c r="B16" s="19"/>
      <c r="R16" s="20"/>
    </row>
    <row r="17" spans="2:18" s="6" customFormat="1" ht="15" customHeight="1">
      <c r="B17" s="19"/>
      <c r="D17" s="16" t="s">
        <v>31</v>
      </c>
      <c r="M17" s="16" t="s">
        <v>27</v>
      </c>
      <c r="O17" s="157" t="str">
        <f>IF('Rekapitulace stavby'!$AN$16="","",'Rekapitulace stavby'!$AN$16)</f>
        <v/>
      </c>
      <c r="P17" s="168"/>
      <c r="R17" s="20"/>
    </row>
    <row r="18" spans="2:18" s="6" customFormat="1" ht="18.75" customHeight="1">
      <c r="B18" s="19"/>
      <c r="E18" s="14" t="str">
        <f>IF('Rekapitulace stavby'!$E$17="","",'Rekapitulace stavby'!$E$17)</f>
        <v xml:space="preserve"> </v>
      </c>
      <c r="M18" s="16" t="s">
        <v>28</v>
      </c>
      <c r="O18" s="157" t="str">
        <f>IF('Rekapitulace stavby'!$AN$17="","",'Rekapitulace stavby'!$AN$17)</f>
        <v/>
      </c>
      <c r="P18" s="168"/>
      <c r="R18" s="20"/>
    </row>
    <row r="19" spans="2:18" s="6" customFormat="1" ht="7.5" customHeight="1">
      <c r="B19" s="19"/>
      <c r="R19" s="20"/>
    </row>
    <row r="20" spans="2:18" s="6" customFormat="1" ht="15" customHeight="1">
      <c r="B20" s="19"/>
      <c r="D20" s="16" t="s">
        <v>33</v>
      </c>
      <c r="M20" s="16" t="s">
        <v>27</v>
      </c>
      <c r="O20" s="157" t="str">
        <f>IF('Rekapitulace stavby'!$AN$19="","",'Rekapitulace stavby'!$AN$19)</f>
        <v/>
      </c>
      <c r="P20" s="168"/>
      <c r="R20" s="20"/>
    </row>
    <row r="21" spans="2:18" s="6" customFormat="1" ht="18.75" customHeight="1">
      <c r="B21" s="19"/>
      <c r="E21" s="14" t="str">
        <f>IF('Rekapitulace stavby'!$E$20="","",'Rekapitulace stavby'!$E$20)</f>
        <v xml:space="preserve"> </v>
      </c>
      <c r="M21" s="16" t="s">
        <v>28</v>
      </c>
      <c r="O21" s="157" t="str">
        <f>IF('Rekapitulace stavby'!$AN$20="","",'Rekapitulace stavby'!$AN$20)</f>
        <v/>
      </c>
      <c r="P21" s="168"/>
      <c r="R21" s="20"/>
    </row>
    <row r="22" spans="2:18" s="6" customFormat="1" ht="7.5" customHeight="1">
      <c r="B22" s="19"/>
      <c r="R22" s="20"/>
    </row>
    <row r="23" spans="2:18" s="6" customFormat="1" ht="15" customHeight="1">
      <c r="B23" s="19"/>
      <c r="D23" s="16" t="s">
        <v>34</v>
      </c>
      <c r="R23" s="20"/>
    </row>
    <row r="24" spans="2:18" s="80" customFormat="1" ht="15.75" customHeight="1">
      <c r="B24" s="81"/>
      <c r="E24" s="159"/>
      <c r="F24" s="189"/>
      <c r="G24" s="189"/>
      <c r="H24" s="189"/>
      <c r="I24" s="189"/>
      <c r="J24" s="189"/>
      <c r="K24" s="189"/>
      <c r="L24" s="189"/>
      <c r="R24" s="82"/>
    </row>
    <row r="25" spans="2:18" s="6" customFormat="1" ht="7.5" customHeight="1">
      <c r="B25" s="19"/>
      <c r="R25" s="20"/>
    </row>
    <row r="26" spans="2:18" s="6" customFormat="1" ht="7.5" customHeight="1">
      <c r="B26" s="1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R26" s="20"/>
    </row>
    <row r="27" spans="2:18" s="6" customFormat="1" ht="15" customHeight="1">
      <c r="B27" s="19"/>
      <c r="D27" s="83" t="s">
        <v>96</v>
      </c>
      <c r="M27" s="160">
        <f>$N$88</f>
        <v>0</v>
      </c>
      <c r="N27" s="168"/>
      <c r="O27" s="168"/>
      <c r="P27" s="168"/>
      <c r="R27" s="20"/>
    </row>
    <row r="28" spans="2:18" s="6" customFormat="1" ht="15" customHeight="1">
      <c r="B28" s="19"/>
      <c r="D28" s="18" t="s">
        <v>97</v>
      </c>
      <c r="M28" s="160">
        <f>$N$92</f>
        <v>0</v>
      </c>
      <c r="N28" s="168"/>
      <c r="O28" s="168"/>
      <c r="P28" s="168"/>
      <c r="R28" s="20"/>
    </row>
    <row r="29" spans="2:18" s="6" customFormat="1" ht="7.5" customHeight="1">
      <c r="B29" s="19"/>
      <c r="R29" s="20"/>
    </row>
    <row r="30" spans="2:18" s="6" customFormat="1" ht="26.25" customHeight="1">
      <c r="B30" s="19"/>
      <c r="D30" s="84" t="s">
        <v>37</v>
      </c>
      <c r="M30" s="190">
        <f>ROUND($M$27+$M$28,2)</f>
        <v>0</v>
      </c>
      <c r="N30" s="168"/>
      <c r="O30" s="168"/>
      <c r="P30" s="168"/>
      <c r="R30" s="20"/>
    </row>
    <row r="31" spans="2:18" s="6" customFormat="1" ht="7.5" customHeight="1">
      <c r="B31" s="19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20"/>
    </row>
    <row r="32" spans="2:18" s="6" customFormat="1" ht="15" customHeight="1">
      <c r="B32" s="19"/>
      <c r="D32" s="24" t="s">
        <v>38</v>
      </c>
      <c r="E32" s="24" t="s">
        <v>39</v>
      </c>
      <c r="F32" s="25">
        <v>0.21</v>
      </c>
      <c r="G32" s="85" t="s">
        <v>40</v>
      </c>
      <c r="H32" s="191">
        <f>ROUND((SUM($BE$92:$BE$93)+SUM($BE$111:$BE$115)),2)</f>
        <v>0</v>
      </c>
      <c r="I32" s="168"/>
      <c r="J32" s="168"/>
      <c r="M32" s="191">
        <f>ROUND(ROUND((SUM($BE$92:$BE$93)+SUM($BE$111:$BE$115)),2)*$F$32,2)</f>
        <v>0</v>
      </c>
      <c r="N32" s="168"/>
      <c r="O32" s="168"/>
      <c r="P32" s="168"/>
      <c r="R32" s="20"/>
    </row>
    <row r="33" spans="2:18" s="6" customFormat="1" ht="15" customHeight="1">
      <c r="B33" s="19"/>
      <c r="E33" s="24" t="s">
        <v>41</v>
      </c>
      <c r="F33" s="25">
        <v>0.15</v>
      </c>
      <c r="G33" s="85" t="s">
        <v>40</v>
      </c>
      <c r="H33" s="191">
        <f>ROUND((SUM($BF$92:$BF$93)+SUM($BF$111:$BF$115)),2)</f>
        <v>0</v>
      </c>
      <c r="I33" s="168"/>
      <c r="J33" s="168"/>
      <c r="M33" s="191">
        <f>ROUND(ROUND((SUM($BF$92:$BF$93)+SUM($BF$111:$BF$115)),2)*$F$33,2)</f>
        <v>0</v>
      </c>
      <c r="N33" s="168"/>
      <c r="O33" s="168"/>
      <c r="P33" s="168"/>
      <c r="R33" s="20"/>
    </row>
    <row r="34" spans="2:18" s="6" customFormat="1" ht="15" hidden="1" customHeight="1">
      <c r="B34" s="19"/>
      <c r="E34" s="24" t="s">
        <v>42</v>
      </c>
      <c r="F34" s="25">
        <v>0.21</v>
      </c>
      <c r="G34" s="85" t="s">
        <v>40</v>
      </c>
      <c r="H34" s="191">
        <f>ROUND((SUM($BG$92:$BG$93)+SUM($BG$111:$BG$115)),2)</f>
        <v>0</v>
      </c>
      <c r="I34" s="168"/>
      <c r="J34" s="168"/>
      <c r="M34" s="191">
        <v>0</v>
      </c>
      <c r="N34" s="168"/>
      <c r="O34" s="168"/>
      <c r="P34" s="168"/>
      <c r="R34" s="20"/>
    </row>
    <row r="35" spans="2:18" s="6" customFormat="1" ht="15" hidden="1" customHeight="1">
      <c r="B35" s="19"/>
      <c r="E35" s="24" t="s">
        <v>43</v>
      </c>
      <c r="F35" s="25">
        <v>0.15</v>
      </c>
      <c r="G35" s="85" t="s">
        <v>40</v>
      </c>
      <c r="H35" s="191">
        <f>ROUND((SUM($BH$92:$BH$93)+SUM($BH$111:$BH$115)),2)</f>
        <v>0</v>
      </c>
      <c r="I35" s="168"/>
      <c r="J35" s="168"/>
      <c r="M35" s="191">
        <v>0</v>
      </c>
      <c r="N35" s="168"/>
      <c r="O35" s="168"/>
      <c r="P35" s="168"/>
      <c r="R35" s="20"/>
    </row>
    <row r="36" spans="2:18" s="6" customFormat="1" ht="15" hidden="1" customHeight="1">
      <c r="B36" s="19"/>
      <c r="E36" s="24" t="s">
        <v>44</v>
      </c>
      <c r="F36" s="25">
        <v>0</v>
      </c>
      <c r="G36" s="85" t="s">
        <v>40</v>
      </c>
      <c r="H36" s="191">
        <f>ROUND((SUM($BI$92:$BI$93)+SUM($BI$111:$BI$115)),2)</f>
        <v>0</v>
      </c>
      <c r="I36" s="168"/>
      <c r="J36" s="168"/>
      <c r="M36" s="191">
        <v>0</v>
      </c>
      <c r="N36" s="168"/>
      <c r="O36" s="168"/>
      <c r="P36" s="168"/>
      <c r="R36" s="20"/>
    </row>
    <row r="37" spans="2:18" s="6" customFormat="1" ht="7.5" customHeight="1">
      <c r="B37" s="19"/>
      <c r="R37" s="20"/>
    </row>
    <row r="38" spans="2:18" s="6" customFormat="1" ht="26.25" customHeight="1">
      <c r="B38" s="19"/>
      <c r="C38" s="28"/>
      <c r="D38" s="29" t="s">
        <v>45</v>
      </c>
      <c r="E38" s="30"/>
      <c r="F38" s="30"/>
      <c r="G38" s="86" t="s">
        <v>46</v>
      </c>
      <c r="H38" s="31" t="s">
        <v>47</v>
      </c>
      <c r="I38" s="30"/>
      <c r="J38" s="30"/>
      <c r="K38" s="30"/>
      <c r="L38" s="166">
        <f>SUM($M$30:$M$36)</f>
        <v>0</v>
      </c>
      <c r="M38" s="165"/>
      <c r="N38" s="165"/>
      <c r="O38" s="165"/>
      <c r="P38" s="167"/>
      <c r="Q38" s="28"/>
      <c r="R38" s="20"/>
    </row>
    <row r="39" spans="2:18" s="6" customFormat="1" ht="15" customHeight="1">
      <c r="B39" s="19"/>
      <c r="R39" s="20"/>
    </row>
    <row r="40" spans="2:18" s="6" customFormat="1" ht="15" customHeight="1">
      <c r="B40" s="19"/>
      <c r="R40" s="20"/>
    </row>
    <row r="41" spans="2:18" s="2" customFormat="1" ht="14.25" customHeight="1">
      <c r="B41" s="10"/>
      <c r="R41" s="11"/>
    </row>
    <row r="42" spans="2:18" s="2" customFormat="1" ht="14.25" customHeight="1">
      <c r="B42" s="10"/>
      <c r="R42" s="11"/>
    </row>
    <row r="43" spans="2:18" s="2" customFormat="1" ht="14.25" customHeight="1">
      <c r="B43" s="10"/>
      <c r="R43" s="11"/>
    </row>
    <row r="44" spans="2:18" s="2" customFormat="1" ht="14.25" customHeight="1">
      <c r="B44" s="10"/>
      <c r="R44" s="11"/>
    </row>
    <row r="45" spans="2:18" s="2" customFormat="1" ht="14.25" customHeight="1">
      <c r="B45" s="10"/>
      <c r="R45" s="11"/>
    </row>
    <row r="46" spans="2:18" s="2" customFormat="1" ht="14.25" customHeight="1">
      <c r="B46" s="10"/>
      <c r="R46" s="11"/>
    </row>
    <row r="47" spans="2:18" s="2" customFormat="1" ht="14.25" customHeight="1">
      <c r="B47" s="10"/>
      <c r="R47" s="11"/>
    </row>
    <row r="48" spans="2:18" s="2" customFormat="1" ht="14.25" customHeight="1">
      <c r="B48" s="10"/>
      <c r="R48" s="11"/>
    </row>
    <row r="49" spans="2:18" s="2" customFormat="1" ht="14.25" customHeight="1">
      <c r="B49" s="10"/>
      <c r="R49" s="11"/>
    </row>
    <row r="50" spans="2:18" s="6" customFormat="1" ht="15.75" customHeight="1">
      <c r="B50" s="19"/>
      <c r="D50" s="32" t="s">
        <v>48</v>
      </c>
      <c r="E50" s="33"/>
      <c r="F50" s="33"/>
      <c r="G50" s="33"/>
      <c r="H50" s="34"/>
      <c r="J50" s="32" t="s">
        <v>49</v>
      </c>
      <c r="K50" s="33"/>
      <c r="L50" s="33"/>
      <c r="M50" s="33"/>
      <c r="N50" s="33"/>
      <c r="O50" s="33"/>
      <c r="P50" s="34"/>
      <c r="R50" s="20"/>
    </row>
    <row r="51" spans="2:18" s="2" customFormat="1" ht="14.25" customHeight="1">
      <c r="B51" s="10"/>
      <c r="D51" s="35"/>
      <c r="H51" s="36"/>
      <c r="J51" s="35"/>
      <c r="P51" s="36"/>
      <c r="R51" s="11"/>
    </row>
    <row r="52" spans="2:18" s="2" customFormat="1" ht="14.25" customHeight="1">
      <c r="B52" s="10"/>
      <c r="D52" s="35"/>
      <c r="H52" s="36"/>
      <c r="J52" s="35"/>
      <c r="P52" s="36"/>
      <c r="R52" s="11"/>
    </row>
    <row r="53" spans="2:18" s="2" customFormat="1" ht="14.25" customHeight="1">
      <c r="B53" s="10"/>
      <c r="D53" s="35"/>
      <c r="H53" s="36"/>
      <c r="J53" s="35"/>
      <c r="P53" s="36"/>
      <c r="R53" s="11"/>
    </row>
    <row r="54" spans="2:18" s="2" customFormat="1" ht="14.25" customHeight="1">
      <c r="B54" s="10"/>
      <c r="D54" s="35"/>
      <c r="H54" s="36"/>
      <c r="J54" s="35"/>
      <c r="P54" s="36"/>
      <c r="R54" s="11"/>
    </row>
    <row r="55" spans="2:18" s="2" customFormat="1" ht="14.25" customHeight="1">
      <c r="B55" s="10"/>
      <c r="D55" s="35"/>
      <c r="H55" s="36"/>
      <c r="J55" s="35"/>
      <c r="P55" s="36"/>
      <c r="R55" s="11"/>
    </row>
    <row r="56" spans="2:18" s="2" customFormat="1" ht="14.25" customHeight="1">
      <c r="B56" s="10"/>
      <c r="D56" s="35"/>
      <c r="H56" s="36"/>
      <c r="J56" s="35"/>
      <c r="P56" s="36"/>
      <c r="R56" s="11"/>
    </row>
    <row r="57" spans="2:18" s="2" customFormat="1" ht="14.25" customHeight="1">
      <c r="B57" s="10"/>
      <c r="D57" s="35"/>
      <c r="H57" s="36"/>
      <c r="J57" s="35"/>
      <c r="P57" s="36"/>
      <c r="R57" s="11"/>
    </row>
    <row r="58" spans="2:18" s="2" customFormat="1" ht="14.25" customHeight="1">
      <c r="B58" s="10"/>
      <c r="D58" s="35"/>
      <c r="H58" s="36"/>
      <c r="J58" s="35"/>
      <c r="P58" s="36"/>
      <c r="R58" s="11"/>
    </row>
    <row r="59" spans="2:18" s="6" customFormat="1" ht="15.75" customHeight="1">
      <c r="B59" s="19"/>
      <c r="D59" s="37" t="s">
        <v>50</v>
      </c>
      <c r="E59" s="38"/>
      <c r="F59" s="38"/>
      <c r="G59" s="39" t="s">
        <v>51</v>
      </c>
      <c r="H59" s="40"/>
      <c r="J59" s="37" t="s">
        <v>50</v>
      </c>
      <c r="K59" s="38"/>
      <c r="L59" s="38"/>
      <c r="M59" s="38"/>
      <c r="N59" s="39" t="s">
        <v>51</v>
      </c>
      <c r="O59" s="38"/>
      <c r="P59" s="40"/>
      <c r="R59" s="20"/>
    </row>
    <row r="60" spans="2:18" s="2" customFormat="1" ht="14.25" customHeight="1">
      <c r="B60" s="10"/>
      <c r="R60" s="11"/>
    </row>
    <row r="61" spans="2:18" s="6" customFormat="1" ht="15.75" customHeight="1">
      <c r="B61" s="19"/>
      <c r="D61" s="32" t="s">
        <v>52</v>
      </c>
      <c r="E61" s="33"/>
      <c r="F61" s="33"/>
      <c r="G61" s="33"/>
      <c r="H61" s="34"/>
      <c r="J61" s="32" t="s">
        <v>53</v>
      </c>
      <c r="K61" s="33"/>
      <c r="L61" s="33"/>
      <c r="M61" s="33"/>
      <c r="N61" s="33"/>
      <c r="O61" s="33"/>
      <c r="P61" s="34"/>
      <c r="R61" s="20"/>
    </row>
    <row r="62" spans="2:18" s="2" customFormat="1" ht="14.25" customHeight="1">
      <c r="B62" s="10"/>
      <c r="D62" s="35"/>
      <c r="H62" s="36"/>
      <c r="J62" s="35"/>
      <c r="P62" s="36"/>
      <c r="R62" s="11"/>
    </row>
    <row r="63" spans="2:18" s="2" customFormat="1" ht="14.25" customHeight="1">
      <c r="B63" s="10"/>
      <c r="D63" s="35"/>
      <c r="H63" s="36"/>
      <c r="J63" s="35"/>
      <c r="P63" s="36"/>
      <c r="R63" s="11"/>
    </row>
    <row r="64" spans="2:18" s="2" customFormat="1" ht="14.25" customHeight="1">
      <c r="B64" s="10"/>
      <c r="D64" s="35"/>
      <c r="H64" s="36"/>
      <c r="J64" s="35"/>
      <c r="P64" s="36"/>
      <c r="R64" s="11"/>
    </row>
    <row r="65" spans="2:18" s="2" customFormat="1" ht="14.25" customHeight="1">
      <c r="B65" s="10"/>
      <c r="D65" s="35"/>
      <c r="H65" s="36"/>
      <c r="J65" s="35"/>
      <c r="P65" s="36"/>
      <c r="R65" s="11"/>
    </row>
    <row r="66" spans="2:18" s="2" customFormat="1" ht="14.25" customHeight="1">
      <c r="B66" s="10"/>
      <c r="D66" s="35"/>
      <c r="H66" s="36"/>
      <c r="J66" s="35"/>
      <c r="P66" s="36"/>
      <c r="R66" s="11"/>
    </row>
    <row r="67" spans="2:18" s="2" customFormat="1" ht="14.25" customHeight="1">
      <c r="B67" s="10"/>
      <c r="D67" s="35"/>
      <c r="H67" s="36"/>
      <c r="J67" s="35"/>
      <c r="P67" s="36"/>
      <c r="R67" s="11"/>
    </row>
    <row r="68" spans="2:18" s="2" customFormat="1" ht="14.25" customHeight="1">
      <c r="B68" s="10"/>
      <c r="D68" s="35"/>
      <c r="H68" s="36"/>
      <c r="J68" s="35"/>
      <c r="P68" s="36"/>
      <c r="R68" s="11"/>
    </row>
    <row r="69" spans="2:18" s="2" customFormat="1" ht="14.25" customHeight="1">
      <c r="B69" s="10"/>
      <c r="D69" s="35"/>
      <c r="H69" s="36"/>
      <c r="J69" s="35"/>
      <c r="P69" s="36"/>
      <c r="R69" s="11"/>
    </row>
    <row r="70" spans="2:18" s="6" customFormat="1" ht="15.75" customHeight="1">
      <c r="B70" s="19"/>
      <c r="D70" s="37" t="s">
        <v>50</v>
      </c>
      <c r="E70" s="38"/>
      <c r="F70" s="38"/>
      <c r="G70" s="39" t="s">
        <v>51</v>
      </c>
      <c r="H70" s="40"/>
      <c r="J70" s="37" t="s">
        <v>50</v>
      </c>
      <c r="K70" s="38"/>
      <c r="L70" s="38"/>
      <c r="M70" s="38"/>
      <c r="N70" s="39" t="s">
        <v>51</v>
      </c>
      <c r="O70" s="38"/>
      <c r="P70" s="40"/>
      <c r="R70" s="20"/>
    </row>
    <row r="71" spans="2:18" s="6" customFormat="1" ht="1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3"/>
    </row>
    <row r="75" spans="2:18" s="6" customFormat="1" ht="7.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6"/>
    </row>
    <row r="76" spans="2:18" s="6" customFormat="1" ht="37.5" customHeight="1">
      <c r="B76" s="19"/>
      <c r="C76" s="155" t="s">
        <v>98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20"/>
    </row>
    <row r="77" spans="2:18" s="6" customFormat="1" ht="7.5" customHeight="1">
      <c r="B77" s="19"/>
      <c r="R77" s="20"/>
    </row>
    <row r="78" spans="2:18" s="6" customFormat="1" ht="30.75" customHeight="1">
      <c r="B78" s="19"/>
      <c r="C78" s="16" t="s">
        <v>14</v>
      </c>
      <c r="F78" s="187" t="str">
        <f>$F$6</f>
        <v>VUZ Bechyně B.č.5 a B.č.6 - zateplení obvodového pláště</v>
      </c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R78" s="20"/>
    </row>
    <row r="79" spans="2:18" s="6" customFormat="1" ht="37.5" customHeight="1">
      <c r="B79" s="19"/>
      <c r="C79" s="49" t="s">
        <v>94</v>
      </c>
      <c r="F79" s="171" t="str">
        <f>$F$7</f>
        <v>121 - Vedlejší a ostatní náklady</v>
      </c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R79" s="20"/>
    </row>
    <row r="80" spans="2:18" s="6" customFormat="1" ht="7.5" customHeight="1">
      <c r="B80" s="19"/>
      <c r="R80" s="20"/>
    </row>
    <row r="81" spans="2:47" s="6" customFormat="1" ht="18.75" customHeight="1">
      <c r="B81" s="19"/>
      <c r="C81" s="16" t="s">
        <v>20</v>
      </c>
      <c r="F81" s="14" t="str">
        <f>$F$9</f>
        <v>Sudoměřice u Bechyně</v>
      </c>
      <c r="K81" s="16" t="s">
        <v>22</v>
      </c>
      <c r="M81" s="188" t="str">
        <f>IF($O$9="","",$O$9)</f>
        <v>30.10.2016</v>
      </c>
      <c r="N81" s="168"/>
      <c r="O81" s="168"/>
      <c r="P81" s="168"/>
      <c r="R81" s="20"/>
    </row>
    <row r="82" spans="2:47" s="6" customFormat="1" ht="7.5" customHeight="1">
      <c r="B82" s="19"/>
      <c r="R82" s="20"/>
    </row>
    <row r="83" spans="2:47" s="6" customFormat="1" ht="15.75" customHeight="1">
      <c r="B83" s="19"/>
      <c r="C83" s="16" t="s">
        <v>26</v>
      </c>
      <c r="F83" s="14" t="str">
        <f>$E$12</f>
        <v>Armádní Servisní, příspěvková organizace; Podbabská 1589/1, Praha 6 - Dejvice</v>
      </c>
      <c r="K83" s="16" t="s">
        <v>31</v>
      </c>
      <c r="M83" s="157" t="str">
        <f>$E$18</f>
        <v xml:space="preserve"> </v>
      </c>
      <c r="N83" s="168"/>
      <c r="O83" s="168"/>
      <c r="P83" s="168"/>
      <c r="Q83" s="168"/>
      <c r="R83" s="20"/>
    </row>
    <row r="84" spans="2:47" s="6" customFormat="1" ht="15" customHeight="1">
      <c r="B84" s="19"/>
      <c r="C84" s="16" t="s">
        <v>29</v>
      </c>
      <c r="F84" s="14" t="str">
        <f>IF($E$15="","",$E$15)</f>
        <v xml:space="preserve"> </v>
      </c>
      <c r="K84" s="16" t="s">
        <v>33</v>
      </c>
      <c r="M84" s="157" t="str">
        <f>$E$21</f>
        <v xml:space="preserve"> </v>
      </c>
      <c r="N84" s="168"/>
      <c r="O84" s="168"/>
      <c r="P84" s="168"/>
      <c r="Q84" s="168"/>
      <c r="R84" s="20"/>
    </row>
    <row r="85" spans="2:47" s="6" customFormat="1" ht="11.25" customHeight="1">
      <c r="B85" s="19"/>
      <c r="R85" s="20"/>
    </row>
    <row r="86" spans="2:47" s="6" customFormat="1" ht="30" customHeight="1">
      <c r="B86" s="19"/>
      <c r="C86" s="206" t="s">
        <v>99</v>
      </c>
      <c r="D86" s="181"/>
      <c r="E86" s="181"/>
      <c r="F86" s="181"/>
      <c r="G86" s="181"/>
      <c r="H86" s="28"/>
      <c r="I86" s="28"/>
      <c r="J86" s="28"/>
      <c r="K86" s="28"/>
      <c r="L86" s="28"/>
      <c r="M86" s="28"/>
      <c r="N86" s="206" t="s">
        <v>100</v>
      </c>
      <c r="O86" s="168"/>
      <c r="P86" s="168"/>
      <c r="Q86" s="168"/>
      <c r="R86" s="20"/>
    </row>
    <row r="87" spans="2:47" s="6" customFormat="1" ht="11.25" customHeight="1">
      <c r="B87" s="19"/>
      <c r="R87" s="20"/>
    </row>
    <row r="88" spans="2:47" s="6" customFormat="1" ht="30" customHeight="1">
      <c r="B88" s="19"/>
      <c r="C88" s="61" t="s">
        <v>101</v>
      </c>
      <c r="N88" s="179">
        <f>$N$111</f>
        <v>0</v>
      </c>
      <c r="O88" s="168"/>
      <c r="P88" s="168"/>
      <c r="Q88" s="168"/>
      <c r="R88" s="20"/>
      <c r="AU88" s="6" t="s">
        <v>102</v>
      </c>
    </row>
    <row r="89" spans="2:47" s="66" customFormat="1" ht="25.5" customHeight="1">
      <c r="B89" s="87"/>
      <c r="D89" s="88" t="s">
        <v>103</v>
      </c>
      <c r="N89" s="203">
        <f>$N$112</f>
        <v>0</v>
      </c>
      <c r="O89" s="204"/>
      <c r="P89" s="204"/>
      <c r="Q89" s="204"/>
      <c r="R89" s="89"/>
    </row>
    <row r="90" spans="2:47" s="83" customFormat="1" ht="21" customHeight="1">
      <c r="B90" s="90"/>
      <c r="D90" s="91" t="s">
        <v>104</v>
      </c>
      <c r="N90" s="205">
        <f>$N$113</f>
        <v>0</v>
      </c>
      <c r="O90" s="204"/>
      <c r="P90" s="204"/>
      <c r="Q90" s="204"/>
      <c r="R90" s="92"/>
    </row>
    <row r="91" spans="2:47" s="6" customFormat="1" ht="22.5" customHeight="1">
      <c r="B91" s="19"/>
      <c r="R91" s="20"/>
    </row>
    <row r="92" spans="2:47" s="6" customFormat="1" ht="30" customHeight="1">
      <c r="B92" s="19"/>
      <c r="C92" s="61" t="s">
        <v>105</v>
      </c>
      <c r="N92" s="179">
        <v>0</v>
      </c>
      <c r="O92" s="168"/>
      <c r="P92" s="168"/>
      <c r="Q92" s="168"/>
      <c r="R92" s="20"/>
      <c r="T92" s="93"/>
      <c r="U92" s="94" t="s">
        <v>38</v>
      </c>
    </row>
    <row r="93" spans="2:47" s="6" customFormat="1" ht="18.75" customHeight="1">
      <c r="B93" s="19"/>
      <c r="R93" s="20"/>
    </row>
    <row r="94" spans="2:47" s="6" customFormat="1" ht="30" customHeight="1">
      <c r="B94" s="19"/>
      <c r="C94" s="79" t="s">
        <v>90</v>
      </c>
      <c r="D94" s="28"/>
      <c r="E94" s="28"/>
      <c r="F94" s="28"/>
      <c r="G94" s="28"/>
      <c r="H94" s="28"/>
      <c r="I94" s="28"/>
      <c r="J94" s="28"/>
      <c r="K94" s="28"/>
      <c r="L94" s="180">
        <f>ROUND(SUM($N$88+$N$92),2)</f>
        <v>0</v>
      </c>
      <c r="M94" s="181"/>
      <c r="N94" s="181"/>
      <c r="O94" s="181"/>
      <c r="P94" s="181"/>
      <c r="Q94" s="181"/>
      <c r="R94" s="20"/>
    </row>
    <row r="95" spans="2:47" s="6" customFormat="1" ht="7.5" customHeight="1"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3"/>
    </row>
    <row r="99" spans="2:63" s="6" customFormat="1" ht="7.5" customHeigh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6"/>
    </row>
    <row r="100" spans="2:63" s="6" customFormat="1" ht="37.5" customHeight="1">
      <c r="B100" s="19"/>
      <c r="C100" s="155" t="s">
        <v>106</v>
      </c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20"/>
    </row>
    <row r="101" spans="2:63" s="6" customFormat="1" ht="7.5" customHeight="1">
      <c r="B101" s="19"/>
      <c r="R101" s="20"/>
    </row>
    <row r="102" spans="2:63" s="6" customFormat="1" ht="30.75" customHeight="1">
      <c r="B102" s="19"/>
      <c r="C102" s="16" t="s">
        <v>14</v>
      </c>
      <c r="F102" s="187" t="str">
        <f>$F$6</f>
        <v>VUZ Bechyně B.č.5 a B.č.6 - zateplení obvodového pláště</v>
      </c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R102" s="20"/>
    </row>
    <row r="103" spans="2:63" s="6" customFormat="1" ht="37.5" customHeight="1">
      <c r="B103" s="19"/>
      <c r="C103" s="49" t="s">
        <v>94</v>
      </c>
      <c r="F103" s="171" t="str">
        <f>$F$7</f>
        <v>121 - Vedlejší a ostatní náklady</v>
      </c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R103" s="20"/>
    </row>
    <row r="104" spans="2:63" s="6" customFormat="1" ht="7.5" customHeight="1">
      <c r="B104" s="19"/>
      <c r="R104" s="20"/>
    </row>
    <row r="105" spans="2:63" s="6" customFormat="1" ht="18.75" customHeight="1">
      <c r="B105" s="19"/>
      <c r="C105" s="16" t="s">
        <v>20</v>
      </c>
      <c r="F105" s="14" t="str">
        <f>$F$9</f>
        <v>Sudoměřice u Bechyně</v>
      </c>
      <c r="K105" s="16" t="s">
        <v>22</v>
      </c>
      <c r="M105" s="188" t="str">
        <f>IF($O$9="","",$O$9)</f>
        <v>30.10.2016</v>
      </c>
      <c r="N105" s="168"/>
      <c r="O105" s="168"/>
      <c r="P105" s="168"/>
      <c r="R105" s="20"/>
    </row>
    <row r="106" spans="2:63" s="6" customFormat="1" ht="7.5" customHeight="1">
      <c r="B106" s="19"/>
      <c r="R106" s="20"/>
    </row>
    <row r="107" spans="2:63" s="6" customFormat="1" ht="15.75" customHeight="1">
      <c r="B107" s="19"/>
      <c r="C107" s="16" t="s">
        <v>26</v>
      </c>
      <c r="F107" s="14" t="str">
        <f>$E$12</f>
        <v>Armádní Servisní, příspěvková organizace; Podbabská 1589/1, Praha 6 - Dejvice</v>
      </c>
      <c r="K107" s="16" t="s">
        <v>31</v>
      </c>
      <c r="M107" s="157" t="str">
        <f>$E$18</f>
        <v xml:space="preserve"> </v>
      </c>
      <c r="N107" s="168"/>
      <c r="O107" s="168"/>
      <c r="P107" s="168"/>
      <c r="Q107" s="168"/>
      <c r="R107" s="20"/>
    </row>
    <row r="108" spans="2:63" s="6" customFormat="1" ht="15" customHeight="1">
      <c r="B108" s="19"/>
      <c r="C108" s="16" t="s">
        <v>29</v>
      </c>
      <c r="F108" s="14" t="str">
        <f>IF($E$15="","",$E$15)</f>
        <v xml:space="preserve"> </v>
      </c>
      <c r="K108" s="16" t="s">
        <v>33</v>
      </c>
      <c r="M108" s="157" t="str">
        <f>$E$21</f>
        <v xml:space="preserve"> </v>
      </c>
      <c r="N108" s="168"/>
      <c r="O108" s="168"/>
      <c r="P108" s="168"/>
      <c r="Q108" s="168"/>
      <c r="R108" s="20"/>
    </row>
    <row r="109" spans="2:63" s="6" customFormat="1" ht="11.25" customHeight="1">
      <c r="B109" s="19"/>
      <c r="R109" s="20"/>
    </row>
    <row r="110" spans="2:63" s="95" customFormat="1" ht="30" customHeight="1">
      <c r="B110" s="96"/>
      <c r="C110" s="97" t="s">
        <v>107</v>
      </c>
      <c r="D110" s="98" t="s">
        <v>108</v>
      </c>
      <c r="E110" s="98" t="s">
        <v>56</v>
      </c>
      <c r="F110" s="195" t="s">
        <v>109</v>
      </c>
      <c r="G110" s="196"/>
      <c r="H110" s="196"/>
      <c r="I110" s="196"/>
      <c r="J110" s="98" t="s">
        <v>110</v>
      </c>
      <c r="K110" s="98" t="s">
        <v>111</v>
      </c>
      <c r="L110" s="195" t="s">
        <v>112</v>
      </c>
      <c r="M110" s="196"/>
      <c r="N110" s="195" t="s">
        <v>113</v>
      </c>
      <c r="O110" s="196"/>
      <c r="P110" s="196"/>
      <c r="Q110" s="197"/>
      <c r="R110" s="99"/>
      <c r="T110" s="56" t="s">
        <v>114</v>
      </c>
      <c r="U110" s="57" t="s">
        <v>38</v>
      </c>
      <c r="V110" s="57" t="s">
        <v>115</v>
      </c>
      <c r="W110" s="57" t="s">
        <v>116</v>
      </c>
      <c r="X110" s="57" t="s">
        <v>117</v>
      </c>
      <c r="Y110" s="57" t="s">
        <v>118</v>
      </c>
      <c r="Z110" s="57" t="s">
        <v>119</v>
      </c>
      <c r="AA110" s="58" t="s">
        <v>120</v>
      </c>
    </row>
    <row r="111" spans="2:63" s="6" customFormat="1" ht="30" customHeight="1">
      <c r="B111" s="19"/>
      <c r="C111" s="61" t="s">
        <v>96</v>
      </c>
      <c r="N111" s="198">
        <f>$BK$111</f>
        <v>0</v>
      </c>
      <c r="O111" s="168"/>
      <c r="P111" s="168"/>
      <c r="Q111" s="168"/>
      <c r="R111" s="20"/>
      <c r="T111" s="60"/>
      <c r="U111" s="33"/>
      <c r="V111" s="33"/>
      <c r="W111" s="100">
        <f>$W$112</f>
        <v>0</v>
      </c>
      <c r="X111" s="33"/>
      <c r="Y111" s="100">
        <f>$Y$112</f>
        <v>0</v>
      </c>
      <c r="Z111" s="33"/>
      <c r="AA111" s="101">
        <f>$AA$112</f>
        <v>0</v>
      </c>
      <c r="AT111" s="6" t="s">
        <v>73</v>
      </c>
      <c r="AU111" s="6" t="s">
        <v>102</v>
      </c>
      <c r="BK111" s="102">
        <f>$BK$112</f>
        <v>0</v>
      </c>
    </row>
    <row r="112" spans="2:63" s="103" customFormat="1" ht="37.5" customHeight="1">
      <c r="B112" s="104"/>
      <c r="D112" s="105" t="s">
        <v>103</v>
      </c>
      <c r="E112" s="105"/>
      <c r="F112" s="105"/>
      <c r="G112" s="105"/>
      <c r="H112" s="105"/>
      <c r="I112" s="105"/>
      <c r="J112" s="105"/>
      <c r="K112" s="105"/>
      <c r="L112" s="105"/>
      <c r="M112" s="105"/>
      <c r="N112" s="199">
        <f>$BK$112</f>
        <v>0</v>
      </c>
      <c r="O112" s="200"/>
      <c r="P112" s="200"/>
      <c r="Q112" s="200"/>
      <c r="R112" s="107"/>
      <c r="T112" s="108"/>
      <c r="W112" s="109">
        <f>$W$113</f>
        <v>0</v>
      </c>
      <c r="Y112" s="109">
        <f>$Y$113</f>
        <v>0</v>
      </c>
      <c r="AA112" s="110">
        <f>$AA$113</f>
        <v>0</v>
      </c>
      <c r="AR112" s="106" t="s">
        <v>121</v>
      </c>
      <c r="AT112" s="106" t="s">
        <v>73</v>
      </c>
      <c r="AU112" s="106" t="s">
        <v>74</v>
      </c>
      <c r="AY112" s="106" t="s">
        <v>122</v>
      </c>
      <c r="BK112" s="111">
        <f>$BK$113</f>
        <v>0</v>
      </c>
    </row>
    <row r="113" spans="2:65" s="103" customFormat="1" ht="21" customHeight="1">
      <c r="B113" s="104"/>
      <c r="D113" s="112" t="s">
        <v>104</v>
      </c>
      <c r="E113" s="112"/>
      <c r="F113" s="112"/>
      <c r="G113" s="112"/>
      <c r="H113" s="112"/>
      <c r="I113" s="112"/>
      <c r="J113" s="112"/>
      <c r="K113" s="112"/>
      <c r="L113" s="112"/>
      <c r="M113" s="112"/>
      <c r="N113" s="201">
        <f>$BK$113</f>
        <v>0</v>
      </c>
      <c r="O113" s="200"/>
      <c r="P113" s="200"/>
      <c r="Q113" s="200"/>
      <c r="R113" s="107"/>
      <c r="T113" s="108"/>
      <c r="W113" s="109">
        <f>SUM($W$114:$W$115)</f>
        <v>0</v>
      </c>
      <c r="Y113" s="109">
        <f>SUM($Y$114:$Y$115)</f>
        <v>0</v>
      </c>
      <c r="AA113" s="110">
        <f>SUM($AA$114:$AA$115)</f>
        <v>0</v>
      </c>
      <c r="AR113" s="106" t="s">
        <v>121</v>
      </c>
      <c r="AT113" s="106" t="s">
        <v>73</v>
      </c>
      <c r="AU113" s="106" t="s">
        <v>19</v>
      </c>
      <c r="AY113" s="106" t="s">
        <v>122</v>
      </c>
      <c r="BK113" s="111">
        <f>SUM($BK$114:$BK$115)</f>
        <v>0</v>
      </c>
    </row>
    <row r="114" spans="2:65" s="6" customFormat="1" ht="27" customHeight="1">
      <c r="B114" s="19"/>
      <c r="C114" s="113" t="s">
        <v>19</v>
      </c>
      <c r="D114" s="113" t="s">
        <v>123</v>
      </c>
      <c r="E114" s="114" t="s">
        <v>124</v>
      </c>
      <c r="F114" s="192" t="s">
        <v>125</v>
      </c>
      <c r="G114" s="193"/>
      <c r="H114" s="193"/>
      <c r="I114" s="193"/>
      <c r="J114" s="115" t="s">
        <v>126</v>
      </c>
      <c r="K114" s="116">
        <v>3</v>
      </c>
      <c r="L114" s="194">
        <v>0</v>
      </c>
      <c r="M114" s="193"/>
      <c r="N114" s="194">
        <f>ROUND($L$114*$K$114,2)</f>
        <v>0</v>
      </c>
      <c r="O114" s="193"/>
      <c r="P114" s="193"/>
      <c r="Q114" s="193"/>
      <c r="R114" s="20"/>
      <c r="T114" s="117"/>
      <c r="U114" s="26" t="s">
        <v>39</v>
      </c>
      <c r="V114" s="118">
        <v>0</v>
      </c>
      <c r="W114" s="118">
        <f>$V$114*$K$114</f>
        <v>0</v>
      </c>
      <c r="X114" s="118">
        <v>0</v>
      </c>
      <c r="Y114" s="118">
        <f>$X$114*$K$114</f>
        <v>0</v>
      </c>
      <c r="Z114" s="118">
        <v>0</v>
      </c>
      <c r="AA114" s="119">
        <f>$Z$114*$K$114</f>
        <v>0</v>
      </c>
      <c r="AR114" s="6" t="s">
        <v>127</v>
      </c>
      <c r="AT114" s="6" t="s">
        <v>123</v>
      </c>
      <c r="AU114" s="6" t="s">
        <v>92</v>
      </c>
      <c r="AY114" s="6" t="s">
        <v>122</v>
      </c>
      <c r="BE114" s="120">
        <f>IF($U$114="základní",$N$114,0)</f>
        <v>0</v>
      </c>
      <c r="BF114" s="120">
        <f>IF($U$114="snížená",$N$114,0)</f>
        <v>0</v>
      </c>
      <c r="BG114" s="120">
        <f>IF($U$114="zákl. přenesená",$N$114,0)</f>
        <v>0</v>
      </c>
      <c r="BH114" s="120">
        <f>IF($U$114="sníž. přenesená",$N$114,0)</f>
        <v>0</v>
      </c>
      <c r="BI114" s="120">
        <f>IF($U$114="nulová",$N$114,0)</f>
        <v>0</v>
      </c>
      <c r="BJ114" s="6" t="s">
        <v>19</v>
      </c>
      <c r="BK114" s="120">
        <f>ROUND($L$114*$K$114,2)</f>
        <v>0</v>
      </c>
      <c r="BL114" s="6" t="s">
        <v>127</v>
      </c>
      <c r="BM114" s="6" t="s">
        <v>128</v>
      </c>
    </row>
    <row r="115" spans="2:65" s="6" customFormat="1" ht="15.75" customHeight="1">
      <c r="B115" s="19"/>
      <c r="C115" s="113" t="s">
        <v>92</v>
      </c>
      <c r="D115" s="113" t="s">
        <v>123</v>
      </c>
      <c r="E115" s="114" t="s">
        <v>129</v>
      </c>
      <c r="F115" s="192" t="s">
        <v>130</v>
      </c>
      <c r="G115" s="193"/>
      <c r="H115" s="193"/>
      <c r="I115" s="193"/>
      <c r="J115" s="115" t="s">
        <v>126</v>
      </c>
      <c r="K115" s="116">
        <v>1.5</v>
      </c>
      <c r="L115" s="194">
        <v>0</v>
      </c>
      <c r="M115" s="193"/>
      <c r="N115" s="194">
        <f>ROUND($L$115*$K$115,2)</f>
        <v>0</v>
      </c>
      <c r="O115" s="193"/>
      <c r="P115" s="193"/>
      <c r="Q115" s="193"/>
      <c r="R115" s="20"/>
      <c r="T115" s="117"/>
      <c r="U115" s="121" t="s">
        <v>39</v>
      </c>
      <c r="V115" s="122">
        <v>0</v>
      </c>
      <c r="W115" s="122">
        <f>$V$115*$K$115</f>
        <v>0</v>
      </c>
      <c r="X115" s="122">
        <v>0</v>
      </c>
      <c r="Y115" s="122">
        <f>$X$115*$K$115</f>
        <v>0</v>
      </c>
      <c r="Z115" s="122">
        <v>0</v>
      </c>
      <c r="AA115" s="123">
        <f>$Z$115*$K$115</f>
        <v>0</v>
      </c>
      <c r="AR115" s="6" t="s">
        <v>127</v>
      </c>
      <c r="AT115" s="6" t="s">
        <v>123</v>
      </c>
      <c r="AU115" s="6" t="s">
        <v>92</v>
      </c>
      <c r="AY115" s="6" t="s">
        <v>122</v>
      </c>
      <c r="BE115" s="120">
        <f>IF($U$115="základní",$N$115,0)</f>
        <v>0</v>
      </c>
      <c r="BF115" s="120">
        <f>IF($U$115="snížená",$N$115,0)</f>
        <v>0</v>
      </c>
      <c r="BG115" s="120">
        <f>IF($U$115="zákl. přenesená",$N$115,0)</f>
        <v>0</v>
      </c>
      <c r="BH115" s="120">
        <f>IF($U$115="sníž. přenesená",$N$115,0)</f>
        <v>0</v>
      </c>
      <c r="BI115" s="120">
        <f>IF($U$115="nulová",$N$115,0)</f>
        <v>0</v>
      </c>
      <c r="BJ115" s="6" t="s">
        <v>19</v>
      </c>
      <c r="BK115" s="120">
        <f>ROUND($L$115*$K$115,2)</f>
        <v>0</v>
      </c>
      <c r="BL115" s="6" t="s">
        <v>127</v>
      </c>
      <c r="BM115" s="6" t="s">
        <v>131</v>
      </c>
    </row>
    <row r="116" spans="2:65" s="6" customFormat="1" ht="7.5" customHeight="1">
      <c r="B116" s="41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3"/>
    </row>
    <row r="117" spans="2:65" s="2" customFormat="1" ht="14.25" customHeight="1"/>
  </sheetData>
  <mergeCells count="61">
    <mergeCell ref="H1:K1"/>
    <mergeCell ref="S2:AC2"/>
    <mergeCell ref="F114:I114"/>
    <mergeCell ref="L114:M114"/>
    <mergeCell ref="N114:Q114"/>
    <mergeCell ref="N89:Q89"/>
    <mergeCell ref="N90:Q90"/>
    <mergeCell ref="L94:Q94"/>
    <mergeCell ref="C100:Q100"/>
    <mergeCell ref="F102:P102"/>
    <mergeCell ref="M81:P81"/>
    <mergeCell ref="M83:Q83"/>
    <mergeCell ref="M84:Q84"/>
    <mergeCell ref="C86:G86"/>
    <mergeCell ref="N86:Q86"/>
    <mergeCell ref="N88:Q88"/>
    <mergeCell ref="F115:I115"/>
    <mergeCell ref="L115:M115"/>
    <mergeCell ref="N115:Q115"/>
    <mergeCell ref="F103:P103"/>
    <mergeCell ref="M105:P105"/>
    <mergeCell ref="M107:Q107"/>
    <mergeCell ref="M108:Q108"/>
    <mergeCell ref="F110:I110"/>
    <mergeCell ref="L110:M110"/>
    <mergeCell ref="N110:Q110"/>
    <mergeCell ref="N111:Q111"/>
    <mergeCell ref="N112:Q112"/>
    <mergeCell ref="N113:Q113"/>
    <mergeCell ref="L38:P38"/>
    <mergeCell ref="C76:Q76"/>
    <mergeCell ref="F78:P78"/>
    <mergeCell ref="F79:P79"/>
    <mergeCell ref="N92:Q92"/>
    <mergeCell ref="H34:J34"/>
    <mergeCell ref="M34:P34"/>
    <mergeCell ref="H35:J35"/>
    <mergeCell ref="M35:P35"/>
    <mergeCell ref="H36:J36"/>
    <mergeCell ref="M36:P36"/>
    <mergeCell ref="M28:P28"/>
    <mergeCell ref="M30:P30"/>
    <mergeCell ref="H32:J32"/>
    <mergeCell ref="M32:P32"/>
    <mergeCell ref="H33:J33"/>
    <mergeCell ref="M33:P33"/>
    <mergeCell ref="O18:P18"/>
    <mergeCell ref="O20:P20"/>
    <mergeCell ref="O21:P21"/>
    <mergeCell ref="E24:L24"/>
    <mergeCell ref="M27:P27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</mergeCells>
  <hyperlinks>
    <hyperlink ref="F1:G1" location="C2" tooltip="Krycí list rozpočtu" display="1) Krycí list rozpočtu"/>
    <hyperlink ref="H1:K1" location="C86" tooltip="Rekapitulace rozpočtu" display="2) Rekapitulace rozpočtu"/>
    <hyperlink ref="L1" location="C110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76"/>
  <sheetViews>
    <sheetView showGridLines="0" workbookViewId="0">
      <pane ySplit="1" topLeftCell="A2" activePane="bottomLeft" state="frozenSplit"/>
      <selection pane="bottomLeft" activeCell="C4" sqref="C4:Q4"/>
    </sheetView>
  </sheetViews>
  <sheetFormatPr defaultColWidth="10.5" defaultRowHeight="14.25" customHeight="1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>
      <c r="A1" s="154"/>
      <c r="B1" s="151"/>
      <c r="C1" s="151"/>
      <c r="D1" s="152" t="s">
        <v>1</v>
      </c>
      <c r="E1" s="151"/>
      <c r="F1" s="153" t="s">
        <v>589</v>
      </c>
      <c r="G1" s="153"/>
      <c r="H1" s="202" t="s">
        <v>590</v>
      </c>
      <c r="I1" s="202"/>
      <c r="J1" s="202"/>
      <c r="K1" s="202"/>
      <c r="L1" s="153" t="s">
        <v>591</v>
      </c>
      <c r="M1" s="151"/>
      <c r="N1" s="151"/>
      <c r="O1" s="152" t="s">
        <v>91</v>
      </c>
      <c r="P1" s="151"/>
      <c r="Q1" s="151"/>
      <c r="R1" s="151"/>
      <c r="S1" s="153" t="s">
        <v>592</v>
      </c>
      <c r="T1" s="153"/>
      <c r="U1" s="154"/>
      <c r="V1" s="15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>
      <c r="C2" s="185" t="s">
        <v>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S2" s="182" t="s">
        <v>5</v>
      </c>
      <c r="T2" s="156"/>
      <c r="U2" s="156"/>
      <c r="V2" s="156"/>
      <c r="W2" s="156"/>
      <c r="X2" s="156"/>
      <c r="Y2" s="156"/>
      <c r="Z2" s="156"/>
      <c r="AA2" s="156"/>
      <c r="AB2" s="156"/>
      <c r="AC2" s="156"/>
      <c r="AT2" s="2" t="s">
        <v>83</v>
      </c>
      <c r="AZ2" s="6" t="s">
        <v>132</v>
      </c>
      <c r="BA2" s="6" t="s">
        <v>30</v>
      </c>
      <c r="BB2" s="6" t="s">
        <v>30</v>
      </c>
      <c r="BC2" s="6" t="s">
        <v>133</v>
      </c>
      <c r="BD2" s="6" t="s">
        <v>92</v>
      </c>
    </row>
    <row r="3" spans="1:256" s="2" customFormat="1" ht="7.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92</v>
      </c>
      <c r="AZ3" s="6" t="s">
        <v>134</v>
      </c>
      <c r="BA3" s="6" t="s">
        <v>30</v>
      </c>
      <c r="BB3" s="6" t="s">
        <v>30</v>
      </c>
      <c r="BC3" s="6" t="s">
        <v>135</v>
      </c>
      <c r="BD3" s="6" t="s">
        <v>92</v>
      </c>
    </row>
    <row r="4" spans="1:256" s="2" customFormat="1" ht="37.5" customHeight="1">
      <c r="B4" s="10"/>
      <c r="C4" s="155" t="s">
        <v>93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1"/>
      <c r="T4" s="12" t="s">
        <v>10</v>
      </c>
      <c r="AT4" s="2" t="s">
        <v>3</v>
      </c>
      <c r="AZ4" s="6" t="s">
        <v>136</v>
      </c>
      <c r="BA4" s="6" t="s">
        <v>30</v>
      </c>
      <c r="BB4" s="6" t="s">
        <v>30</v>
      </c>
      <c r="BC4" s="6" t="s">
        <v>137</v>
      </c>
      <c r="BD4" s="6" t="s">
        <v>92</v>
      </c>
    </row>
    <row r="5" spans="1:256" s="2" customFormat="1" ht="7.5" customHeight="1">
      <c r="B5" s="10"/>
      <c r="R5" s="11"/>
      <c r="AZ5" s="6" t="s">
        <v>138</v>
      </c>
      <c r="BA5" s="6" t="s">
        <v>30</v>
      </c>
      <c r="BB5" s="6" t="s">
        <v>30</v>
      </c>
      <c r="BC5" s="6" t="s">
        <v>139</v>
      </c>
      <c r="BD5" s="6" t="s">
        <v>92</v>
      </c>
    </row>
    <row r="6" spans="1:256" s="2" customFormat="1" ht="26.25" customHeight="1">
      <c r="B6" s="10"/>
      <c r="D6" s="16" t="s">
        <v>14</v>
      </c>
      <c r="F6" s="187" t="str">
        <f>'Rekapitulace stavby'!$K$6</f>
        <v>VUZ Bechyně B.č.5 a B.č.6 - zateplení obvodového pláště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R6" s="11"/>
      <c r="AZ6" s="6" t="s">
        <v>140</v>
      </c>
      <c r="BA6" s="6" t="s">
        <v>30</v>
      </c>
      <c r="BB6" s="6" t="s">
        <v>30</v>
      </c>
      <c r="BC6" s="6" t="s">
        <v>135</v>
      </c>
      <c r="BD6" s="6" t="s">
        <v>92</v>
      </c>
    </row>
    <row r="7" spans="1:256" s="6" customFormat="1" ht="33.75" customHeight="1">
      <c r="B7" s="19"/>
      <c r="D7" s="15" t="s">
        <v>94</v>
      </c>
      <c r="F7" s="158" t="s">
        <v>141</v>
      </c>
      <c r="G7" s="168"/>
      <c r="H7" s="168"/>
      <c r="I7" s="168"/>
      <c r="J7" s="168"/>
      <c r="K7" s="168"/>
      <c r="L7" s="168"/>
      <c r="M7" s="168"/>
      <c r="N7" s="168"/>
      <c r="O7" s="168"/>
      <c r="P7" s="168"/>
      <c r="R7" s="20"/>
      <c r="AZ7" s="6" t="s">
        <v>142</v>
      </c>
      <c r="BA7" s="6" t="s">
        <v>30</v>
      </c>
      <c r="BB7" s="6" t="s">
        <v>30</v>
      </c>
      <c r="BC7" s="6" t="s">
        <v>143</v>
      </c>
      <c r="BD7" s="6" t="s">
        <v>92</v>
      </c>
    </row>
    <row r="8" spans="1:256" s="6" customFormat="1" ht="15" customHeight="1">
      <c r="B8" s="19"/>
      <c r="D8" s="16" t="s">
        <v>17</v>
      </c>
      <c r="F8" s="14"/>
      <c r="M8" s="16" t="s">
        <v>18</v>
      </c>
      <c r="O8" s="14"/>
      <c r="R8" s="20"/>
      <c r="AZ8" s="6" t="s">
        <v>144</v>
      </c>
      <c r="BA8" s="6" t="s">
        <v>30</v>
      </c>
      <c r="BB8" s="6" t="s">
        <v>30</v>
      </c>
      <c r="BC8" s="6" t="s">
        <v>145</v>
      </c>
      <c r="BD8" s="6" t="s">
        <v>92</v>
      </c>
    </row>
    <row r="9" spans="1:256" s="6" customFormat="1" ht="15" customHeight="1">
      <c r="B9" s="19"/>
      <c r="D9" s="16" t="s">
        <v>20</v>
      </c>
      <c r="F9" s="14" t="s">
        <v>21</v>
      </c>
      <c r="M9" s="16" t="s">
        <v>22</v>
      </c>
      <c r="O9" s="188" t="str">
        <f>'Rekapitulace stavby'!$AN$8</f>
        <v>30.10.2016</v>
      </c>
      <c r="P9" s="168"/>
      <c r="R9" s="20"/>
      <c r="AZ9" s="6" t="s">
        <v>146</v>
      </c>
      <c r="BA9" s="6" t="s">
        <v>30</v>
      </c>
      <c r="BB9" s="6" t="s">
        <v>30</v>
      </c>
      <c r="BC9" s="6" t="s">
        <v>147</v>
      </c>
      <c r="BD9" s="6" t="s">
        <v>92</v>
      </c>
    </row>
    <row r="10" spans="1:256" s="6" customFormat="1" ht="12" customHeight="1">
      <c r="B10" s="19"/>
      <c r="R10" s="20"/>
      <c r="AZ10" s="6" t="s">
        <v>148</v>
      </c>
      <c r="BA10" s="6" t="s">
        <v>30</v>
      </c>
      <c r="BB10" s="6" t="s">
        <v>30</v>
      </c>
      <c r="BC10" s="6" t="s">
        <v>149</v>
      </c>
      <c r="BD10" s="6" t="s">
        <v>92</v>
      </c>
    </row>
    <row r="11" spans="1:256" s="6" customFormat="1" ht="15" customHeight="1">
      <c r="B11" s="19"/>
      <c r="D11" s="16" t="s">
        <v>26</v>
      </c>
      <c r="M11" s="16" t="s">
        <v>27</v>
      </c>
      <c r="O11" s="157"/>
      <c r="P11" s="168"/>
      <c r="R11" s="20"/>
      <c r="AZ11" s="6" t="s">
        <v>150</v>
      </c>
      <c r="BA11" s="6" t="s">
        <v>30</v>
      </c>
      <c r="BB11" s="6" t="s">
        <v>30</v>
      </c>
      <c r="BC11" s="6" t="s">
        <v>151</v>
      </c>
      <c r="BD11" s="6" t="s">
        <v>92</v>
      </c>
    </row>
    <row r="12" spans="1:256" s="6" customFormat="1" ht="18.75" customHeight="1">
      <c r="B12" s="19"/>
      <c r="E12" s="14" t="s">
        <v>593</v>
      </c>
      <c r="M12" s="16" t="s">
        <v>28</v>
      </c>
      <c r="O12" s="157"/>
      <c r="P12" s="168"/>
      <c r="R12" s="20"/>
      <c r="AZ12" s="6" t="s">
        <v>152</v>
      </c>
      <c r="BA12" s="6" t="s">
        <v>30</v>
      </c>
      <c r="BB12" s="6" t="s">
        <v>30</v>
      </c>
      <c r="BC12" s="6" t="s">
        <v>153</v>
      </c>
      <c r="BD12" s="6" t="s">
        <v>92</v>
      </c>
    </row>
    <row r="13" spans="1:256" s="6" customFormat="1" ht="7.5" customHeight="1">
      <c r="B13" s="19"/>
      <c r="R13" s="20"/>
      <c r="AZ13" s="6" t="s">
        <v>154</v>
      </c>
      <c r="BA13" s="6" t="s">
        <v>30</v>
      </c>
      <c r="BB13" s="6" t="s">
        <v>30</v>
      </c>
      <c r="BC13" s="6" t="s">
        <v>155</v>
      </c>
      <c r="BD13" s="6" t="s">
        <v>92</v>
      </c>
    </row>
    <row r="14" spans="1:256" s="6" customFormat="1" ht="15" customHeight="1">
      <c r="B14" s="19"/>
      <c r="D14" s="16" t="s">
        <v>29</v>
      </c>
      <c r="M14" s="16" t="s">
        <v>27</v>
      </c>
      <c r="O14" s="157" t="str">
        <f>IF('Rekapitulace stavby'!$AN$13="","",'Rekapitulace stavby'!$AN$13)</f>
        <v/>
      </c>
      <c r="P14" s="168"/>
      <c r="R14" s="20"/>
      <c r="AZ14" s="6" t="s">
        <v>156</v>
      </c>
      <c r="BA14" s="6" t="s">
        <v>30</v>
      </c>
      <c r="BB14" s="6" t="s">
        <v>30</v>
      </c>
      <c r="BC14" s="6" t="s">
        <v>157</v>
      </c>
      <c r="BD14" s="6" t="s">
        <v>92</v>
      </c>
    </row>
    <row r="15" spans="1:256" s="6" customFormat="1" ht="18.75" customHeight="1">
      <c r="B15" s="19"/>
      <c r="E15" s="14" t="str">
        <f>IF('Rekapitulace stavby'!$E$14="","",'Rekapitulace stavby'!$E$14)</f>
        <v xml:space="preserve"> </v>
      </c>
      <c r="M15" s="16" t="s">
        <v>28</v>
      </c>
      <c r="O15" s="157" t="str">
        <f>IF('Rekapitulace stavby'!$AN$14="","",'Rekapitulace stavby'!$AN$14)</f>
        <v/>
      </c>
      <c r="P15" s="168"/>
      <c r="R15" s="20"/>
      <c r="AZ15" s="6" t="s">
        <v>158</v>
      </c>
      <c r="BA15" s="6" t="s">
        <v>30</v>
      </c>
      <c r="BB15" s="6" t="s">
        <v>30</v>
      </c>
      <c r="BC15" s="6" t="s">
        <v>159</v>
      </c>
      <c r="BD15" s="6" t="s">
        <v>92</v>
      </c>
    </row>
    <row r="16" spans="1:256" s="6" customFormat="1" ht="7.5" customHeight="1">
      <c r="B16" s="19"/>
      <c r="R16" s="20"/>
      <c r="AZ16" s="6" t="s">
        <v>160</v>
      </c>
      <c r="BA16" s="6" t="s">
        <v>30</v>
      </c>
      <c r="BB16" s="6" t="s">
        <v>30</v>
      </c>
      <c r="BC16" s="6" t="s">
        <v>161</v>
      </c>
      <c r="BD16" s="6" t="s">
        <v>92</v>
      </c>
    </row>
    <row r="17" spans="2:18" s="6" customFormat="1" ht="15" customHeight="1">
      <c r="B17" s="19"/>
      <c r="D17" s="16" t="s">
        <v>31</v>
      </c>
      <c r="M17" s="16" t="s">
        <v>27</v>
      </c>
      <c r="O17" s="157" t="str">
        <f>IF('Rekapitulace stavby'!$AN$16="","",'Rekapitulace stavby'!$AN$16)</f>
        <v/>
      </c>
      <c r="P17" s="168"/>
      <c r="R17" s="20"/>
    </row>
    <row r="18" spans="2:18" s="6" customFormat="1" ht="18.75" customHeight="1">
      <c r="B18" s="19"/>
      <c r="E18" s="14" t="str">
        <f>IF('Rekapitulace stavby'!$E$17="","",'Rekapitulace stavby'!$E$17)</f>
        <v xml:space="preserve"> </v>
      </c>
      <c r="M18" s="16" t="s">
        <v>28</v>
      </c>
      <c r="O18" s="157" t="str">
        <f>IF('Rekapitulace stavby'!$AN$17="","",'Rekapitulace stavby'!$AN$17)</f>
        <v/>
      </c>
      <c r="P18" s="168"/>
      <c r="R18" s="20"/>
    </row>
    <row r="19" spans="2:18" s="6" customFormat="1" ht="7.5" customHeight="1">
      <c r="B19" s="19"/>
      <c r="R19" s="20"/>
    </row>
    <row r="20" spans="2:18" s="6" customFormat="1" ht="15" customHeight="1">
      <c r="B20" s="19"/>
      <c r="D20" s="16" t="s">
        <v>33</v>
      </c>
      <c r="M20" s="16" t="s">
        <v>27</v>
      </c>
      <c r="O20" s="157" t="str">
        <f>IF('Rekapitulace stavby'!$AN$19="","",'Rekapitulace stavby'!$AN$19)</f>
        <v/>
      </c>
      <c r="P20" s="168"/>
      <c r="R20" s="20"/>
    </row>
    <row r="21" spans="2:18" s="6" customFormat="1" ht="18.75" customHeight="1">
      <c r="B21" s="19"/>
      <c r="E21" s="14" t="str">
        <f>IF('Rekapitulace stavby'!$E$20="","",'Rekapitulace stavby'!$E$20)</f>
        <v xml:space="preserve"> </v>
      </c>
      <c r="M21" s="16" t="s">
        <v>28</v>
      </c>
      <c r="O21" s="157" t="str">
        <f>IF('Rekapitulace stavby'!$AN$20="","",'Rekapitulace stavby'!$AN$20)</f>
        <v/>
      </c>
      <c r="P21" s="168"/>
      <c r="R21" s="20"/>
    </row>
    <row r="22" spans="2:18" s="6" customFormat="1" ht="7.5" customHeight="1">
      <c r="B22" s="19"/>
      <c r="R22" s="20"/>
    </row>
    <row r="23" spans="2:18" s="6" customFormat="1" ht="15" customHeight="1">
      <c r="B23" s="19"/>
      <c r="D23" s="16" t="s">
        <v>34</v>
      </c>
      <c r="R23" s="20"/>
    </row>
    <row r="24" spans="2:18" s="80" customFormat="1" ht="15.75" customHeight="1">
      <c r="B24" s="81"/>
      <c r="E24" s="159"/>
      <c r="F24" s="189"/>
      <c r="G24" s="189"/>
      <c r="H24" s="189"/>
      <c r="I24" s="189"/>
      <c r="J24" s="189"/>
      <c r="K24" s="189"/>
      <c r="L24" s="189"/>
      <c r="R24" s="82"/>
    </row>
    <row r="25" spans="2:18" s="6" customFormat="1" ht="7.5" customHeight="1">
      <c r="B25" s="19"/>
      <c r="R25" s="20"/>
    </row>
    <row r="26" spans="2:18" s="6" customFormat="1" ht="7.5" customHeight="1">
      <c r="B26" s="1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R26" s="20"/>
    </row>
    <row r="27" spans="2:18" s="6" customFormat="1" ht="15" customHeight="1">
      <c r="B27" s="19"/>
      <c r="D27" s="83" t="s">
        <v>96</v>
      </c>
      <c r="M27" s="160">
        <f>$N$88</f>
        <v>0</v>
      </c>
      <c r="N27" s="168"/>
      <c r="O27" s="168"/>
      <c r="P27" s="168"/>
      <c r="R27" s="20"/>
    </row>
    <row r="28" spans="2:18" s="6" customFormat="1" ht="15" customHeight="1">
      <c r="B28" s="19"/>
      <c r="D28" s="18" t="s">
        <v>97</v>
      </c>
      <c r="M28" s="160">
        <f>$N$104</f>
        <v>0</v>
      </c>
      <c r="N28" s="168"/>
      <c r="O28" s="168"/>
      <c r="P28" s="168"/>
      <c r="R28" s="20"/>
    </row>
    <row r="29" spans="2:18" s="6" customFormat="1" ht="7.5" customHeight="1">
      <c r="B29" s="19"/>
      <c r="R29" s="20"/>
    </row>
    <row r="30" spans="2:18" s="6" customFormat="1" ht="26.25" customHeight="1">
      <c r="B30" s="19"/>
      <c r="D30" s="84" t="s">
        <v>37</v>
      </c>
      <c r="M30" s="190">
        <f>ROUND($M$27+$M$28,2)</f>
        <v>0</v>
      </c>
      <c r="N30" s="168"/>
      <c r="O30" s="168"/>
      <c r="P30" s="168"/>
      <c r="R30" s="20"/>
    </row>
    <row r="31" spans="2:18" s="6" customFormat="1" ht="7.5" customHeight="1">
      <c r="B31" s="19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20"/>
    </row>
    <row r="32" spans="2:18" s="6" customFormat="1" ht="15" customHeight="1">
      <c r="B32" s="19"/>
      <c r="D32" s="24" t="s">
        <v>38</v>
      </c>
      <c r="E32" s="24" t="s">
        <v>39</v>
      </c>
      <c r="F32" s="25">
        <v>0.21</v>
      </c>
      <c r="G32" s="85" t="s">
        <v>40</v>
      </c>
      <c r="H32" s="191">
        <f>ROUND((SUM($BE$104:$BE$105)+SUM($BE$123:$BE$274)),2)</f>
        <v>0</v>
      </c>
      <c r="I32" s="168"/>
      <c r="J32" s="168"/>
      <c r="M32" s="191">
        <f>ROUND(ROUND((SUM($BE$104:$BE$105)+SUM($BE$123:$BE$274)),2)*$F$32,2)</f>
        <v>0</v>
      </c>
      <c r="N32" s="168"/>
      <c r="O32" s="168"/>
      <c r="P32" s="168"/>
      <c r="R32" s="20"/>
    </row>
    <row r="33" spans="2:18" s="6" customFormat="1" ht="15" customHeight="1">
      <c r="B33" s="19"/>
      <c r="E33" s="24" t="s">
        <v>41</v>
      </c>
      <c r="F33" s="25">
        <v>0.15</v>
      </c>
      <c r="G33" s="85" t="s">
        <v>40</v>
      </c>
      <c r="H33" s="191">
        <f>ROUND((SUM($BF$104:$BF$105)+SUM($BF$123:$BF$274)),2)</f>
        <v>0</v>
      </c>
      <c r="I33" s="168"/>
      <c r="J33" s="168"/>
      <c r="M33" s="191">
        <f>ROUND(ROUND((SUM($BF$104:$BF$105)+SUM($BF$123:$BF$274)),2)*$F$33,2)</f>
        <v>0</v>
      </c>
      <c r="N33" s="168"/>
      <c r="O33" s="168"/>
      <c r="P33" s="168"/>
      <c r="R33" s="20"/>
    </row>
    <row r="34" spans="2:18" s="6" customFormat="1" ht="15" hidden="1" customHeight="1">
      <c r="B34" s="19"/>
      <c r="E34" s="24" t="s">
        <v>42</v>
      </c>
      <c r="F34" s="25">
        <v>0.21</v>
      </c>
      <c r="G34" s="85" t="s">
        <v>40</v>
      </c>
      <c r="H34" s="191">
        <f>ROUND((SUM($BG$104:$BG$105)+SUM($BG$123:$BG$274)),2)</f>
        <v>0</v>
      </c>
      <c r="I34" s="168"/>
      <c r="J34" s="168"/>
      <c r="M34" s="191">
        <v>0</v>
      </c>
      <c r="N34" s="168"/>
      <c r="O34" s="168"/>
      <c r="P34" s="168"/>
      <c r="R34" s="20"/>
    </row>
    <row r="35" spans="2:18" s="6" customFormat="1" ht="15" hidden="1" customHeight="1">
      <c r="B35" s="19"/>
      <c r="E35" s="24" t="s">
        <v>43</v>
      </c>
      <c r="F35" s="25">
        <v>0.15</v>
      </c>
      <c r="G35" s="85" t="s">
        <v>40</v>
      </c>
      <c r="H35" s="191">
        <f>ROUND((SUM($BH$104:$BH$105)+SUM($BH$123:$BH$274)),2)</f>
        <v>0</v>
      </c>
      <c r="I35" s="168"/>
      <c r="J35" s="168"/>
      <c r="M35" s="191">
        <v>0</v>
      </c>
      <c r="N35" s="168"/>
      <c r="O35" s="168"/>
      <c r="P35" s="168"/>
      <c r="R35" s="20"/>
    </row>
    <row r="36" spans="2:18" s="6" customFormat="1" ht="15" hidden="1" customHeight="1">
      <c r="B36" s="19"/>
      <c r="E36" s="24" t="s">
        <v>44</v>
      </c>
      <c r="F36" s="25">
        <v>0</v>
      </c>
      <c r="G36" s="85" t="s">
        <v>40</v>
      </c>
      <c r="H36" s="191">
        <f>ROUND((SUM($BI$104:$BI$105)+SUM($BI$123:$BI$274)),2)</f>
        <v>0</v>
      </c>
      <c r="I36" s="168"/>
      <c r="J36" s="168"/>
      <c r="M36" s="191">
        <v>0</v>
      </c>
      <c r="N36" s="168"/>
      <c r="O36" s="168"/>
      <c r="P36" s="168"/>
      <c r="R36" s="20"/>
    </row>
    <row r="37" spans="2:18" s="6" customFormat="1" ht="7.5" customHeight="1">
      <c r="B37" s="19"/>
      <c r="R37" s="20"/>
    </row>
    <row r="38" spans="2:18" s="6" customFormat="1" ht="26.25" customHeight="1">
      <c r="B38" s="19"/>
      <c r="C38" s="28"/>
      <c r="D38" s="29" t="s">
        <v>45</v>
      </c>
      <c r="E38" s="30"/>
      <c r="F38" s="30"/>
      <c r="G38" s="86" t="s">
        <v>46</v>
      </c>
      <c r="H38" s="31" t="s">
        <v>47</v>
      </c>
      <c r="I38" s="30"/>
      <c r="J38" s="30"/>
      <c r="K38" s="30"/>
      <c r="L38" s="166">
        <f>SUM($M$30:$M$36)</f>
        <v>0</v>
      </c>
      <c r="M38" s="165"/>
      <c r="N38" s="165"/>
      <c r="O38" s="165"/>
      <c r="P38" s="167"/>
      <c r="Q38" s="28"/>
      <c r="R38" s="20"/>
    </row>
    <row r="39" spans="2:18" s="6" customFormat="1" ht="15" customHeight="1">
      <c r="B39" s="19"/>
      <c r="R39" s="20"/>
    </row>
    <row r="40" spans="2:18" s="6" customFormat="1" ht="15" customHeight="1">
      <c r="B40" s="19"/>
      <c r="R40" s="20"/>
    </row>
    <row r="41" spans="2:18" s="2" customFormat="1" ht="14.25" customHeight="1">
      <c r="B41" s="10"/>
      <c r="R41" s="11"/>
    </row>
    <row r="42" spans="2:18" s="2" customFormat="1" ht="14.25" customHeight="1">
      <c r="B42" s="10"/>
      <c r="R42" s="11"/>
    </row>
    <row r="43" spans="2:18" s="2" customFormat="1" ht="14.25" customHeight="1">
      <c r="B43" s="10"/>
      <c r="R43" s="11"/>
    </row>
    <row r="44" spans="2:18" s="2" customFormat="1" ht="14.25" customHeight="1">
      <c r="B44" s="10"/>
      <c r="R44" s="11"/>
    </row>
    <row r="45" spans="2:18" s="2" customFormat="1" ht="14.25" customHeight="1">
      <c r="B45" s="10"/>
      <c r="R45" s="11"/>
    </row>
    <row r="46" spans="2:18" s="2" customFormat="1" ht="14.25" customHeight="1">
      <c r="B46" s="10"/>
      <c r="R46" s="11"/>
    </row>
    <row r="47" spans="2:18" s="2" customFormat="1" ht="14.25" customHeight="1">
      <c r="B47" s="10"/>
      <c r="R47" s="11"/>
    </row>
    <row r="48" spans="2:18" s="2" customFormat="1" ht="14.25" customHeight="1">
      <c r="B48" s="10"/>
      <c r="R48" s="11"/>
    </row>
    <row r="49" spans="2:18" s="2" customFormat="1" ht="14.25" customHeight="1">
      <c r="B49" s="10"/>
      <c r="R49" s="11"/>
    </row>
    <row r="50" spans="2:18" s="6" customFormat="1" ht="15.75" customHeight="1">
      <c r="B50" s="19"/>
      <c r="D50" s="32" t="s">
        <v>48</v>
      </c>
      <c r="E50" s="33"/>
      <c r="F50" s="33"/>
      <c r="G50" s="33"/>
      <c r="H50" s="34"/>
      <c r="J50" s="32" t="s">
        <v>49</v>
      </c>
      <c r="K50" s="33"/>
      <c r="L50" s="33"/>
      <c r="M50" s="33"/>
      <c r="N50" s="33"/>
      <c r="O50" s="33"/>
      <c r="P50" s="34"/>
      <c r="R50" s="20"/>
    </row>
    <row r="51" spans="2:18" s="2" customFormat="1" ht="14.25" customHeight="1">
      <c r="B51" s="10"/>
      <c r="D51" s="35"/>
      <c r="H51" s="36"/>
      <c r="J51" s="35"/>
      <c r="P51" s="36"/>
      <c r="R51" s="11"/>
    </row>
    <row r="52" spans="2:18" s="2" customFormat="1" ht="14.25" customHeight="1">
      <c r="B52" s="10"/>
      <c r="D52" s="35"/>
      <c r="H52" s="36"/>
      <c r="J52" s="35"/>
      <c r="P52" s="36"/>
      <c r="R52" s="11"/>
    </row>
    <row r="53" spans="2:18" s="2" customFormat="1" ht="14.25" customHeight="1">
      <c r="B53" s="10"/>
      <c r="D53" s="35"/>
      <c r="H53" s="36"/>
      <c r="J53" s="35"/>
      <c r="P53" s="36"/>
      <c r="R53" s="11"/>
    </row>
    <row r="54" spans="2:18" s="2" customFormat="1" ht="14.25" customHeight="1">
      <c r="B54" s="10"/>
      <c r="D54" s="35"/>
      <c r="H54" s="36"/>
      <c r="J54" s="35"/>
      <c r="P54" s="36"/>
      <c r="R54" s="11"/>
    </row>
    <row r="55" spans="2:18" s="2" customFormat="1" ht="14.25" customHeight="1">
      <c r="B55" s="10"/>
      <c r="D55" s="35"/>
      <c r="H55" s="36"/>
      <c r="J55" s="35"/>
      <c r="P55" s="36"/>
      <c r="R55" s="11"/>
    </row>
    <row r="56" spans="2:18" s="2" customFormat="1" ht="14.25" customHeight="1">
      <c r="B56" s="10"/>
      <c r="D56" s="35"/>
      <c r="H56" s="36"/>
      <c r="J56" s="35"/>
      <c r="P56" s="36"/>
      <c r="R56" s="11"/>
    </row>
    <row r="57" spans="2:18" s="2" customFormat="1" ht="14.25" customHeight="1">
      <c r="B57" s="10"/>
      <c r="D57" s="35"/>
      <c r="H57" s="36"/>
      <c r="J57" s="35"/>
      <c r="P57" s="36"/>
      <c r="R57" s="11"/>
    </row>
    <row r="58" spans="2:18" s="2" customFormat="1" ht="14.25" customHeight="1">
      <c r="B58" s="10"/>
      <c r="D58" s="35"/>
      <c r="H58" s="36"/>
      <c r="J58" s="35"/>
      <c r="P58" s="36"/>
      <c r="R58" s="11"/>
    </row>
    <row r="59" spans="2:18" s="6" customFormat="1" ht="15.75" customHeight="1">
      <c r="B59" s="19"/>
      <c r="D59" s="37" t="s">
        <v>50</v>
      </c>
      <c r="E59" s="38"/>
      <c r="F59" s="38"/>
      <c r="G59" s="39" t="s">
        <v>51</v>
      </c>
      <c r="H59" s="40"/>
      <c r="J59" s="37" t="s">
        <v>50</v>
      </c>
      <c r="K59" s="38"/>
      <c r="L59" s="38"/>
      <c r="M59" s="38"/>
      <c r="N59" s="39" t="s">
        <v>51</v>
      </c>
      <c r="O59" s="38"/>
      <c r="P59" s="40"/>
      <c r="R59" s="20"/>
    </row>
    <row r="60" spans="2:18" s="2" customFormat="1" ht="14.25" customHeight="1">
      <c r="B60" s="10"/>
      <c r="R60" s="11"/>
    </row>
    <row r="61" spans="2:18" s="6" customFormat="1" ht="15.75" customHeight="1">
      <c r="B61" s="19"/>
      <c r="D61" s="32" t="s">
        <v>52</v>
      </c>
      <c r="E61" s="33"/>
      <c r="F61" s="33"/>
      <c r="G61" s="33"/>
      <c r="H61" s="34"/>
      <c r="J61" s="32" t="s">
        <v>53</v>
      </c>
      <c r="K61" s="33"/>
      <c r="L61" s="33"/>
      <c r="M61" s="33"/>
      <c r="N61" s="33"/>
      <c r="O61" s="33"/>
      <c r="P61" s="34"/>
      <c r="R61" s="20"/>
    </row>
    <row r="62" spans="2:18" s="2" customFormat="1" ht="14.25" customHeight="1">
      <c r="B62" s="10"/>
      <c r="D62" s="35"/>
      <c r="H62" s="36"/>
      <c r="J62" s="35"/>
      <c r="P62" s="36"/>
      <c r="R62" s="11"/>
    </row>
    <row r="63" spans="2:18" s="2" customFormat="1" ht="14.25" customHeight="1">
      <c r="B63" s="10"/>
      <c r="D63" s="35"/>
      <c r="H63" s="36"/>
      <c r="J63" s="35"/>
      <c r="P63" s="36"/>
      <c r="R63" s="11"/>
    </row>
    <row r="64" spans="2:18" s="2" customFormat="1" ht="14.25" customHeight="1">
      <c r="B64" s="10"/>
      <c r="D64" s="35"/>
      <c r="H64" s="36"/>
      <c r="J64" s="35"/>
      <c r="P64" s="36"/>
      <c r="R64" s="11"/>
    </row>
    <row r="65" spans="2:18" s="2" customFormat="1" ht="14.25" customHeight="1">
      <c r="B65" s="10"/>
      <c r="D65" s="35"/>
      <c r="H65" s="36"/>
      <c r="J65" s="35"/>
      <c r="P65" s="36"/>
      <c r="R65" s="11"/>
    </row>
    <row r="66" spans="2:18" s="2" customFormat="1" ht="14.25" customHeight="1">
      <c r="B66" s="10"/>
      <c r="D66" s="35"/>
      <c r="H66" s="36"/>
      <c r="J66" s="35"/>
      <c r="P66" s="36"/>
      <c r="R66" s="11"/>
    </row>
    <row r="67" spans="2:18" s="2" customFormat="1" ht="14.25" customHeight="1">
      <c r="B67" s="10"/>
      <c r="D67" s="35"/>
      <c r="H67" s="36"/>
      <c r="J67" s="35"/>
      <c r="P67" s="36"/>
      <c r="R67" s="11"/>
    </row>
    <row r="68" spans="2:18" s="2" customFormat="1" ht="14.25" customHeight="1">
      <c r="B68" s="10"/>
      <c r="D68" s="35"/>
      <c r="H68" s="36"/>
      <c r="J68" s="35"/>
      <c r="P68" s="36"/>
      <c r="R68" s="11"/>
    </row>
    <row r="69" spans="2:18" s="2" customFormat="1" ht="14.25" customHeight="1">
      <c r="B69" s="10"/>
      <c r="D69" s="35"/>
      <c r="H69" s="36"/>
      <c r="J69" s="35"/>
      <c r="P69" s="36"/>
      <c r="R69" s="11"/>
    </row>
    <row r="70" spans="2:18" s="6" customFormat="1" ht="15.75" customHeight="1">
      <c r="B70" s="19"/>
      <c r="D70" s="37" t="s">
        <v>50</v>
      </c>
      <c r="E70" s="38"/>
      <c r="F70" s="38"/>
      <c r="G70" s="39" t="s">
        <v>51</v>
      </c>
      <c r="H70" s="40"/>
      <c r="J70" s="37" t="s">
        <v>50</v>
      </c>
      <c r="K70" s="38"/>
      <c r="L70" s="38"/>
      <c r="M70" s="38"/>
      <c r="N70" s="39" t="s">
        <v>51</v>
      </c>
      <c r="O70" s="38"/>
      <c r="P70" s="40"/>
      <c r="R70" s="20"/>
    </row>
    <row r="71" spans="2:18" s="6" customFormat="1" ht="1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3"/>
    </row>
    <row r="75" spans="2:18" s="6" customFormat="1" ht="7.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6"/>
    </row>
    <row r="76" spans="2:18" s="6" customFormat="1" ht="37.5" customHeight="1">
      <c r="B76" s="19"/>
      <c r="C76" s="155" t="s">
        <v>98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20"/>
    </row>
    <row r="77" spans="2:18" s="6" customFormat="1" ht="7.5" customHeight="1">
      <c r="B77" s="19"/>
      <c r="R77" s="20"/>
    </row>
    <row r="78" spans="2:18" s="6" customFormat="1" ht="30.75" customHeight="1">
      <c r="B78" s="19"/>
      <c r="C78" s="16" t="s">
        <v>14</v>
      </c>
      <c r="F78" s="187" t="str">
        <f>$F$6</f>
        <v>VUZ Bechyně B.č.5 a B.č.6 - zateplení obvodového pláště</v>
      </c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R78" s="20"/>
    </row>
    <row r="79" spans="2:18" s="6" customFormat="1" ht="37.5" customHeight="1">
      <c r="B79" s="19"/>
      <c r="C79" s="49" t="s">
        <v>94</v>
      </c>
      <c r="F79" s="171" t="str">
        <f>$F$7</f>
        <v>121_A - SO A_stavební objekt b.č.5</v>
      </c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R79" s="20"/>
    </row>
    <row r="80" spans="2:18" s="6" customFormat="1" ht="7.5" customHeight="1">
      <c r="B80" s="19"/>
      <c r="R80" s="20"/>
    </row>
    <row r="81" spans="2:47" s="6" customFormat="1" ht="18.75" customHeight="1">
      <c r="B81" s="19"/>
      <c r="C81" s="16" t="s">
        <v>20</v>
      </c>
      <c r="F81" s="14" t="str">
        <f>$F$9</f>
        <v>Sudoměřice u Bechyně</v>
      </c>
      <c r="K81" s="16" t="s">
        <v>22</v>
      </c>
      <c r="M81" s="188" t="str">
        <f>IF($O$9="","",$O$9)</f>
        <v>30.10.2016</v>
      </c>
      <c r="N81" s="168"/>
      <c r="O81" s="168"/>
      <c r="P81" s="168"/>
      <c r="R81" s="20"/>
    </row>
    <row r="82" spans="2:47" s="6" customFormat="1" ht="7.5" customHeight="1">
      <c r="B82" s="19"/>
      <c r="R82" s="20"/>
    </row>
    <row r="83" spans="2:47" s="6" customFormat="1" ht="15.75" customHeight="1">
      <c r="B83" s="19"/>
      <c r="C83" s="16" t="s">
        <v>26</v>
      </c>
      <c r="F83" s="14" t="str">
        <f>$E$12</f>
        <v>Armádní Servisní, příspěvková organizace; Podbabská 1589/1, Praha 6 - Dejvice</v>
      </c>
      <c r="K83" s="16" t="s">
        <v>31</v>
      </c>
      <c r="M83" s="157" t="str">
        <f>$E$18</f>
        <v xml:space="preserve"> </v>
      </c>
      <c r="N83" s="168"/>
      <c r="O83" s="168"/>
      <c r="P83" s="168"/>
      <c r="Q83" s="168"/>
      <c r="R83" s="20"/>
    </row>
    <row r="84" spans="2:47" s="6" customFormat="1" ht="15" customHeight="1">
      <c r="B84" s="19"/>
      <c r="C84" s="16" t="s">
        <v>29</v>
      </c>
      <c r="F84" s="14" t="str">
        <f>IF($E$15="","",$E$15)</f>
        <v xml:space="preserve"> </v>
      </c>
      <c r="K84" s="16" t="s">
        <v>33</v>
      </c>
      <c r="M84" s="157" t="str">
        <f>$E$21</f>
        <v xml:space="preserve"> </v>
      </c>
      <c r="N84" s="168"/>
      <c r="O84" s="168"/>
      <c r="P84" s="168"/>
      <c r="Q84" s="168"/>
      <c r="R84" s="20"/>
    </row>
    <row r="85" spans="2:47" s="6" customFormat="1" ht="11.25" customHeight="1">
      <c r="B85" s="19"/>
      <c r="R85" s="20"/>
    </row>
    <row r="86" spans="2:47" s="6" customFormat="1" ht="30" customHeight="1">
      <c r="B86" s="19"/>
      <c r="C86" s="206" t="s">
        <v>99</v>
      </c>
      <c r="D86" s="181"/>
      <c r="E86" s="181"/>
      <c r="F86" s="181"/>
      <c r="G86" s="181"/>
      <c r="H86" s="28"/>
      <c r="I86" s="28"/>
      <c r="J86" s="28"/>
      <c r="K86" s="28"/>
      <c r="L86" s="28"/>
      <c r="M86" s="28"/>
      <c r="N86" s="206" t="s">
        <v>100</v>
      </c>
      <c r="O86" s="168"/>
      <c r="P86" s="168"/>
      <c r="Q86" s="168"/>
      <c r="R86" s="20"/>
    </row>
    <row r="87" spans="2:47" s="6" customFormat="1" ht="11.25" customHeight="1">
      <c r="B87" s="19"/>
      <c r="R87" s="20"/>
    </row>
    <row r="88" spans="2:47" s="6" customFormat="1" ht="30" customHeight="1">
      <c r="B88" s="19"/>
      <c r="C88" s="61" t="s">
        <v>101</v>
      </c>
      <c r="N88" s="179">
        <f>$N$123</f>
        <v>0</v>
      </c>
      <c r="O88" s="168"/>
      <c r="P88" s="168"/>
      <c r="Q88" s="168"/>
      <c r="R88" s="20"/>
      <c r="AU88" s="6" t="s">
        <v>102</v>
      </c>
    </row>
    <row r="89" spans="2:47" s="66" customFormat="1" ht="25.5" customHeight="1">
      <c r="B89" s="87"/>
      <c r="D89" s="88" t="s">
        <v>162</v>
      </c>
      <c r="N89" s="203">
        <f>$N$124</f>
        <v>0</v>
      </c>
      <c r="O89" s="204"/>
      <c r="P89" s="204"/>
      <c r="Q89" s="204"/>
      <c r="R89" s="89"/>
    </row>
    <row r="90" spans="2:47" s="83" customFormat="1" ht="21" customHeight="1">
      <c r="B90" s="90"/>
      <c r="D90" s="91" t="s">
        <v>163</v>
      </c>
      <c r="N90" s="205">
        <f>$N$125</f>
        <v>0</v>
      </c>
      <c r="O90" s="204"/>
      <c r="P90" s="204"/>
      <c r="Q90" s="204"/>
      <c r="R90" s="92"/>
    </row>
    <row r="91" spans="2:47" s="83" customFormat="1" ht="21" customHeight="1">
      <c r="B91" s="90"/>
      <c r="D91" s="91" t="s">
        <v>164</v>
      </c>
      <c r="N91" s="205">
        <f>$N$162</f>
        <v>0</v>
      </c>
      <c r="O91" s="204"/>
      <c r="P91" s="204"/>
      <c r="Q91" s="204"/>
      <c r="R91" s="92"/>
    </row>
    <row r="92" spans="2:47" s="83" customFormat="1" ht="21" customHeight="1">
      <c r="B92" s="90"/>
      <c r="D92" s="91" t="s">
        <v>165</v>
      </c>
      <c r="N92" s="205">
        <f>$N$179</f>
        <v>0</v>
      </c>
      <c r="O92" s="204"/>
      <c r="P92" s="204"/>
      <c r="Q92" s="204"/>
      <c r="R92" s="92"/>
    </row>
    <row r="93" spans="2:47" s="83" customFormat="1" ht="21" customHeight="1">
      <c r="B93" s="90"/>
      <c r="D93" s="91" t="s">
        <v>166</v>
      </c>
      <c r="N93" s="205">
        <f>$N$183</f>
        <v>0</v>
      </c>
      <c r="O93" s="204"/>
      <c r="P93" s="204"/>
      <c r="Q93" s="204"/>
      <c r="R93" s="92"/>
    </row>
    <row r="94" spans="2:47" s="66" customFormat="1" ht="25.5" customHeight="1">
      <c r="B94" s="87"/>
      <c r="D94" s="88" t="s">
        <v>167</v>
      </c>
      <c r="N94" s="203">
        <f>$N$185</f>
        <v>0</v>
      </c>
      <c r="O94" s="204"/>
      <c r="P94" s="204"/>
      <c r="Q94" s="204"/>
      <c r="R94" s="89"/>
    </row>
    <row r="95" spans="2:47" s="83" customFormat="1" ht="21" customHeight="1">
      <c r="B95" s="90"/>
      <c r="D95" s="91" t="s">
        <v>168</v>
      </c>
      <c r="N95" s="205">
        <f>$N$186</f>
        <v>0</v>
      </c>
      <c r="O95" s="204"/>
      <c r="P95" s="204"/>
      <c r="Q95" s="204"/>
      <c r="R95" s="92"/>
    </row>
    <row r="96" spans="2:47" s="83" customFormat="1" ht="21" customHeight="1">
      <c r="B96" s="90"/>
      <c r="D96" s="91" t="s">
        <v>169</v>
      </c>
      <c r="N96" s="205">
        <f>$N$221</f>
        <v>0</v>
      </c>
      <c r="O96" s="204"/>
      <c r="P96" s="204"/>
      <c r="Q96" s="204"/>
      <c r="R96" s="92"/>
    </row>
    <row r="97" spans="2:21" s="83" customFormat="1" ht="21" customHeight="1">
      <c r="B97" s="90"/>
      <c r="D97" s="91" t="s">
        <v>170</v>
      </c>
      <c r="N97" s="205">
        <f>$N$225</f>
        <v>0</v>
      </c>
      <c r="O97" s="204"/>
      <c r="P97" s="204"/>
      <c r="Q97" s="204"/>
      <c r="R97" s="92"/>
    </row>
    <row r="98" spans="2:21" s="83" customFormat="1" ht="21" customHeight="1">
      <c r="B98" s="90"/>
      <c r="D98" s="91" t="s">
        <v>171</v>
      </c>
      <c r="N98" s="205">
        <f>$N$229</f>
        <v>0</v>
      </c>
      <c r="O98" s="204"/>
      <c r="P98" s="204"/>
      <c r="Q98" s="204"/>
      <c r="R98" s="92"/>
    </row>
    <row r="99" spans="2:21" s="83" customFormat="1" ht="21" customHeight="1">
      <c r="B99" s="90"/>
      <c r="D99" s="91" t="s">
        <v>172</v>
      </c>
      <c r="N99" s="205">
        <f>$N$233</f>
        <v>0</v>
      </c>
      <c r="O99" s="204"/>
      <c r="P99" s="204"/>
      <c r="Q99" s="204"/>
      <c r="R99" s="92"/>
    </row>
    <row r="100" spans="2:21" s="83" customFormat="1" ht="21" customHeight="1">
      <c r="B100" s="90"/>
      <c r="D100" s="91" t="s">
        <v>173</v>
      </c>
      <c r="N100" s="205">
        <f>$N$245</f>
        <v>0</v>
      </c>
      <c r="O100" s="204"/>
      <c r="P100" s="204"/>
      <c r="Q100" s="204"/>
      <c r="R100" s="92"/>
    </row>
    <row r="101" spans="2:21" s="83" customFormat="1" ht="21" customHeight="1">
      <c r="B101" s="90"/>
      <c r="D101" s="91" t="s">
        <v>174</v>
      </c>
      <c r="N101" s="205">
        <f>$N$257</f>
        <v>0</v>
      </c>
      <c r="O101" s="204"/>
      <c r="P101" s="204"/>
      <c r="Q101" s="204"/>
      <c r="R101" s="92"/>
    </row>
    <row r="102" spans="2:21" s="83" customFormat="1" ht="21" customHeight="1">
      <c r="B102" s="90"/>
      <c r="D102" s="91" t="s">
        <v>175</v>
      </c>
      <c r="N102" s="205">
        <f>$N$272</f>
        <v>0</v>
      </c>
      <c r="O102" s="204"/>
      <c r="P102" s="204"/>
      <c r="Q102" s="204"/>
      <c r="R102" s="92"/>
    </row>
    <row r="103" spans="2:21" s="6" customFormat="1" ht="22.5" customHeight="1">
      <c r="B103" s="19"/>
      <c r="R103" s="20"/>
    </row>
    <row r="104" spans="2:21" s="6" customFormat="1" ht="30" customHeight="1">
      <c r="B104" s="19"/>
      <c r="C104" s="61" t="s">
        <v>105</v>
      </c>
      <c r="N104" s="179">
        <v>0</v>
      </c>
      <c r="O104" s="168"/>
      <c r="P104" s="168"/>
      <c r="Q104" s="168"/>
      <c r="R104" s="20"/>
      <c r="T104" s="93"/>
      <c r="U104" s="94" t="s">
        <v>38</v>
      </c>
    </row>
    <row r="105" spans="2:21" s="6" customFormat="1" ht="18.75" customHeight="1">
      <c r="B105" s="19"/>
      <c r="R105" s="20"/>
    </row>
    <row r="106" spans="2:21" s="6" customFormat="1" ht="30" customHeight="1">
      <c r="B106" s="19"/>
      <c r="C106" s="79" t="s">
        <v>90</v>
      </c>
      <c r="D106" s="28"/>
      <c r="E106" s="28"/>
      <c r="F106" s="28"/>
      <c r="G106" s="28"/>
      <c r="H106" s="28"/>
      <c r="I106" s="28"/>
      <c r="J106" s="28"/>
      <c r="K106" s="28"/>
      <c r="L106" s="180">
        <f>ROUND(SUM($N$88+$N$104),2)</f>
        <v>0</v>
      </c>
      <c r="M106" s="181"/>
      <c r="N106" s="181"/>
      <c r="O106" s="181"/>
      <c r="P106" s="181"/>
      <c r="Q106" s="181"/>
      <c r="R106" s="20"/>
    </row>
    <row r="107" spans="2:21" s="6" customFormat="1" ht="7.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3"/>
    </row>
    <row r="111" spans="2:21" s="6" customFormat="1" ht="7.5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6"/>
    </row>
    <row r="112" spans="2:21" s="6" customFormat="1" ht="37.5" customHeight="1">
      <c r="B112" s="19"/>
      <c r="C112" s="155" t="s">
        <v>106</v>
      </c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20"/>
    </row>
    <row r="113" spans="2:65" s="6" customFormat="1" ht="7.5" customHeight="1">
      <c r="B113" s="19"/>
      <c r="R113" s="20"/>
    </row>
    <row r="114" spans="2:65" s="6" customFormat="1" ht="30.75" customHeight="1">
      <c r="B114" s="19"/>
      <c r="C114" s="16" t="s">
        <v>14</v>
      </c>
      <c r="F114" s="187" t="str">
        <f>$F$6</f>
        <v>VUZ Bechyně B.č.5 a B.č.6 - zateplení obvodového pláště</v>
      </c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R114" s="20"/>
    </row>
    <row r="115" spans="2:65" s="6" customFormat="1" ht="37.5" customHeight="1">
      <c r="B115" s="19"/>
      <c r="C115" s="49" t="s">
        <v>94</v>
      </c>
      <c r="F115" s="171" t="str">
        <f>$F$7</f>
        <v>121_A - SO A_stavební objekt b.č.5</v>
      </c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R115" s="20"/>
    </row>
    <row r="116" spans="2:65" s="6" customFormat="1" ht="7.5" customHeight="1">
      <c r="B116" s="19"/>
      <c r="R116" s="20"/>
    </row>
    <row r="117" spans="2:65" s="6" customFormat="1" ht="18.75" customHeight="1">
      <c r="B117" s="19"/>
      <c r="C117" s="16" t="s">
        <v>20</v>
      </c>
      <c r="F117" s="14" t="str">
        <f>$F$9</f>
        <v>Sudoměřice u Bechyně</v>
      </c>
      <c r="K117" s="16" t="s">
        <v>22</v>
      </c>
      <c r="M117" s="188" t="str">
        <f>IF($O$9="","",$O$9)</f>
        <v>30.10.2016</v>
      </c>
      <c r="N117" s="168"/>
      <c r="O117" s="168"/>
      <c r="P117" s="168"/>
      <c r="R117" s="20"/>
    </row>
    <row r="118" spans="2:65" s="6" customFormat="1" ht="7.5" customHeight="1">
      <c r="B118" s="19"/>
      <c r="R118" s="20"/>
    </row>
    <row r="119" spans="2:65" s="6" customFormat="1" ht="15.75" customHeight="1">
      <c r="B119" s="19"/>
      <c r="C119" s="16" t="s">
        <v>26</v>
      </c>
      <c r="F119" s="14" t="str">
        <f>$E$12</f>
        <v>Armádní Servisní, příspěvková organizace; Podbabská 1589/1, Praha 6 - Dejvice</v>
      </c>
      <c r="K119" s="16" t="s">
        <v>31</v>
      </c>
      <c r="M119" s="157" t="str">
        <f>$E$18</f>
        <v xml:space="preserve"> </v>
      </c>
      <c r="N119" s="168"/>
      <c r="O119" s="168"/>
      <c r="P119" s="168"/>
      <c r="Q119" s="168"/>
      <c r="R119" s="20"/>
    </row>
    <row r="120" spans="2:65" s="6" customFormat="1" ht="15" customHeight="1">
      <c r="B120" s="19"/>
      <c r="C120" s="16" t="s">
        <v>29</v>
      </c>
      <c r="F120" s="14" t="str">
        <f>IF($E$15="","",$E$15)</f>
        <v xml:space="preserve"> </v>
      </c>
      <c r="K120" s="16" t="s">
        <v>33</v>
      </c>
      <c r="M120" s="157" t="str">
        <f>$E$21</f>
        <v xml:space="preserve"> </v>
      </c>
      <c r="N120" s="168"/>
      <c r="O120" s="168"/>
      <c r="P120" s="168"/>
      <c r="Q120" s="168"/>
      <c r="R120" s="20"/>
    </row>
    <row r="121" spans="2:65" s="6" customFormat="1" ht="11.25" customHeight="1">
      <c r="B121" s="19"/>
      <c r="R121" s="20"/>
    </row>
    <row r="122" spans="2:65" s="95" customFormat="1" ht="30" customHeight="1">
      <c r="B122" s="96"/>
      <c r="C122" s="97" t="s">
        <v>107</v>
      </c>
      <c r="D122" s="98" t="s">
        <v>108</v>
      </c>
      <c r="E122" s="98" t="s">
        <v>56</v>
      </c>
      <c r="F122" s="195" t="s">
        <v>109</v>
      </c>
      <c r="G122" s="196"/>
      <c r="H122" s="196"/>
      <c r="I122" s="196"/>
      <c r="J122" s="98" t="s">
        <v>110</v>
      </c>
      <c r="K122" s="98" t="s">
        <v>111</v>
      </c>
      <c r="L122" s="195" t="s">
        <v>112</v>
      </c>
      <c r="M122" s="196"/>
      <c r="N122" s="195" t="s">
        <v>113</v>
      </c>
      <c r="O122" s="196"/>
      <c r="P122" s="196"/>
      <c r="Q122" s="197"/>
      <c r="R122" s="99"/>
      <c r="T122" s="56" t="s">
        <v>114</v>
      </c>
      <c r="U122" s="57" t="s">
        <v>38</v>
      </c>
      <c r="V122" s="57" t="s">
        <v>115</v>
      </c>
      <c r="W122" s="57" t="s">
        <v>116</v>
      </c>
      <c r="X122" s="57" t="s">
        <v>117</v>
      </c>
      <c r="Y122" s="57" t="s">
        <v>118</v>
      </c>
      <c r="Z122" s="57" t="s">
        <v>119</v>
      </c>
      <c r="AA122" s="58" t="s">
        <v>120</v>
      </c>
    </row>
    <row r="123" spans="2:65" s="6" customFormat="1" ht="30" customHeight="1">
      <c r="B123" s="19"/>
      <c r="C123" s="61" t="s">
        <v>96</v>
      </c>
      <c r="N123" s="198">
        <f>$BK$123</f>
        <v>0</v>
      </c>
      <c r="O123" s="168"/>
      <c r="P123" s="168"/>
      <c r="Q123" s="168"/>
      <c r="R123" s="20"/>
      <c r="T123" s="60"/>
      <c r="U123" s="33"/>
      <c r="V123" s="33"/>
      <c r="W123" s="100">
        <f>$W$124+$W$185</f>
        <v>2681.9373450000003</v>
      </c>
      <c r="X123" s="33"/>
      <c r="Y123" s="100">
        <f>$Y$124+$Y$185</f>
        <v>38.363166329999999</v>
      </c>
      <c r="Z123" s="33"/>
      <c r="AA123" s="101">
        <f>$AA$124+$AA$185</f>
        <v>13.776283350000002</v>
      </c>
      <c r="AT123" s="6" t="s">
        <v>73</v>
      </c>
      <c r="AU123" s="6" t="s">
        <v>102</v>
      </c>
      <c r="BK123" s="102">
        <f>$BK$124+$BK$185</f>
        <v>0</v>
      </c>
    </row>
    <row r="124" spans="2:65" s="103" customFormat="1" ht="37.5" customHeight="1">
      <c r="B124" s="104"/>
      <c r="D124" s="105" t="s">
        <v>162</v>
      </c>
      <c r="E124" s="105"/>
      <c r="F124" s="105"/>
      <c r="G124" s="105"/>
      <c r="H124" s="105"/>
      <c r="I124" s="105"/>
      <c r="J124" s="105"/>
      <c r="K124" s="105"/>
      <c r="L124" s="105"/>
      <c r="M124" s="105"/>
      <c r="N124" s="199">
        <f>$BK$124</f>
        <v>0</v>
      </c>
      <c r="O124" s="200"/>
      <c r="P124" s="200"/>
      <c r="Q124" s="200"/>
      <c r="R124" s="107"/>
      <c r="T124" s="108"/>
      <c r="W124" s="109">
        <f>$W$125+$W$162+$W$179+$W$183</f>
        <v>1587.5644609999999</v>
      </c>
      <c r="Y124" s="109">
        <f>$Y$125+$Y$162+$Y$179+$Y$183</f>
        <v>16.321296390000001</v>
      </c>
      <c r="AA124" s="110">
        <f>$AA$125+$AA$162+$AA$179+$AA$183</f>
        <v>13.421016000000002</v>
      </c>
      <c r="AR124" s="106" t="s">
        <v>19</v>
      </c>
      <c r="AT124" s="106" t="s">
        <v>73</v>
      </c>
      <c r="AU124" s="106" t="s">
        <v>74</v>
      </c>
      <c r="AY124" s="106" t="s">
        <v>122</v>
      </c>
      <c r="BK124" s="111">
        <f>$BK$125+$BK$162+$BK$179+$BK$183</f>
        <v>0</v>
      </c>
    </row>
    <row r="125" spans="2:65" s="103" customFormat="1" ht="21" customHeight="1">
      <c r="B125" s="104"/>
      <c r="D125" s="112" t="s">
        <v>163</v>
      </c>
      <c r="E125" s="112"/>
      <c r="F125" s="112"/>
      <c r="G125" s="112"/>
      <c r="H125" s="112"/>
      <c r="I125" s="112"/>
      <c r="J125" s="112"/>
      <c r="K125" s="112"/>
      <c r="L125" s="112"/>
      <c r="M125" s="112"/>
      <c r="N125" s="201">
        <f>$BK$125</f>
        <v>0</v>
      </c>
      <c r="O125" s="200"/>
      <c r="P125" s="200"/>
      <c r="Q125" s="200"/>
      <c r="R125" s="107"/>
      <c r="T125" s="108"/>
      <c r="W125" s="109">
        <f>SUM($W$126:$W$161)</f>
        <v>1079.819534</v>
      </c>
      <c r="Y125" s="109">
        <f>SUM($Y$126:$Y$161)</f>
        <v>16.260886890000002</v>
      </c>
      <c r="AA125" s="110">
        <f>SUM($AA$126:$AA$161)</f>
        <v>0</v>
      </c>
      <c r="AR125" s="106" t="s">
        <v>19</v>
      </c>
      <c r="AT125" s="106" t="s">
        <v>73</v>
      </c>
      <c r="AU125" s="106" t="s">
        <v>19</v>
      </c>
      <c r="AY125" s="106" t="s">
        <v>122</v>
      </c>
      <c r="BK125" s="111">
        <f>SUM($BK$126:$BK$161)</f>
        <v>0</v>
      </c>
    </row>
    <row r="126" spans="2:65" s="6" customFormat="1" ht="27" customHeight="1">
      <c r="B126" s="19"/>
      <c r="C126" s="113" t="s">
        <v>19</v>
      </c>
      <c r="D126" s="113" t="s">
        <v>123</v>
      </c>
      <c r="E126" s="114" t="s">
        <v>176</v>
      </c>
      <c r="F126" s="192" t="s">
        <v>177</v>
      </c>
      <c r="G126" s="193"/>
      <c r="H126" s="193"/>
      <c r="I126" s="193"/>
      <c r="J126" s="115" t="s">
        <v>178</v>
      </c>
      <c r="K126" s="116">
        <v>60.491</v>
      </c>
      <c r="L126" s="194">
        <v>0</v>
      </c>
      <c r="M126" s="193"/>
      <c r="N126" s="194">
        <f>ROUND($L$126*$K$126,2)</f>
        <v>0</v>
      </c>
      <c r="O126" s="193"/>
      <c r="P126" s="193"/>
      <c r="Q126" s="193"/>
      <c r="R126" s="20"/>
      <c r="T126" s="117"/>
      <c r="U126" s="26" t="s">
        <v>39</v>
      </c>
      <c r="V126" s="118">
        <v>0.42399999999999999</v>
      </c>
      <c r="W126" s="118">
        <f>$V$126*$K$126</f>
        <v>25.648184000000001</v>
      </c>
      <c r="X126" s="118">
        <v>2.0480000000000002E-2</v>
      </c>
      <c r="Y126" s="118">
        <f>$X$126*$K$126</f>
        <v>1.2388556800000001</v>
      </c>
      <c r="Z126" s="118">
        <v>0</v>
      </c>
      <c r="AA126" s="119">
        <f>$Z$126*$K$126</f>
        <v>0</v>
      </c>
      <c r="AR126" s="6" t="s">
        <v>179</v>
      </c>
      <c r="AT126" s="6" t="s">
        <v>123</v>
      </c>
      <c r="AU126" s="6" t="s">
        <v>92</v>
      </c>
      <c r="AY126" s="6" t="s">
        <v>122</v>
      </c>
      <c r="BE126" s="120">
        <f>IF($U$126="základní",$N$126,0)</f>
        <v>0</v>
      </c>
      <c r="BF126" s="120">
        <f>IF($U$126="snížená",$N$126,0)</f>
        <v>0</v>
      </c>
      <c r="BG126" s="120">
        <f>IF($U$126="zákl. přenesená",$N$126,0)</f>
        <v>0</v>
      </c>
      <c r="BH126" s="120">
        <f>IF($U$126="sníž. přenesená",$N$126,0)</f>
        <v>0</v>
      </c>
      <c r="BI126" s="120">
        <f>IF($U$126="nulová",$N$126,0)</f>
        <v>0</v>
      </c>
      <c r="BJ126" s="6" t="s">
        <v>19</v>
      </c>
      <c r="BK126" s="120">
        <f>ROUND($L$126*$K$126,2)</f>
        <v>0</v>
      </c>
      <c r="BL126" s="6" t="s">
        <v>179</v>
      </c>
      <c r="BM126" s="6" t="s">
        <v>180</v>
      </c>
    </row>
    <row r="127" spans="2:65" s="6" customFormat="1" ht="18.75" customHeight="1">
      <c r="B127" s="124"/>
      <c r="E127" s="125"/>
      <c r="F127" s="207" t="s">
        <v>181</v>
      </c>
      <c r="G127" s="208"/>
      <c r="H127" s="208"/>
      <c r="I127" s="208"/>
      <c r="K127" s="126">
        <v>60.491</v>
      </c>
      <c r="R127" s="127"/>
      <c r="T127" s="128"/>
      <c r="AA127" s="129"/>
      <c r="AT127" s="125" t="s">
        <v>182</v>
      </c>
      <c r="AU127" s="125" t="s">
        <v>92</v>
      </c>
      <c r="AV127" s="125" t="s">
        <v>92</v>
      </c>
      <c r="AW127" s="125" t="s">
        <v>102</v>
      </c>
      <c r="AX127" s="125" t="s">
        <v>19</v>
      </c>
      <c r="AY127" s="125" t="s">
        <v>122</v>
      </c>
    </row>
    <row r="128" spans="2:65" s="6" customFormat="1" ht="27" customHeight="1">
      <c r="B128" s="19"/>
      <c r="C128" s="113" t="s">
        <v>92</v>
      </c>
      <c r="D128" s="113" t="s">
        <v>123</v>
      </c>
      <c r="E128" s="114" t="s">
        <v>183</v>
      </c>
      <c r="F128" s="192" t="s">
        <v>184</v>
      </c>
      <c r="G128" s="193"/>
      <c r="H128" s="193"/>
      <c r="I128" s="193"/>
      <c r="J128" s="115" t="s">
        <v>178</v>
      </c>
      <c r="K128" s="116">
        <v>1145.9490000000001</v>
      </c>
      <c r="L128" s="194">
        <v>0</v>
      </c>
      <c r="M128" s="193"/>
      <c r="N128" s="194">
        <f>ROUND($L$128*$K$128,2)</f>
        <v>0</v>
      </c>
      <c r="O128" s="193"/>
      <c r="P128" s="193"/>
      <c r="Q128" s="193"/>
      <c r="R128" s="20"/>
      <c r="T128" s="117"/>
      <c r="U128" s="26" t="s">
        <v>39</v>
      </c>
      <c r="V128" s="118">
        <v>0.33</v>
      </c>
      <c r="W128" s="118">
        <f>$V$128*$K$128</f>
        <v>378.16317000000004</v>
      </c>
      <c r="X128" s="118">
        <v>4.8900000000000002E-3</v>
      </c>
      <c r="Y128" s="118">
        <f>$X$128*$K$128</f>
        <v>5.603690610000001</v>
      </c>
      <c r="Z128" s="118">
        <v>0</v>
      </c>
      <c r="AA128" s="119">
        <f>$Z$128*$K$128</f>
        <v>0</v>
      </c>
      <c r="AR128" s="6" t="s">
        <v>179</v>
      </c>
      <c r="AT128" s="6" t="s">
        <v>123</v>
      </c>
      <c r="AU128" s="6" t="s">
        <v>92</v>
      </c>
      <c r="AY128" s="6" t="s">
        <v>122</v>
      </c>
      <c r="BE128" s="120">
        <f>IF($U$128="základní",$N$128,0)</f>
        <v>0</v>
      </c>
      <c r="BF128" s="120">
        <f>IF($U$128="snížená",$N$128,0)</f>
        <v>0</v>
      </c>
      <c r="BG128" s="120">
        <f>IF($U$128="zákl. přenesená",$N$128,0)</f>
        <v>0</v>
      </c>
      <c r="BH128" s="120">
        <f>IF($U$128="sníž. přenesená",$N$128,0)</f>
        <v>0</v>
      </c>
      <c r="BI128" s="120">
        <f>IF($U$128="nulová",$N$128,0)</f>
        <v>0</v>
      </c>
      <c r="BJ128" s="6" t="s">
        <v>19</v>
      </c>
      <c r="BK128" s="120">
        <f>ROUND($L$128*$K$128,2)</f>
        <v>0</v>
      </c>
      <c r="BL128" s="6" t="s">
        <v>179</v>
      </c>
      <c r="BM128" s="6" t="s">
        <v>185</v>
      </c>
    </row>
    <row r="129" spans="2:65" s="6" customFormat="1" ht="18.75" customHeight="1">
      <c r="B129" s="124"/>
      <c r="E129" s="125"/>
      <c r="F129" s="207" t="s">
        <v>186</v>
      </c>
      <c r="G129" s="208"/>
      <c r="H129" s="208"/>
      <c r="I129" s="208"/>
      <c r="K129" s="126">
        <v>1138.9490000000001</v>
      </c>
      <c r="R129" s="127"/>
      <c r="T129" s="128"/>
      <c r="AA129" s="129"/>
      <c r="AT129" s="125" t="s">
        <v>182</v>
      </c>
      <c r="AU129" s="125" t="s">
        <v>92</v>
      </c>
      <c r="AV129" s="125" t="s">
        <v>92</v>
      </c>
      <c r="AW129" s="125" t="s">
        <v>102</v>
      </c>
      <c r="AX129" s="125" t="s">
        <v>74</v>
      </c>
      <c r="AY129" s="125" t="s">
        <v>122</v>
      </c>
    </row>
    <row r="130" spans="2:65" s="6" customFormat="1" ht="32.25" customHeight="1">
      <c r="B130" s="124"/>
      <c r="E130" s="125" t="s">
        <v>134</v>
      </c>
      <c r="F130" s="207" t="s">
        <v>187</v>
      </c>
      <c r="G130" s="208"/>
      <c r="H130" s="208"/>
      <c r="I130" s="208"/>
      <c r="K130" s="126">
        <v>7</v>
      </c>
      <c r="R130" s="127"/>
      <c r="T130" s="128"/>
      <c r="AA130" s="129"/>
      <c r="AT130" s="125" t="s">
        <v>182</v>
      </c>
      <c r="AU130" s="125" t="s">
        <v>92</v>
      </c>
      <c r="AV130" s="125" t="s">
        <v>92</v>
      </c>
      <c r="AW130" s="125" t="s">
        <v>102</v>
      </c>
      <c r="AX130" s="125" t="s">
        <v>74</v>
      </c>
      <c r="AY130" s="125" t="s">
        <v>122</v>
      </c>
    </row>
    <row r="131" spans="2:65" s="6" customFormat="1" ht="18.75" customHeight="1">
      <c r="B131" s="130"/>
      <c r="E131" s="131"/>
      <c r="F131" s="209" t="s">
        <v>188</v>
      </c>
      <c r="G131" s="210"/>
      <c r="H131" s="210"/>
      <c r="I131" s="210"/>
      <c r="K131" s="132">
        <v>1145.9490000000001</v>
      </c>
      <c r="R131" s="133"/>
      <c r="T131" s="134"/>
      <c r="AA131" s="135"/>
      <c r="AT131" s="131" t="s">
        <v>182</v>
      </c>
      <c r="AU131" s="131" t="s">
        <v>92</v>
      </c>
      <c r="AV131" s="131" t="s">
        <v>179</v>
      </c>
      <c r="AW131" s="131" t="s">
        <v>102</v>
      </c>
      <c r="AX131" s="131" t="s">
        <v>19</v>
      </c>
      <c r="AY131" s="131" t="s">
        <v>122</v>
      </c>
    </row>
    <row r="132" spans="2:65" s="6" customFormat="1" ht="27" customHeight="1">
      <c r="B132" s="19"/>
      <c r="C132" s="113" t="s">
        <v>189</v>
      </c>
      <c r="D132" s="113" t="s">
        <v>123</v>
      </c>
      <c r="E132" s="114" t="s">
        <v>190</v>
      </c>
      <c r="F132" s="192" t="s">
        <v>191</v>
      </c>
      <c r="G132" s="193"/>
      <c r="H132" s="193"/>
      <c r="I132" s="193"/>
      <c r="J132" s="115" t="s">
        <v>192</v>
      </c>
      <c r="K132" s="116">
        <v>477.54</v>
      </c>
      <c r="L132" s="194">
        <v>0</v>
      </c>
      <c r="M132" s="193"/>
      <c r="N132" s="194">
        <f>ROUND($L$132*$K$132,2)</f>
        <v>0</v>
      </c>
      <c r="O132" s="193"/>
      <c r="P132" s="193"/>
      <c r="Q132" s="193"/>
      <c r="R132" s="20"/>
      <c r="T132" s="117"/>
      <c r="U132" s="26" t="s">
        <v>39</v>
      </c>
      <c r="V132" s="118">
        <v>0.39</v>
      </c>
      <c r="W132" s="118">
        <f>$V$132*$K$132</f>
        <v>186.2406</v>
      </c>
      <c r="X132" s="118">
        <v>3.31E-3</v>
      </c>
      <c r="Y132" s="118">
        <f>$X$132*$K$132</f>
        <v>1.5806574</v>
      </c>
      <c r="Z132" s="118">
        <v>0</v>
      </c>
      <c r="AA132" s="119">
        <f>$Z$132*$K$132</f>
        <v>0</v>
      </c>
      <c r="AR132" s="6" t="s">
        <v>179</v>
      </c>
      <c r="AT132" s="6" t="s">
        <v>123</v>
      </c>
      <c r="AU132" s="6" t="s">
        <v>92</v>
      </c>
      <c r="AY132" s="6" t="s">
        <v>122</v>
      </c>
      <c r="BE132" s="120">
        <f>IF($U$132="základní",$N$132,0)</f>
        <v>0</v>
      </c>
      <c r="BF132" s="120">
        <f>IF($U$132="snížená",$N$132,0)</f>
        <v>0</v>
      </c>
      <c r="BG132" s="120">
        <f>IF($U$132="zákl. přenesená",$N$132,0)</f>
        <v>0</v>
      </c>
      <c r="BH132" s="120">
        <f>IF($U$132="sníž. přenesená",$N$132,0)</f>
        <v>0</v>
      </c>
      <c r="BI132" s="120">
        <f>IF($U$132="nulová",$N$132,0)</f>
        <v>0</v>
      </c>
      <c r="BJ132" s="6" t="s">
        <v>19</v>
      </c>
      <c r="BK132" s="120">
        <f>ROUND($L$132*$K$132,2)</f>
        <v>0</v>
      </c>
      <c r="BL132" s="6" t="s">
        <v>179</v>
      </c>
      <c r="BM132" s="6" t="s">
        <v>193</v>
      </c>
    </row>
    <row r="133" spans="2:65" s="6" customFormat="1" ht="18.75" customHeight="1">
      <c r="B133" s="124"/>
      <c r="E133" s="125"/>
      <c r="F133" s="207" t="s">
        <v>194</v>
      </c>
      <c r="G133" s="208"/>
      <c r="H133" s="208"/>
      <c r="I133" s="208"/>
      <c r="K133" s="126">
        <v>34.619999999999997</v>
      </c>
      <c r="R133" s="127"/>
      <c r="T133" s="128"/>
      <c r="AA133" s="129"/>
      <c r="AT133" s="125" t="s">
        <v>182</v>
      </c>
      <c r="AU133" s="125" t="s">
        <v>92</v>
      </c>
      <c r="AV133" s="125" t="s">
        <v>92</v>
      </c>
      <c r="AW133" s="125" t="s">
        <v>102</v>
      </c>
      <c r="AX133" s="125" t="s">
        <v>74</v>
      </c>
      <c r="AY133" s="125" t="s">
        <v>122</v>
      </c>
    </row>
    <row r="134" spans="2:65" s="6" customFormat="1" ht="18.75" customHeight="1">
      <c r="B134" s="124"/>
      <c r="E134" s="125"/>
      <c r="F134" s="207" t="s">
        <v>195</v>
      </c>
      <c r="G134" s="208"/>
      <c r="H134" s="208"/>
      <c r="I134" s="208"/>
      <c r="K134" s="126">
        <v>45.58</v>
      </c>
      <c r="R134" s="127"/>
      <c r="T134" s="128"/>
      <c r="AA134" s="129"/>
      <c r="AT134" s="125" t="s">
        <v>182</v>
      </c>
      <c r="AU134" s="125" t="s">
        <v>92</v>
      </c>
      <c r="AV134" s="125" t="s">
        <v>92</v>
      </c>
      <c r="AW134" s="125" t="s">
        <v>102</v>
      </c>
      <c r="AX134" s="125" t="s">
        <v>74</v>
      </c>
      <c r="AY134" s="125" t="s">
        <v>122</v>
      </c>
    </row>
    <row r="135" spans="2:65" s="6" customFormat="1" ht="18.75" customHeight="1">
      <c r="B135" s="136"/>
      <c r="E135" s="137" t="s">
        <v>160</v>
      </c>
      <c r="F135" s="211" t="s">
        <v>196</v>
      </c>
      <c r="G135" s="212"/>
      <c r="H135" s="212"/>
      <c r="I135" s="212"/>
      <c r="K135" s="138">
        <v>80.2</v>
      </c>
      <c r="R135" s="139"/>
      <c r="T135" s="140"/>
      <c r="AA135" s="141"/>
      <c r="AT135" s="137" t="s">
        <v>182</v>
      </c>
      <c r="AU135" s="137" t="s">
        <v>92</v>
      </c>
      <c r="AV135" s="137" t="s">
        <v>189</v>
      </c>
      <c r="AW135" s="137" t="s">
        <v>102</v>
      </c>
      <c r="AX135" s="137" t="s">
        <v>74</v>
      </c>
      <c r="AY135" s="137" t="s">
        <v>122</v>
      </c>
    </row>
    <row r="136" spans="2:65" s="6" customFormat="1" ht="18.75" customHeight="1">
      <c r="B136" s="124"/>
      <c r="E136" s="125"/>
      <c r="F136" s="207" t="s">
        <v>197</v>
      </c>
      <c r="G136" s="208"/>
      <c r="H136" s="208"/>
      <c r="I136" s="208"/>
      <c r="K136" s="126">
        <v>145.36000000000001</v>
      </c>
      <c r="R136" s="127"/>
      <c r="T136" s="128"/>
      <c r="AA136" s="129"/>
      <c r="AT136" s="125" t="s">
        <v>182</v>
      </c>
      <c r="AU136" s="125" t="s">
        <v>92</v>
      </c>
      <c r="AV136" s="125" t="s">
        <v>92</v>
      </c>
      <c r="AW136" s="125" t="s">
        <v>102</v>
      </c>
      <c r="AX136" s="125" t="s">
        <v>74</v>
      </c>
      <c r="AY136" s="125" t="s">
        <v>122</v>
      </c>
    </row>
    <row r="137" spans="2:65" s="6" customFormat="1" ht="18.75" customHeight="1">
      <c r="B137" s="124"/>
      <c r="E137" s="125"/>
      <c r="F137" s="207" t="s">
        <v>198</v>
      </c>
      <c r="G137" s="208"/>
      <c r="H137" s="208"/>
      <c r="I137" s="208"/>
      <c r="K137" s="126">
        <v>138.56</v>
      </c>
      <c r="R137" s="127"/>
      <c r="T137" s="128"/>
      <c r="AA137" s="129"/>
      <c r="AT137" s="125" t="s">
        <v>182</v>
      </c>
      <c r="AU137" s="125" t="s">
        <v>92</v>
      </c>
      <c r="AV137" s="125" t="s">
        <v>92</v>
      </c>
      <c r="AW137" s="125" t="s">
        <v>102</v>
      </c>
      <c r="AX137" s="125" t="s">
        <v>74</v>
      </c>
      <c r="AY137" s="125" t="s">
        <v>122</v>
      </c>
    </row>
    <row r="138" spans="2:65" s="6" customFormat="1" ht="18.75" customHeight="1">
      <c r="B138" s="136"/>
      <c r="E138" s="137" t="s">
        <v>158</v>
      </c>
      <c r="F138" s="211" t="s">
        <v>196</v>
      </c>
      <c r="G138" s="212"/>
      <c r="H138" s="212"/>
      <c r="I138" s="212"/>
      <c r="K138" s="138">
        <v>283.92</v>
      </c>
      <c r="R138" s="139"/>
      <c r="T138" s="140"/>
      <c r="AA138" s="141"/>
      <c r="AT138" s="137" t="s">
        <v>182</v>
      </c>
      <c r="AU138" s="137" t="s">
        <v>92</v>
      </c>
      <c r="AV138" s="137" t="s">
        <v>189</v>
      </c>
      <c r="AW138" s="137" t="s">
        <v>102</v>
      </c>
      <c r="AX138" s="137" t="s">
        <v>74</v>
      </c>
      <c r="AY138" s="137" t="s">
        <v>122</v>
      </c>
    </row>
    <row r="139" spans="2:65" s="6" customFormat="1" ht="18.75" customHeight="1">
      <c r="B139" s="124"/>
      <c r="E139" s="125"/>
      <c r="F139" s="207" t="s">
        <v>199</v>
      </c>
      <c r="G139" s="208"/>
      <c r="H139" s="208"/>
      <c r="I139" s="208"/>
      <c r="K139" s="126">
        <v>52.08</v>
      </c>
      <c r="R139" s="127"/>
      <c r="T139" s="128"/>
      <c r="AA139" s="129"/>
      <c r="AT139" s="125" t="s">
        <v>182</v>
      </c>
      <c r="AU139" s="125" t="s">
        <v>92</v>
      </c>
      <c r="AV139" s="125" t="s">
        <v>92</v>
      </c>
      <c r="AW139" s="125" t="s">
        <v>102</v>
      </c>
      <c r="AX139" s="125" t="s">
        <v>74</v>
      </c>
      <c r="AY139" s="125" t="s">
        <v>122</v>
      </c>
    </row>
    <row r="140" spans="2:65" s="6" customFormat="1" ht="18.75" customHeight="1">
      <c r="B140" s="124"/>
      <c r="E140" s="125"/>
      <c r="F140" s="207" t="s">
        <v>200</v>
      </c>
      <c r="G140" s="208"/>
      <c r="H140" s="208"/>
      <c r="I140" s="208"/>
      <c r="K140" s="126">
        <v>61.34</v>
      </c>
      <c r="R140" s="127"/>
      <c r="T140" s="128"/>
      <c r="AA140" s="129"/>
      <c r="AT140" s="125" t="s">
        <v>182</v>
      </c>
      <c r="AU140" s="125" t="s">
        <v>92</v>
      </c>
      <c r="AV140" s="125" t="s">
        <v>92</v>
      </c>
      <c r="AW140" s="125" t="s">
        <v>102</v>
      </c>
      <c r="AX140" s="125" t="s">
        <v>74</v>
      </c>
      <c r="AY140" s="125" t="s">
        <v>122</v>
      </c>
    </row>
    <row r="141" spans="2:65" s="6" customFormat="1" ht="18.75" customHeight="1">
      <c r="B141" s="136"/>
      <c r="E141" s="137" t="s">
        <v>144</v>
      </c>
      <c r="F141" s="211" t="s">
        <v>196</v>
      </c>
      <c r="G141" s="212"/>
      <c r="H141" s="212"/>
      <c r="I141" s="212"/>
      <c r="K141" s="138">
        <v>113.42</v>
      </c>
      <c r="R141" s="139"/>
      <c r="T141" s="140"/>
      <c r="AA141" s="141"/>
      <c r="AT141" s="137" t="s">
        <v>182</v>
      </c>
      <c r="AU141" s="137" t="s">
        <v>92</v>
      </c>
      <c r="AV141" s="137" t="s">
        <v>189</v>
      </c>
      <c r="AW141" s="137" t="s">
        <v>102</v>
      </c>
      <c r="AX141" s="137" t="s">
        <v>74</v>
      </c>
      <c r="AY141" s="137" t="s">
        <v>122</v>
      </c>
    </row>
    <row r="142" spans="2:65" s="6" customFormat="1" ht="18.75" customHeight="1">
      <c r="B142" s="130"/>
      <c r="E142" s="131"/>
      <c r="F142" s="209" t="s">
        <v>188</v>
      </c>
      <c r="G142" s="210"/>
      <c r="H142" s="210"/>
      <c r="I142" s="210"/>
      <c r="K142" s="132">
        <v>477.54</v>
      </c>
      <c r="R142" s="133"/>
      <c r="T142" s="134"/>
      <c r="AA142" s="135"/>
      <c r="AT142" s="131" t="s">
        <v>182</v>
      </c>
      <c r="AU142" s="131" t="s">
        <v>92</v>
      </c>
      <c r="AV142" s="131" t="s">
        <v>179</v>
      </c>
      <c r="AW142" s="131" t="s">
        <v>102</v>
      </c>
      <c r="AX142" s="131" t="s">
        <v>19</v>
      </c>
      <c r="AY142" s="131" t="s">
        <v>122</v>
      </c>
    </row>
    <row r="143" spans="2:65" s="6" customFormat="1" ht="27" customHeight="1">
      <c r="B143" s="19"/>
      <c r="C143" s="142" t="s">
        <v>179</v>
      </c>
      <c r="D143" s="142" t="s">
        <v>201</v>
      </c>
      <c r="E143" s="143" t="s">
        <v>202</v>
      </c>
      <c r="F143" s="213" t="s">
        <v>203</v>
      </c>
      <c r="G143" s="214"/>
      <c r="H143" s="214"/>
      <c r="I143" s="214"/>
      <c r="J143" s="144" t="s">
        <v>178</v>
      </c>
      <c r="K143" s="145">
        <v>72.400000000000006</v>
      </c>
      <c r="L143" s="215">
        <v>0</v>
      </c>
      <c r="M143" s="214"/>
      <c r="N143" s="215">
        <f>ROUND($L$143*$K$143,2)</f>
        <v>0</v>
      </c>
      <c r="O143" s="193"/>
      <c r="P143" s="193"/>
      <c r="Q143" s="193"/>
      <c r="R143" s="20"/>
      <c r="T143" s="117"/>
      <c r="U143" s="26" t="s">
        <v>39</v>
      </c>
      <c r="V143" s="118">
        <v>0</v>
      </c>
      <c r="W143" s="118">
        <f>$V$143*$K$143</f>
        <v>0</v>
      </c>
      <c r="X143" s="118">
        <v>9.2000000000000003E-4</v>
      </c>
      <c r="Y143" s="118">
        <f>$X$143*$K$143</f>
        <v>6.6608000000000001E-2</v>
      </c>
      <c r="Z143" s="118">
        <v>0</v>
      </c>
      <c r="AA143" s="119">
        <f>$Z$143*$K$143</f>
        <v>0</v>
      </c>
      <c r="AR143" s="6" t="s">
        <v>204</v>
      </c>
      <c r="AT143" s="6" t="s">
        <v>201</v>
      </c>
      <c r="AU143" s="6" t="s">
        <v>92</v>
      </c>
      <c r="AY143" s="6" t="s">
        <v>122</v>
      </c>
      <c r="BE143" s="120">
        <f>IF($U$143="základní",$N$143,0)</f>
        <v>0</v>
      </c>
      <c r="BF143" s="120">
        <f>IF($U$143="snížená",$N$143,0)</f>
        <v>0</v>
      </c>
      <c r="BG143" s="120">
        <f>IF($U$143="zákl. přenesená",$N$143,0)</f>
        <v>0</v>
      </c>
      <c r="BH143" s="120">
        <f>IF($U$143="sníž. přenesená",$N$143,0)</f>
        <v>0</v>
      </c>
      <c r="BI143" s="120">
        <f>IF($U$143="nulová",$N$143,0)</f>
        <v>0</v>
      </c>
      <c r="BJ143" s="6" t="s">
        <v>19</v>
      </c>
      <c r="BK143" s="120">
        <f>ROUND($L$143*$K$143,2)</f>
        <v>0</v>
      </c>
      <c r="BL143" s="6" t="s">
        <v>179</v>
      </c>
      <c r="BM143" s="6" t="s">
        <v>205</v>
      </c>
    </row>
    <row r="144" spans="2:65" s="6" customFormat="1" ht="18.75" customHeight="1">
      <c r="B144" s="124"/>
      <c r="E144" s="125"/>
      <c r="F144" s="207" t="s">
        <v>206</v>
      </c>
      <c r="G144" s="208"/>
      <c r="H144" s="208"/>
      <c r="I144" s="208"/>
      <c r="K144" s="126">
        <v>72.400000000000006</v>
      </c>
      <c r="R144" s="127"/>
      <c r="T144" s="128"/>
      <c r="AA144" s="129"/>
      <c r="AT144" s="125" t="s">
        <v>182</v>
      </c>
      <c r="AU144" s="125" t="s">
        <v>92</v>
      </c>
      <c r="AV144" s="125" t="s">
        <v>92</v>
      </c>
      <c r="AW144" s="125" t="s">
        <v>102</v>
      </c>
      <c r="AX144" s="125" t="s">
        <v>19</v>
      </c>
      <c r="AY144" s="125" t="s">
        <v>122</v>
      </c>
    </row>
    <row r="145" spans="2:65" s="6" customFormat="1" ht="27" customHeight="1">
      <c r="B145" s="19"/>
      <c r="C145" s="142" t="s">
        <v>121</v>
      </c>
      <c r="D145" s="142" t="s">
        <v>201</v>
      </c>
      <c r="E145" s="143" t="s">
        <v>207</v>
      </c>
      <c r="F145" s="213" t="s">
        <v>594</v>
      </c>
      <c r="G145" s="214"/>
      <c r="H145" s="214"/>
      <c r="I145" s="214"/>
      <c r="J145" s="144" t="s">
        <v>178</v>
      </c>
      <c r="K145" s="145">
        <v>28.922000000000001</v>
      </c>
      <c r="L145" s="215">
        <v>0</v>
      </c>
      <c r="M145" s="214"/>
      <c r="N145" s="215">
        <f>ROUND($L$145*$K$145,2)</f>
        <v>0</v>
      </c>
      <c r="O145" s="193"/>
      <c r="P145" s="193"/>
      <c r="Q145" s="193"/>
      <c r="R145" s="20"/>
      <c r="T145" s="117"/>
      <c r="U145" s="26" t="s">
        <v>39</v>
      </c>
      <c r="V145" s="118">
        <v>0</v>
      </c>
      <c r="W145" s="118">
        <f>$V$145*$K$145</f>
        <v>0</v>
      </c>
      <c r="X145" s="118">
        <v>8.9999999999999998E-4</v>
      </c>
      <c r="Y145" s="118">
        <f>$X$145*$K$145</f>
        <v>2.6029799999999999E-2</v>
      </c>
      <c r="Z145" s="118">
        <v>0</v>
      </c>
      <c r="AA145" s="119">
        <f>$Z$145*$K$145</f>
        <v>0</v>
      </c>
      <c r="AR145" s="6" t="s">
        <v>204</v>
      </c>
      <c r="AT145" s="6" t="s">
        <v>201</v>
      </c>
      <c r="AU145" s="6" t="s">
        <v>92</v>
      </c>
      <c r="AY145" s="6" t="s">
        <v>122</v>
      </c>
      <c r="BE145" s="120">
        <f>IF($U$145="základní",$N$145,0)</f>
        <v>0</v>
      </c>
      <c r="BF145" s="120">
        <f>IF($U$145="snížená",$N$145,0)</f>
        <v>0</v>
      </c>
      <c r="BG145" s="120">
        <f>IF($U$145="zákl. přenesená",$N$145,0)</f>
        <v>0</v>
      </c>
      <c r="BH145" s="120">
        <f>IF($U$145="sníž. přenesená",$N$145,0)</f>
        <v>0</v>
      </c>
      <c r="BI145" s="120">
        <f>IF($U$145="nulová",$N$145,0)</f>
        <v>0</v>
      </c>
      <c r="BJ145" s="6" t="s">
        <v>19</v>
      </c>
      <c r="BK145" s="120">
        <f>ROUND($L$145*$K$145,2)</f>
        <v>0</v>
      </c>
      <c r="BL145" s="6" t="s">
        <v>179</v>
      </c>
      <c r="BM145" s="6" t="s">
        <v>208</v>
      </c>
    </row>
    <row r="146" spans="2:65" s="6" customFormat="1" ht="18.75" customHeight="1">
      <c r="B146" s="124"/>
      <c r="E146" s="125"/>
      <c r="F146" s="207" t="s">
        <v>209</v>
      </c>
      <c r="G146" s="208"/>
      <c r="H146" s="208"/>
      <c r="I146" s="208"/>
      <c r="K146" s="126">
        <v>28.922000000000001</v>
      </c>
      <c r="R146" s="127"/>
      <c r="T146" s="128"/>
      <c r="AA146" s="129"/>
      <c r="AT146" s="125" t="s">
        <v>182</v>
      </c>
      <c r="AU146" s="125" t="s">
        <v>92</v>
      </c>
      <c r="AV146" s="125" t="s">
        <v>92</v>
      </c>
      <c r="AW146" s="125" t="s">
        <v>102</v>
      </c>
      <c r="AX146" s="125" t="s">
        <v>19</v>
      </c>
      <c r="AY146" s="125" t="s">
        <v>122</v>
      </c>
    </row>
    <row r="147" spans="2:65" s="6" customFormat="1" ht="27" customHeight="1">
      <c r="B147" s="19"/>
      <c r="C147" s="142" t="s">
        <v>210</v>
      </c>
      <c r="D147" s="142" t="s">
        <v>201</v>
      </c>
      <c r="E147" s="143" t="s">
        <v>211</v>
      </c>
      <c r="F147" s="213" t="s">
        <v>595</v>
      </c>
      <c r="G147" s="214"/>
      <c r="H147" s="214"/>
      <c r="I147" s="214"/>
      <c r="J147" s="144" t="s">
        <v>178</v>
      </c>
      <c r="K147" s="145">
        <v>20.451000000000001</v>
      </c>
      <c r="L147" s="215">
        <v>0</v>
      </c>
      <c r="M147" s="214"/>
      <c r="N147" s="215">
        <f>ROUND($L$147*$K$147,2)</f>
        <v>0</v>
      </c>
      <c r="O147" s="193"/>
      <c r="P147" s="193"/>
      <c r="Q147" s="193"/>
      <c r="R147" s="20"/>
      <c r="T147" s="117"/>
      <c r="U147" s="26" t="s">
        <v>39</v>
      </c>
      <c r="V147" s="118">
        <v>0</v>
      </c>
      <c r="W147" s="118">
        <f>$V$147*$K$147</f>
        <v>0</v>
      </c>
      <c r="X147" s="118">
        <v>1.1999999999999999E-3</v>
      </c>
      <c r="Y147" s="118">
        <f>$X$147*$K$147</f>
        <v>2.4541199999999999E-2</v>
      </c>
      <c r="Z147" s="118">
        <v>0</v>
      </c>
      <c r="AA147" s="119">
        <f>$Z$147*$K$147</f>
        <v>0</v>
      </c>
      <c r="AR147" s="6" t="s">
        <v>204</v>
      </c>
      <c r="AT147" s="6" t="s">
        <v>201</v>
      </c>
      <c r="AU147" s="6" t="s">
        <v>92</v>
      </c>
      <c r="AY147" s="6" t="s">
        <v>122</v>
      </c>
      <c r="BE147" s="120">
        <f>IF($U$147="základní",$N$147,0)</f>
        <v>0</v>
      </c>
      <c r="BF147" s="120">
        <f>IF($U$147="snížená",$N$147,0)</f>
        <v>0</v>
      </c>
      <c r="BG147" s="120">
        <f>IF($U$147="zákl. přenesená",$N$147,0)</f>
        <v>0</v>
      </c>
      <c r="BH147" s="120">
        <f>IF($U$147="sníž. přenesená",$N$147,0)</f>
        <v>0</v>
      </c>
      <c r="BI147" s="120">
        <f>IF($U$147="nulová",$N$147,0)</f>
        <v>0</v>
      </c>
      <c r="BJ147" s="6" t="s">
        <v>19</v>
      </c>
      <c r="BK147" s="120">
        <f>ROUND($L$147*$K$147,2)</f>
        <v>0</v>
      </c>
      <c r="BL147" s="6" t="s">
        <v>179</v>
      </c>
      <c r="BM147" s="6" t="s">
        <v>212</v>
      </c>
    </row>
    <row r="148" spans="2:65" s="6" customFormat="1" ht="18.75" customHeight="1">
      <c r="B148" s="124"/>
      <c r="E148" s="125"/>
      <c r="F148" s="207" t="s">
        <v>213</v>
      </c>
      <c r="G148" s="208"/>
      <c r="H148" s="208"/>
      <c r="I148" s="208"/>
      <c r="K148" s="126">
        <v>20.451000000000001</v>
      </c>
      <c r="R148" s="127"/>
      <c r="T148" s="128"/>
      <c r="AA148" s="129"/>
      <c r="AT148" s="125" t="s">
        <v>182</v>
      </c>
      <c r="AU148" s="125" t="s">
        <v>92</v>
      </c>
      <c r="AV148" s="125" t="s">
        <v>92</v>
      </c>
      <c r="AW148" s="125" t="s">
        <v>102</v>
      </c>
      <c r="AX148" s="125" t="s">
        <v>19</v>
      </c>
      <c r="AY148" s="125" t="s">
        <v>122</v>
      </c>
    </row>
    <row r="149" spans="2:65" s="6" customFormat="1" ht="15.75" customHeight="1">
      <c r="B149" s="19"/>
      <c r="C149" s="113" t="s">
        <v>135</v>
      </c>
      <c r="D149" s="113" t="s">
        <v>123</v>
      </c>
      <c r="E149" s="114" t="s">
        <v>214</v>
      </c>
      <c r="F149" s="192" t="s">
        <v>215</v>
      </c>
      <c r="G149" s="193"/>
      <c r="H149" s="193"/>
      <c r="I149" s="193"/>
      <c r="J149" s="115" t="s">
        <v>192</v>
      </c>
      <c r="K149" s="116">
        <v>123.34</v>
      </c>
      <c r="L149" s="194">
        <v>0</v>
      </c>
      <c r="M149" s="193"/>
      <c r="N149" s="194">
        <f>ROUND($L$149*$K$149,2)</f>
        <v>0</v>
      </c>
      <c r="O149" s="193"/>
      <c r="P149" s="193"/>
      <c r="Q149" s="193"/>
      <c r="R149" s="20"/>
      <c r="T149" s="117"/>
      <c r="U149" s="26" t="s">
        <v>39</v>
      </c>
      <c r="V149" s="118">
        <v>0.23</v>
      </c>
      <c r="W149" s="118">
        <f>$V$149*$K$149</f>
        <v>28.368200000000002</v>
      </c>
      <c r="X149" s="118">
        <v>6.0000000000000002E-5</v>
      </c>
      <c r="Y149" s="118">
        <f>$X$149*$K$149</f>
        <v>7.4004000000000006E-3</v>
      </c>
      <c r="Z149" s="118">
        <v>0</v>
      </c>
      <c r="AA149" s="119">
        <f>$Z$149*$K$149</f>
        <v>0</v>
      </c>
      <c r="AR149" s="6" t="s">
        <v>179</v>
      </c>
      <c r="AT149" s="6" t="s">
        <v>123</v>
      </c>
      <c r="AU149" s="6" t="s">
        <v>92</v>
      </c>
      <c r="AY149" s="6" t="s">
        <v>122</v>
      </c>
      <c r="BE149" s="120">
        <f>IF($U$149="základní",$N$149,0)</f>
        <v>0</v>
      </c>
      <c r="BF149" s="120">
        <f>IF($U$149="snížená",$N$149,0)</f>
        <v>0</v>
      </c>
      <c r="BG149" s="120">
        <f>IF($U$149="zákl. přenesená",$N$149,0)</f>
        <v>0</v>
      </c>
      <c r="BH149" s="120">
        <f>IF($U$149="sníž. přenesená",$N$149,0)</f>
        <v>0</v>
      </c>
      <c r="BI149" s="120">
        <f>IF($U$149="nulová",$N$149,0)</f>
        <v>0</v>
      </c>
      <c r="BJ149" s="6" t="s">
        <v>19</v>
      </c>
      <c r="BK149" s="120">
        <f>ROUND($L$149*$K$149,2)</f>
        <v>0</v>
      </c>
      <c r="BL149" s="6" t="s">
        <v>179</v>
      </c>
      <c r="BM149" s="6" t="s">
        <v>216</v>
      </c>
    </row>
    <row r="150" spans="2:65" s="6" customFormat="1" ht="32.25" customHeight="1">
      <c r="B150" s="124"/>
      <c r="E150" s="125"/>
      <c r="F150" s="207" t="s">
        <v>217</v>
      </c>
      <c r="G150" s="208"/>
      <c r="H150" s="208"/>
      <c r="I150" s="208"/>
      <c r="K150" s="126">
        <v>123.34</v>
      </c>
      <c r="R150" s="127"/>
      <c r="T150" s="128"/>
      <c r="AA150" s="129"/>
      <c r="AT150" s="125" t="s">
        <v>182</v>
      </c>
      <c r="AU150" s="125" t="s">
        <v>92</v>
      </c>
      <c r="AV150" s="125" t="s">
        <v>92</v>
      </c>
      <c r="AW150" s="125" t="s">
        <v>102</v>
      </c>
      <c r="AX150" s="125" t="s">
        <v>19</v>
      </c>
      <c r="AY150" s="125" t="s">
        <v>122</v>
      </c>
    </row>
    <row r="151" spans="2:65" s="6" customFormat="1" ht="15.75" customHeight="1">
      <c r="B151" s="19"/>
      <c r="C151" s="142" t="s">
        <v>204</v>
      </c>
      <c r="D151" s="142" t="s">
        <v>201</v>
      </c>
      <c r="E151" s="143" t="s">
        <v>218</v>
      </c>
      <c r="F151" s="213" t="s">
        <v>219</v>
      </c>
      <c r="G151" s="214"/>
      <c r="H151" s="214"/>
      <c r="I151" s="214"/>
      <c r="J151" s="144" t="s">
        <v>192</v>
      </c>
      <c r="K151" s="145">
        <v>129.50700000000001</v>
      </c>
      <c r="L151" s="215">
        <v>0</v>
      </c>
      <c r="M151" s="214"/>
      <c r="N151" s="215">
        <f>ROUND($L$151*$K$151,2)</f>
        <v>0</v>
      </c>
      <c r="O151" s="193"/>
      <c r="P151" s="193"/>
      <c r="Q151" s="193"/>
      <c r="R151" s="20"/>
      <c r="T151" s="117"/>
      <c r="U151" s="26" t="s">
        <v>39</v>
      </c>
      <c r="V151" s="118">
        <v>0</v>
      </c>
      <c r="W151" s="118">
        <f>$V$151*$K$151</f>
        <v>0</v>
      </c>
      <c r="X151" s="118">
        <v>4.4000000000000002E-4</v>
      </c>
      <c r="Y151" s="118">
        <f>$X$151*$K$151</f>
        <v>5.6983080000000005E-2</v>
      </c>
      <c r="Z151" s="118">
        <v>0</v>
      </c>
      <c r="AA151" s="119">
        <f>$Z$151*$K$151</f>
        <v>0</v>
      </c>
      <c r="AR151" s="6" t="s">
        <v>204</v>
      </c>
      <c r="AT151" s="6" t="s">
        <v>201</v>
      </c>
      <c r="AU151" s="6" t="s">
        <v>92</v>
      </c>
      <c r="AY151" s="6" t="s">
        <v>122</v>
      </c>
      <c r="BE151" s="120">
        <f>IF($U$151="základní",$N$151,0)</f>
        <v>0</v>
      </c>
      <c r="BF151" s="120">
        <f>IF($U$151="snížená",$N$151,0)</f>
        <v>0</v>
      </c>
      <c r="BG151" s="120">
        <f>IF($U$151="zákl. přenesená",$N$151,0)</f>
        <v>0</v>
      </c>
      <c r="BH151" s="120">
        <f>IF($U$151="sníž. přenesená",$N$151,0)</f>
        <v>0</v>
      </c>
      <c r="BI151" s="120">
        <f>IF($U$151="nulová",$N$151,0)</f>
        <v>0</v>
      </c>
      <c r="BJ151" s="6" t="s">
        <v>19</v>
      </c>
      <c r="BK151" s="120">
        <f>ROUND($L$151*$K$151,2)</f>
        <v>0</v>
      </c>
      <c r="BL151" s="6" t="s">
        <v>179</v>
      </c>
      <c r="BM151" s="6" t="s">
        <v>220</v>
      </c>
    </row>
    <row r="152" spans="2:65" s="6" customFormat="1" ht="27" customHeight="1">
      <c r="B152" s="19"/>
      <c r="C152" s="113" t="s">
        <v>221</v>
      </c>
      <c r="D152" s="113" t="s">
        <v>123</v>
      </c>
      <c r="E152" s="114" t="s">
        <v>222</v>
      </c>
      <c r="F152" s="192" t="s">
        <v>223</v>
      </c>
      <c r="G152" s="193"/>
      <c r="H152" s="193"/>
      <c r="I152" s="193"/>
      <c r="J152" s="115" t="s">
        <v>178</v>
      </c>
      <c r="K152" s="116">
        <v>158.41399999999999</v>
      </c>
      <c r="L152" s="194">
        <v>0</v>
      </c>
      <c r="M152" s="193"/>
      <c r="N152" s="194">
        <f>ROUND($L$152*$K$152,2)</f>
        <v>0</v>
      </c>
      <c r="O152" s="193"/>
      <c r="P152" s="193"/>
      <c r="Q152" s="193"/>
      <c r="R152" s="20"/>
      <c r="T152" s="117"/>
      <c r="U152" s="26" t="s">
        <v>39</v>
      </c>
      <c r="V152" s="118">
        <v>0.38</v>
      </c>
      <c r="W152" s="118">
        <f>$V$152*$K$152</f>
        <v>60.197319999999998</v>
      </c>
      <c r="X152" s="118">
        <v>2.3099999999999999E-2</v>
      </c>
      <c r="Y152" s="118">
        <f>$X$152*$K$152</f>
        <v>3.6593633999999997</v>
      </c>
      <c r="Z152" s="118">
        <v>0</v>
      </c>
      <c r="AA152" s="119">
        <f>$Z$152*$K$152</f>
        <v>0</v>
      </c>
      <c r="AR152" s="6" t="s">
        <v>179</v>
      </c>
      <c r="AT152" s="6" t="s">
        <v>123</v>
      </c>
      <c r="AU152" s="6" t="s">
        <v>92</v>
      </c>
      <c r="AY152" s="6" t="s">
        <v>122</v>
      </c>
      <c r="BE152" s="120">
        <f>IF($U$152="základní",$N$152,0)</f>
        <v>0</v>
      </c>
      <c r="BF152" s="120">
        <f>IF($U$152="snížená",$N$152,0)</f>
        <v>0</v>
      </c>
      <c r="BG152" s="120">
        <f>IF($U$152="zákl. přenesená",$N$152,0)</f>
        <v>0</v>
      </c>
      <c r="BH152" s="120">
        <f>IF($U$152="sníž. přenesená",$N$152,0)</f>
        <v>0</v>
      </c>
      <c r="BI152" s="120">
        <f>IF($U$152="nulová",$N$152,0)</f>
        <v>0</v>
      </c>
      <c r="BJ152" s="6" t="s">
        <v>19</v>
      </c>
      <c r="BK152" s="120">
        <f>ROUND($L$152*$K$152,2)</f>
        <v>0</v>
      </c>
      <c r="BL152" s="6" t="s">
        <v>179</v>
      </c>
      <c r="BM152" s="6" t="s">
        <v>224</v>
      </c>
    </row>
    <row r="153" spans="2:65" s="6" customFormat="1" ht="18.75" customHeight="1">
      <c r="B153" s="124"/>
      <c r="E153" s="125"/>
      <c r="F153" s="207" t="s">
        <v>225</v>
      </c>
      <c r="G153" s="208"/>
      <c r="H153" s="208"/>
      <c r="I153" s="208"/>
      <c r="K153" s="126">
        <v>158.41399999999999</v>
      </c>
      <c r="R153" s="127"/>
      <c r="T153" s="128"/>
      <c r="AA153" s="129"/>
      <c r="AT153" s="125" t="s">
        <v>182</v>
      </c>
      <c r="AU153" s="125" t="s">
        <v>92</v>
      </c>
      <c r="AV153" s="125" t="s">
        <v>92</v>
      </c>
      <c r="AW153" s="125" t="s">
        <v>102</v>
      </c>
      <c r="AX153" s="125" t="s">
        <v>19</v>
      </c>
      <c r="AY153" s="125" t="s">
        <v>122</v>
      </c>
    </row>
    <row r="154" spans="2:65" s="6" customFormat="1" ht="27" customHeight="1">
      <c r="B154" s="19"/>
      <c r="C154" s="113" t="s">
        <v>24</v>
      </c>
      <c r="D154" s="113" t="s">
        <v>123</v>
      </c>
      <c r="E154" s="114" t="s">
        <v>226</v>
      </c>
      <c r="F154" s="192" t="s">
        <v>227</v>
      </c>
      <c r="G154" s="193"/>
      <c r="H154" s="193"/>
      <c r="I154" s="193"/>
      <c r="J154" s="115" t="s">
        <v>178</v>
      </c>
      <c r="K154" s="116">
        <v>257.11500000000001</v>
      </c>
      <c r="L154" s="194">
        <v>0</v>
      </c>
      <c r="M154" s="193"/>
      <c r="N154" s="194">
        <f>ROUND($L$154*$K$154,2)</f>
        <v>0</v>
      </c>
      <c r="O154" s="193"/>
      <c r="P154" s="193"/>
      <c r="Q154" s="193"/>
      <c r="R154" s="20"/>
      <c r="T154" s="117"/>
      <c r="U154" s="26" t="s">
        <v>39</v>
      </c>
      <c r="V154" s="118">
        <v>0.29399999999999998</v>
      </c>
      <c r="W154" s="118">
        <f>$V$154*$K$154</f>
        <v>75.591809999999995</v>
      </c>
      <c r="X154" s="118">
        <v>6.28E-3</v>
      </c>
      <c r="Y154" s="118">
        <f>$X$154*$K$154</f>
        <v>1.6146822000000001</v>
      </c>
      <c r="Z154" s="118">
        <v>0</v>
      </c>
      <c r="AA154" s="119">
        <f>$Z$154*$K$154</f>
        <v>0</v>
      </c>
      <c r="AR154" s="6" t="s">
        <v>179</v>
      </c>
      <c r="AT154" s="6" t="s">
        <v>123</v>
      </c>
      <c r="AU154" s="6" t="s">
        <v>92</v>
      </c>
      <c r="AY154" s="6" t="s">
        <v>122</v>
      </c>
      <c r="BE154" s="120">
        <f>IF($U$154="základní",$N$154,0)</f>
        <v>0</v>
      </c>
      <c r="BF154" s="120">
        <f>IF($U$154="snížená",$N$154,0)</f>
        <v>0</v>
      </c>
      <c r="BG154" s="120">
        <f>IF($U$154="zákl. přenesená",$N$154,0)</f>
        <v>0</v>
      </c>
      <c r="BH154" s="120">
        <f>IF($U$154="sníž. přenesená",$N$154,0)</f>
        <v>0</v>
      </c>
      <c r="BI154" s="120">
        <f>IF($U$154="nulová",$N$154,0)</f>
        <v>0</v>
      </c>
      <c r="BJ154" s="6" t="s">
        <v>19</v>
      </c>
      <c r="BK154" s="120">
        <f>ROUND($L$154*$K$154,2)</f>
        <v>0</v>
      </c>
      <c r="BL154" s="6" t="s">
        <v>179</v>
      </c>
      <c r="BM154" s="6" t="s">
        <v>228</v>
      </c>
    </row>
    <row r="155" spans="2:65" s="6" customFormat="1" ht="18.75" customHeight="1">
      <c r="B155" s="19"/>
      <c r="F155" s="216"/>
      <c r="G155" s="168"/>
      <c r="H155" s="168"/>
      <c r="I155" s="168"/>
      <c r="R155" s="20"/>
      <c r="T155" s="54"/>
      <c r="AA155" s="55"/>
      <c r="AT155" s="6" t="s">
        <v>229</v>
      </c>
      <c r="AU155" s="6" t="s">
        <v>92</v>
      </c>
    </row>
    <row r="156" spans="2:65" s="6" customFormat="1" ht="18.75" customHeight="1">
      <c r="B156" s="124"/>
      <c r="E156" s="125"/>
      <c r="F156" s="207" t="s">
        <v>230</v>
      </c>
      <c r="G156" s="208"/>
      <c r="H156" s="208"/>
      <c r="I156" s="208"/>
      <c r="K156" s="126">
        <v>257.11500000000001</v>
      </c>
      <c r="R156" s="127"/>
      <c r="T156" s="128"/>
      <c r="AA156" s="129"/>
      <c r="AT156" s="125" t="s">
        <v>182</v>
      </c>
      <c r="AU156" s="125" t="s">
        <v>92</v>
      </c>
      <c r="AV156" s="125" t="s">
        <v>92</v>
      </c>
      <c r="AW156" s="125" t="s">
        <v>102</v>
      </c>
      <c r="AX156" s="125" t="s">
        <v>19</v>
      </c>
      <c r="AY156" s="125" t="s">
        <v>122</v>
      </c>
    </row>
    <row r="157" spans="2:65" s="6" customFormat="1" ht="27" customHeight="1">
      <c r="B157" s="19"/>
      <c r="C157" s="113" t="s">
        <v>231</v>
      </c>
      <c r="D157" s="113" t="s">
        <v>123</v>
      </c>
      <c r="E157" s="114" t="s">
        <v>232</v>
      </c>
      <c r="F157" s="192" t="s">
        <v>233</v>
      </c>
      <c r="G157" s="193"/>
      <c r="H157" s="193"/>
      <c r="I157" s="193"/>
      <c r="J157" s="115" t="s">
        <v>178</v>
      </c>
      <c r="K157" s="116">
        <v>888.83399999999995</v>
      </c>
      <c r="L157" s="194">
        <v>0</v>
      </c>
      <c r="M157" s="193"/>
      <c r="N157" s="194">
        <f>ROUND($L$157*$K$157,2)</f>
        <v>0</v>
      </c>
      <c r="O157" s="193"/>
      <c r="P157" s="193"/>
      <c r="Q157" s="193"/>
      <c r="R157" s="20"/>
      <c r="T157" s="117"/>
      <c r="U157" s="26" t="s">
        <v>39</v>
      </c>
      <c r="V157" s="118">
        <v>0.245</v>
      </c>
      <c r="W157" s="118">
        <f>$V$157*$K$157</f>
        <v>217.76432999999997</v>
      </c>
      <c r="X157" s="118">
        <v>2.6800000000000001E-3</v>
      </c>
      <c r="Y157" s="118">
        <f>$X$157*$K$157</f>
        <v>2.3820751200000001</v>
      </c>
      <c r="Z157" s="118">
        <v>0</v>
      </c>
      <c r="AA157" s="119">
        <f>$Z$157*$K$157</f>
        <v>0</v>
      </c>
      <c r="AR157" s="6" t="s">
        <v>179</v>
      </c>
      <c r="AT157" s="6" t="s">
        <v>123</v>
      </c>
      <c r="AU157" s="6" t="s">
        <v>92</v>
      </c>
      <c r="AY157" s="6" t="s">
        <v>122</v>
      </c>
      <c r="BE157" s="120">
        <f>IF($U$157="základní",$N$157,0)</f>
        <v>0</v>
      </c>
      <c r="BF157" s="120">
        <f>IF($U$157="snížená",$N$157,0)</f>
        <v>0</v>
      </c>
      <c r="BG157" s="120">
        <f>IF($U$157="zákl. přenesená",$N$157,0)</f>
        <v>0</v>
      </c>
      <c r="BH157" s="120">
        <f>IF($U$157="sníž. přenesená",$N$157,0)</f>
        <v>0</v>
      </c>
      <c r="BI157" s="120">
        <f>IF($U$157="nulová",$N$157,0)</f>
        <v>0</v>
      </c>
      <c r="BJ157" s="6" t="s">
        <v>19</v>
      </c>
      <c r="BK157" s="120">
        <f>ROUND($L$157*$K$157,2)</f>
        <v>0</v>
      </c>
      <c r="BL157" s="6" t="s">
        <v>179</v>
      </c>
      <c r="BM157" s="6" t="s">
        <v>234</v>
      </c>
    </row>
    <row r="158" spans="2:65" s="6" customFormat="1" ht="18.75" customHeight="1">
      <c r="B158" s="19"/>
      <c r="F158" s="216"/>
      <c r="G158" s="168"/>
      <c r="H158" s="168"/>
      <c r="I158" s="168"/>
      <c r="R158" s="20"/>
      <c r="T158" s="54"/>
      <c r="AA158" s="55"/>
      <c r="AT158" s="6" t="s">
        <v>229</v>
      </c>
      <c r="AU158" s="6" t="s">
        <v>92</v>
      </c>
    </row>
    <row r="159" spans="2:65" s="6" customFormat="1" ht="18.75" customHeight="1">
      <c r="B159" s="124"/>
      <c r="E159" s="125"/>
      <c r="F159" s="207" t="s">
        <v>235</v>
      </c>
      <c r="G159" s="208"/>
      <c r="H159" s="208"/>
      <c r="I159" s="208"/>
      <c r="K159" s="126">
        <v>888.83399999999995</v>
      </c>
      <c r="R159" s="127"/>
      <c r="T159" s="128"/>
      <c r="AA159" s="129"/>
      <c r="AT159" s="125" t="s">
        <v>182</v>
      </c>
      <c r="AU159" s="125" t="s">
        <v>92</v>
      </c>
      <c r="AV159" s="125" t="s">
        <v>92</v>
      </c>
      <c r="AW159" s="125" t="s">
        <v>102</v>
      </c>
      <c r="AX159" s="125" t="s">
        <v>19</v>
      </c>
      <c r="AY159" s="125" t="s">
        <v>122</v>
      </c>
    </row>
    <row r="160" spans="2:65" s="6" customFormat="1" ht="15.75" customHeight="1">
      <c r="B160" s="19"/>
      <c r="C160" s="113" t="s">
        <v>236</v>
      </c>
      <c r="D160" s="113" t="s">
        <v>123</v>
      </c>
      <c r="E160" s="114" t="s">
        <v>237</v>
      </c>
      <c r="F160" s="192" t="s">
        <v>238</v>
      </c>
      <c r="G160" s="193"/>
      <c r="H160" s="193"/>
      <c r="I160" s="193"/>
      <c r="J160" s="115" t="s">
        <v>178</v>
      </c>
      <c r="K160" s="116">
        <v>770.32799999999997</v>
      </c>
      <c r="L160" s="194">
        <v>0</v>
      </c>
      <c r="M160" s="193"/>
      <c r="N160" s="194">
        <f>ROUND($L$160*$K$160,2)</f>
        <v>0</v>
      </c>
      <c r="O160" s="193"/>
      <c r="P160" s="193"/>
      <c r="Q160" s="193"/>
      <c r="R160" s="20"/>
      <c r="T160" s="117"/>
      <c r="U160" s="26" t="s">
        <v>39</v>
      </c>
      <c r="V160" s="118">
        <v>0.14000000000000001</v>
      </c>
      <c r="W160" s="118">
        <f>$V$160*$K$160</f>
        <v>107.84592000000001</v>
      </c>
      <c r="X160" s="118">
        <v>0</v>
      </c>
      <c r="Y160" s="118">
        <f>$X$160*$K$160</f>
        <v>0</v>
      </c>
      <c r="Z160" s="118">
        <v>0</v>
      </c>
      <c r="AA160" s="119">
        <f>$Z$160*$K$160</f>
        <v>0</v>
      </c>
      <c r="AR160" s="6" t="s">
        <v>179</v>
      </c>
      <c r="AT160" s="6" t="s">
        <v>123</v>
      </c>
      <c r="AU160" s="6" t="s">
        <v>92</v>
      </c>
      <c r="AY160" s="6" t="s">
        <v>122</v>
      </c>
      <c r="BE160" s="120">
        <f>IF($U$160="základní",$N$160,0)</f>
        <v>0</v>
      </c>
      <c r="BF160" s="120">
        <f>IF($U$160="snížená",$N$160,0)</f>
        <v>0</v>
      </c>
      <c r="BG160" s="120">
        <f>IF($U$160="zákl. přenesená",$N$160,0)</f>
        <v>0</v>
      </c>
      <c r="BH160" s="120">
        <f>IF($U$160="sníž. přenesená",$N$160,0)</f>
        <v>0</v>
      </c>
      <c r="BI160" s="120">
        <f>IF($U$160="nulová",$N$160,0)</f>
        <v>0</v>
      </c>
      <c r="BJ160" s="6" t="s">
        <v>19</v>
      </c>
      <c r="BK160" s="120">
        <f>ROUND($L$160*$K$160,2)</f>
        <v>0</v>
      </c>
      <c r="BL160" s="6" t="s">
        <v>179</v>
      </c>
      <c r="BM160" s="6" t="s">
        <v>239</v>
      </c>
    </row>
    <row r="161" spans="2:65" s="6" customFormat="1" ht="18.75" customHeight="1">
      <c r="B161" s="124"/>
      <c r="E161" s="125"/>
      <c r="F161" s="207" t="s">
        <v>240</v>
      </c>
      <c r="G161" s="208"/>
      <c r="H161" s="208"/>
      <c r="I161" s="208"/>
      <c r="K161" s="126">
        <v>770.32799999999997</v>
      </c>
      <c r="R161" s="127"/>
      <c r="T161" s="128"/>
      <c r="AA161" s="129"/>
      <c r="AT161" s="125" t="s">
        <v>182</v>
      </c>
      <c r="AU161" s="125" t="s">
        <v>92</v>
      </c>
      <c r="AV161" s="125" t="s">
        <v>92</v>
      </c>
      <c r="AW161" s="125" t="s">
        <v>102</v>
      </c>
      <c r="AX161" s="125" t="s">
        <v>19</v>
      </c>
      <c r="AY161" s="125" t="s">
        <v>122</v>
      </c>
    </row>
    <row r="162" spans="2:65" s="103" customFormat="1" ht="30.75" customHeight="1">
      <c r="B162" s="104"/>
      <c r="D162" s="112" t="s">
        <v>164</v>
      </c>
      <c r="E162" s="112"/>
      <c r="F162" s="112"/>
      <c r="G162" s="112"/>
      <c r="H162" s="112"/>
      <c r="I162" s="112"/>
      <c r="J162" s="112"/>
      <c r="K162" s="112"/>
      <c r="L162" s="112"/>
      <c r="M162" s="112"/>
      <c r="N162" s="201">
        <f>$BK$162</f>
        <v>0</v>
      </c>
      <c r="O162" s="200"/>
      <c r="P162" s="200"/>
      <c r="Q162" s="200"/>
      <c r="R162" s="107"/>
      <c r="T162" s="108"/>
      <c r="W162" s="109">
        <f>SUM($W$163:$W$178)</f>
        <v>499.99356900000004</v>
      </c>
      <c r="Y162" s="109">
        <f>SUM($Y$163:$Y$178)</f>
        <v>6.0409500000000005E-2</v>
      </c>
      <c r="AA162" s="110">
        <f>SUM($AA$163:$AA$178)</f>
        <v>13.421016000000002</v>
      </c>
      <c r="AR162" s="106" t="s">
        <v>19</v>
      </c>
      <c r="AT162" s="106" t="s">
        <v>73</v>
      </c>
      <c r="AU162" s="106" t="s">
        <v>19</v>
      </c>
      <c r="AY162" s="106" t="s">
        <v>122</v>
      </c>
      <c r="BK162" s="111">
        <f>SUM($BK$163:$BK$178)</f>
        <v>0</v>
      </c>
    </row>
    <row r="163" spans="2:65" s="6" customFormat="1" ht="39" customHeight="1">
      <c r="B163" s="19"/>
      <c r="C163" s="113" t="s">
        <v>241</v>
      </c>
      <c r="D163" s="113" t="s">
        <v>123</v>
      </c>
      <c r="E163" s="114" t="s">
        <v>242</v>
      </c>
      <c r="F163" s="192" t="s">
        <v>243</v>
      </c>
      <c r="G163" s="193"/>
      <c r="H163" s="193"/>
      <c r="I163" s="193"/>
      <c r="J163" s="115" t="s">
        <v>178</v>
      </c>
      <c r="K163" s="116">
        <v>909.27300000000002</v>
      </c>
      <c r="L163" s="194">
        <v>0</v>
      </c>
      <c r="M163" s="193"/>
      <c r="N163" s="194">
        <f>ROUND($L$163*$K$163,2)</f>
        <v>0</v>
      </c>
      <c r="O163" s="193"/>
      <c r="P163" s="193"/>
      <c r="Q163" s="193"/>
      <c r="R163" s="20"/>
      <c r="T163" s="117"/>
      <c r="U163" s="26" t="s">
        <v>39</v>
      </c>
      <c r="V163" s="118">
        <v>0.14000000000000001</v>
      </c>
      <c r="W163" s="118">
        <f>$V$163*$K$163</f>
        <v>127.29822000000001</v>
      </c>
      <c r="X163" s="118">
        <v>0</v>
      </c>
      <c r="Y163" s="118">
        <f>$X$163*$K$163</f>
        <v>0</v>
      </c>
      <c r="Z163" s="118">
        <v>0</v>
      </c>
      <c r="AA163" s="119">
        <f>$Z$163*$K$163</f>
        <v>0</v>
      </c>
      <c r="AR163" s="6" t="s">
        <v>179</v>
      </c>
      <c r="AT163" s="6" t="s">
        <v>123</v>
      </c>
      <c r="AU163" s="6" t="s">
        <v>92</v>
      </c>
      <c r="AY163" s="6" t="s">
        <v>122</v>
      </c>
      <c r="BE163" s="120">
        <f>IF($U$163="základní",$N$163,0)</f>
        <v>0</v>
      </c>
      <c r="BF163" s="120">
        <f>IF($U$163="snížená",$N$163,0)</f>
        <v>0</v>
      </c>
      <c r="BG163" s="120">
        <f>IF($U$163="zákl. přenesená",$N$163,0)</f>
        <v>0</v>
      </c>
      <c r="BH163" s="120">
        <f>IF($U$163="sníž. přenesená",$N$163,0)</f>
        <v>0</v>
      </c>
      <c r="BI163" s="120">
        <f>IF($U$163="nulová",$N$163,0)</f>
        <v>0</v>
      </c>
      <c r="BJ163" s="6" t="s">
        <v>19</v>
      </c>
      <c r="BK163" s="120">
        <f>ROUND($L$163*$K$163,2)</f>
        <v>0</v>
      </c>
      <c r="BL163" s="6" t="s">
        <v>179</v>
      </c>
      <c r="BM163" s="6" t="s">
        <v>244</v>
      </c>
    </row>
    <row r="164" spans="2:65" s="6" customFormat="1" ht="32.25" customHeight="1">
      <c r="B164" s="124"/>
      <c r="E164" s="125" t="s">
        <v>138</v>
      </c>
      <c r="F164" s="207" t="s">
        <v>245</v>
      </c>
      <c r="G164" s="208"/>
      <c r="H164" s="208"/>
      <c r="I164" s="208"/>
      <c r="K164" s="126">
        <v>909.27300000000002</v>
      </c>
      <c r="R164" s="127"/>
      <c r="T164" s="128"/>
      <c r="AA164" s="129"/>
      <c r="AT164" s="125" t="s">
        <v>182</v>
      </c>
      <c r="AU164" s="125" t="s">
        <v>92</v>
      </c>
      <c r="AV164" s="125" t="s">
        <v>92</v>
      </c>
      <c r="AW164" s="125" t="s">
        <v>102</v>
      </c>
      <c r="AX164" s="125" t="s">
        <v>19</v>
      </c>
      <c r="AY164" s="125" t="s">
        <v>122</v>
      </c>
    </row>
    <row r="165" spans="2:65" s="6" customFormat="1" ht="39" customHeight="1">
      <c r="B165" s="19"/>
      <c r="C165" s="113" t="s">
        <v>246</v>
      </c>
      <c r="D165" s="113" t="s">
        <v>123</v>
      </c>
      <c r="E165" s="114" t="s">
        <v>247</v>
      </c>
      <c r="F165" s="192" t="s">
        <v>248</v>
      </c>
      <c r="G165" s="193"/>
      <c r="H165" s="193"/>
      <c r="I165" s="193"/>
      <c r="J165" s="115" t="s">
        <v>178</v>
      </c>
      <c r="K165" s="116">
        <v>22731.825000000001</v>
      </c>
      <c r="L165" s="194">
        <v>0</v>
      </c>
      <c r="M165" s="193"/>
      <c r="N165" s="194">
        <f>ROUND($L$165*$K$165,2)</f>
        <v>0</v>
      </c>
      <c r="O165" s="193"/>
      <c r="P165" s="193"/>
      <c r="Q165" s="193"/>
      <c r="R165" s="20"/>
      <c r="T165" s="117"/>
      <c r="U165" s="26" t="s">
        <v>39</v>
      </c>
      <c r="V165" s="118">
        <v>0</v>
      </c>
      <c r="W165" s="118">
        <f>$V$165*$K$165</f>
        <v>0</v>
      </c>
      <c r="X165" s="118">
        <v>0</v>
      </c>
      <c r="Y165" s="118">
        <f>$X$165*$K$165</f>
        <v>0</v>
      </c>
      <c r="Z165" s="118">
        <v>0</v>
      </c>
      <c r="AA165" s="119">
        <f>$Z$165*$K$165</f>
        <v>0</v>
      </c>
      <c r="AR165" s="6" t="s">
        <v>179</v>
      </c>
      <c r="AT165" s="6" t="s">
        <v>123</v>
      </c>
      <c r="AU165" s="6" t="s">
        <v>92</v>
      </c>
      <c r="AY165" s="6" t="s">
        <v>122</v>
      </c>
      <c r="BE165" s="120">
        <f>IF($U$165="základní",$N$165,0)</f>
        <v>0</v>
      </c>
      <c r="BF165" s="120">
        <f>IF($U$165="snížená",$N$165,0)</f>
        <v>0</v>
      </c>
      <c r="BG165" s="120">
        <f>IF($U$165="zákl. přenesená",$N$165,0)</f>
        <v>0</v>
      </c>
      <c r="BH165" s="120">
        <f>IF($U$165="sníž. přenesená",$N$165,0)</f>
        <v>0</v>
      </c>
      <c r="BI165" s="120">
        <f>IF($U$165="nulová",$N$165,0)</f>
        <v>0</v>
      </c>
      <c r="BJ165" s="6" t="s">
        <v>19</v>
      </c>
      <c r="BK165" s="120">
        <f>ROUND($L$165*$K$165,2)</f>
        <v>0</v>
      </c>
      <c r="BL165" s="6" t="s">
        <v>179</v>
      </c>
      <c r="BM165" s="6" t="s">
        <v>249</v>
      </c>
    </row>
    <row r="166" spans="2:65" s="6" customFormat="1" ht="18.75" customHeight="1">
      <c r="B166" s="124"/>
      <c r="E166" s="125"/>
      <c r="F166" s="207" t="s">
        <v>250</v>
      </c>
      <c r="G166" s="208"/>
      <c r="H166" s="208"/>
      <c r="I166" s="208"/>
      <c r="K166" s="126">
        <v>22731.825000000001</v>
      </c>
      <c r="R166" s="127"/>
      <c r="T166" s="128"/>
      <c r="AA166" s="129"/>
      <c r="AT166" s="125" t="s">
        <v>182</v>
      </c>
      <c r="AU166" s="125" t="s">
        <v>92</v>
      </c>
      <c r="AV166" s="125" t="s">
        <v>92</v>
      </c>
      <c r="AW166" s="125" t="s">
        <v>102</v>
      </c>
      <c r="AX166" s="125" t="s">
        <v>19</v>
      </c>
      <c r="AY166" s="125" t="s">
        <v>122</v>
      </c>
    </row>
    <row r="167" spans="2:65" s="6" customFormat="1" ht="39" customHeight="1">
      <c r="B167" s="19"/>
      <c r="C167" s="113" t="s">
        <v>8</v>
      </c>
      <c r="D167" s="113" t="s">
        <v>123</v>
      </c>
      <c r="E167" s="114" t="s">
        <v>251</v>
      </c>
      <c r="F167" s="192" t="s">
        <v>252</v>
      </c>
      <c r="G167" s="193"/>
      <c r="H167" s="193"/>
      <c r="I167" s="193"/>
      <c r="J167" s="115" t="s">
        <v>178</v>
      </c>
      <c r="K167" s="116">
        <v>909.27300000000002</v>
      </c>
      <c r="L167" s="194">
        <v>0</v>
      </c>
      <c r="M167" s="193"/>
      <c r="N167" s="194">
        <f>ROUND($L$167*$K$167,2)</f>
        <v>0</v>
      </c>
      <c r="O167" s="193"/>
      <c r="P167" s="193"/>
      <c r="Q167" s="193"/>
      <c r="R167" s="20"/>
      <c r="T167" s="117"/>
      <c r="U167" s="26" t="s">
        <v>39</v>
      </c>
      <c r="V167" s="118">
        <v>8.6999999999999994E-2</v>
      </c>
      <c r="W167" s="118">
        <f>$V$167*$K$167</f>
        <v>79.106751000000003</v>
      </c>
      <c r="X167" s="118">
        <v>0</v>
      </c>
      <c r="Y167" s="118">
        <f>$X$167*$K$167</f>
        <v>0</v>
      </c>
      <c r="Z167" s="118">
        <v>0</v>
      </c>
      <c r="AA167" s="119">
        <f>$Z$167*$K$167</f>
        <v>0</v>
      </c>
      <c r="AR167" s="6" t="s">
        <v>179</v>
      </c>
      <c r="AT167" s="6" t="s">
        <v>123</v>
      </c>
      <c r="AU167" s="6" t="s">
        <v>92</v>
      </c>
      <c r="AY167" s="6" t="s">
        <v>122</v>
      </c>
      <c r="BE167" s="120">
        <f>IF($U$167="základní",$N$167,0)</f>
        <v>0</v>
      </c>
      <c r="BF167" s="120">
        <f>IF($U$167="snížená",$N$167,0)</f>
        <v>0</v>
      </c>
      <c r="BG167" s="120">
        <f>IF($U$167="zákl. přenesená",$N$167,0)</f>
        <v>0</v>
      </c>
      <c r="BH167" s="120">
        <f>IF($U$167="sníž. přenesená",$N$167,0)</f>
        <v>0</v>
      </c>
      <c r="BI167" s="120">
        <f>IF($U$167="nulová",$N$167,0)</f>
        <v>0</v>
      </c>
      <c r="BJ167" s="6" t="s">
        <v>19</v>
      </c>
      <c r="BK167" s="120">
        <f>ROUND($L$167*$K$167,2)</f>
        <v>0</v>
      </c>
      <c r="BL167" s="6" t="s">
        <v>179</v>
      </c>
      <c r="BM167" s="6" t="s">
        <v>253</v>
      </c>
    </row>
    <row r="168" spans="2:65" s="6" customFormat="1" ht="18.75" customHeight="1">
      <c r="B168" s="124"/>
      <c r="E168" s="125"/>
      <c r="F168" s="207" t="s">
        <v>138</v>
      </c>
      <c r="G168" s="208"/>
      <c r="H168" s="208"/>
      <c r="I168" s="208"/>
      <c r="K168" s="126">
        <v>909.27300000000002</v>
      </c>
      <c r="R168" s="127"/>
      <c r="T168" s="128"/>
      <c r="AA168" s="129"/>
      <c r="AT168" s="125" t="s">
        <v>182</v>
      </c>
      <c r="AU168" s="125" t="s">
        <v>92</v>
      </c>
      <c r="AV168" s="125" t="s">
        <v>92</v>
      </c>
      <c r="AW168" s="125" t="s">
        <v>102</v>
      </c>
      <c r="AX168" s="125" t="s">
        <v>19</v>
      </c>
      <c r="AY168" s="125" t="s">
        <v>122</v>
      </c>
    </row>
    <row r="169" spans="2:65" s="6" customFormat="1" ht="39" customHeight="1">
      <c r="B169" s="19"/>
      <c r="C169" s="113" t="s">
        <v>254</v>
      </c>
      <c r="D169" s="113" t="s">
        <v>123</v>
      </c>
      <c r="E169" s="114" t="s">
        <v>255</v>
      </c>
      <c r="F169" s="192" t="s">
        <v>256</v>
      </c>
      <c r="G169" s="193"/>
      <c r="H169" s="193"/>
      <c r="I169" s="193"/>
      <c r="J169" s="115" t="s">
        <v>178</v>
      </c>
      <c r="K169" s="116">
        <v>355.35</v>
      </c>
      <c r="L169" s="194">
        <v>0</v>
      </c>
      <c r="M169" s="193"/>
      <c r="N169" s="194">
        <f>ROUND($L$169*$K$169,2)</f>
        <v>0</v>
      </c>
      <c r="O169" s="193"/>
      <c r="P169" s="193"/>
      <c r="Q169" s="193"/>
      <c r="R169" s="20"/>
      <c r="T169" s="117"/>
      <c r="U169" s="26" t="s">
        <v>39</v>
      </c>
      <c r="V169" s="118">
        <v>0.105</v>
      </c>
      <c r="W169" s="118">
        <f>$V$169*$K$169</f>
        <v>37.311750000000004</v>
      </c>
      <c r="X169" s="118">
        <v>1.2999999999999999E-4</v>
      </c>
      <c r="Y169" s="118">
        <f>$X$169*$K$169</f>
        <v>4.61955E-2</v>
      </c>
      <c r="Z169" s="118">
        <v>0</v>
      </c>
      <c r="AA169" s="119">
        <f>$Z$169*$K$169</f>
        <v>0</v>
      </c>
      <c r="AR169" s="6" t="s">
        <v>179</v>
      </c>
      <c r="AT169" s="6" t="s">
        <v>123</v>
      </c>
      <c r="AU169" s="6" t="s">
        <v>92</v>
      </c>
      <c r="AY169" s="6" t="s">
        <v>122</v>
      </c>
      <c r="BE169" s="120">
        <f>IF($U$169="základní",$N$169,0)</f>
        <v>0</v>
      </c>
      <c r="BF169" s="120">
        <f>IF($U$169="snížená",$N$169,0)</f>
        <v>0</v>
      </c>
      <c r="BG169" s="120">
        <f>IF($U$169="zákl. přenesená",$N$169,0)</f>
        <v>0</v>
      </c>
      <c r="BH169" s="120">
        <f>IF($U$169="sníž. přenesená",$N$169,0)</f>
        <v>0</v>
      </c>
      <c r="BI169" s="120">
        <f>IF($U$169="nulová",$N$169,0)</f>
        <v>0</v>
      </c>
      <c r="BJ169" s="6" t="s">
        <v>19</v>
      </c>
      <c r="BK169" s="120">
        <f>ROUND($L$169*$K$169,2)</f>
        <v>0</v>
      </c>
      <c r="BL169" s="6" t="s">
        <v>179</v>
      </c>
      <c r="BM169" s="6" t="s">
        <v>257</v>
      </c>
    </row>
    <row r="170" spans="2:65" s="6" customFormat="1" ht="18.75" customHeight="1">
      <c r="B170" s="124"/>
      <c r="E170" s="125"/>
      <c r="F170" s="207" t="s">
        <v>258</v>
      </c>
      <c r="G170" s="208"/>
      <c r="H170" s="208"/>
      <c r="I170" s="208"/>
      <c r="K170" s="126">
        <v>355.35</v>
      </c>
      <c r="R170" s="127"/>
      <c r="T170" s="128"/>
      <c r="AA170" s="129"/>
      <c r="AT170" s="125" t="s">
        <v>182</v>
      </c>
      <c r="AU170" s="125" t="s">
        <v>92</v>
      </c>
      <c r="AV170" s="125" t="s">
        <v>92</v>
      </c>
      <c r="AW170" s="125" t="s">
        <v>102</v>
      </c>
      <c r="AX170" s="125" t="s">
        <v>19</v>
      </c>
      <c r="AY170" s="125" t="s">
        <v>122</v>
      </c>
    </row>
    <row r="171" spans="2:65" s="6" customFormat="1" ht="27" customHeight="1">
      <c r="B171" s="19"/>
      <c r="C171" s="113" t="s">
        <v>259</v>
      </c>
      <c r="D171" s="113" t="s">
        <v>123</v>
      </c>
      <c r="E171" s="114" t="s">
        <v>260</v>
      </c>
      <c r="F171" s="192" t="s">
        <v>261</v>
      </c>
      <c r="G171" s="193"/>
      <c r="H171" s="193"/>
      <c r="I171" s="193"/>
      <c r="J171" s="115" t="s">
        <v>178</v>
      </c>
      <c r="K171" s="116">
        <v>355.35</v>
      </c>
      <c r="L171" s="194">
        <v>0</v>
      </c>
      <c r="M171" s="193"/>
      <c r="N171" s="194">
        <f>ROUND($L$171*$K$171,2)</f>
        <v>0</v>
      </c>
      <c r="O171" s="193"/>
      <c r="P171" s="193"/>
      <c r="Q171" s="193"/>
      <c r="R171" s="20"/>
      <c r="T171" s="117"/>
      <c r="U171" s="26" t="s">
        <v>39</v>
      </c>
      <c r="V171" s="118">
        <v>0.308</v>
      </c>
      <c r="W171" s="118">
        <f>$V$171*$K$171</f>
        <v>109.4478</v>
      </c>
      <c r="X171" s="118">
        <v>4.0000000000000003E-5</v>
      </c>
      <c r="Y171" s="118">
        <f>$X$171*$K$171</f>
        <v>1.4214000000000003E-2</v>
      </c>
      <c r="Z171" s="118">
        <v>0</v>
      </c>
      <c r="AA171" s="119">
        <f>$Z$171*$K$171</f>
        <v>0</v>
      </c>
      <c r="AR171" s="6" t="s">
        <v>179</v>
      </c>
      <c r="AT171" s="6" t="s">
        <v>123</v>
      </c>
      <c r="AU171" s="6" t="s">
        <v>92</v>
      </c>
      <c r="AY171" s="6" t="s">
        <v>122</v>
      </c>
      <c r="BE171" s="120">
        <f>IF($U$171="základní",$N$171,0)</f>
        <v>0</v>
      </c>
      <c r="BF171" s="120">
        <f>IF($U$171="snížená",$N$171,0)</f>
        <v>0</v>
      </c>
      <c r="BG171" s="120">
        <f>IF($U$171="zákl. přenesená",$N$171,0)</f>
        <v>0</v>
      </c>
      <c r="BH171" s="120">
        <f>IF($U$171="sníž. přenesená",$N$171,0)</f>
        <v>0</v>
      </c>
      <c r="BI171" s="120">
        <f>IF($U$171="nulová",$N$171,0)</f>
        <v>0</v>
      </c>
      <c r="BJ171" s="6" t="s">
        <v>19</v>
      </c>
      <c r="BK171" s="120">
        <f>ROUND($L$171*$K$171,2)</f>
        <v>0</v>
      </c>
      <c r="BL171" s="6" t="s">
        <v>179</v>
      </c>
      <c r="BM171" s="6" t="s">
        <v>262</v>
      </c>
    </row>
    <row r="172" spans="2:65" s="6" customFormat="1" ht="18.75" customHeight="1">
      <c r="B172" s="124"/>
      <c r="E172" s="125"/>
      <c r="F172" s="207" t="s">
        <v>263</v>
      </c>
      <c r="G172" s="208"/>
      <c r="H172" s="208"/>
      <c r="I172" s="208"/>
      <c r="K172" s="126">
        <v>355.35</v>
      </c>
      <c r="R172" s="127"/>
      <c r="T172" s="128"/>
      <c r="AA172" s="129"/>
      <c r="AT172" s="125" t="s">
        <v>182</v>
      </c>
      <c r="AU172" s="125" t="s">
        <v>92</v>
      </c>
      <c r="AV172" s="125" t="s">
        <v>92</v>
      </c>
      <c r="AW172" s="125" t="s">
        <v>102</v>
      </c>
      <c r="AX172" s="125" t="s">
        <v>19</v>
      </c>
      <c r="AY172" s="125" t="s">
        <v>122</v>
      </c>
    </row>
    <row r="173" spans="2:65" s="6" customFormat="1" ht="27" customHeight="1">
      <c r="B173" s="19"/>
      <c r="C173" s="113" t="s">
        <v>264</v>
      </c>
      <c r="D173" s="113" t="s">
        <v>123</v>
      </c>
      <c r="E173" s="114" t="s">
        <v>265</v>
      </c>
      <c r="F173" s="192" t="s">
        <v>266</v>
      </c>
      <c r="G173" s="193"/>
      <c r="H173" s="193"/>
      <c r="I173" s="193"/>
      <c r="J173" s="115" t="s">
        <v>267</v>
      </c>
      <c r="K173" s="116">
        <v>1</v>
      </c>
      <c r="L173" s="194">
        <v>0</v>
      </c>
      <c r="M173" s="193"/>
      <c r="N173" s="194">
        <f>ROUND($L$173*$K$173,2)</f>
        <v>0</v>
      </c>
      <c r="O173" s="193"/>
      <c r="P173" s="193"/>
      <c r="Q173" s="193"/>
      <c r="R173" s="20"/>
      <c r="T173" s="117"/>
      <c r="U173" s="26" t="s">
        <v>39</v>
      </c>
      <c r="V173" s="118">
        <v>0.05</v>
      </c>
      <c r="W173" s="118">
        <f>$V$173*$K$173</f>
        <v>0.05</v>
      </c>
      <c r="X173" s="118">
        <v>0</v>
      </c>
      <c r="Y173" s="118">
        <f>$X$173*$K$173</f>
        <v>0</v>
      </c>
      <c r="Z173" s="118">
        <v>0</v>
      </c>
      <c r="AA173" s="119">
        <f>$Z$173*$K$173</f>
        <v>0</v>
      </c>
      <c r="AR173" s="6" t="s">
        <v>179</v>
      </c>
      <c r="AT173" s="6" t="s">
        <v>123</v>
      </c>
      <c r="AU173" s="6" t="s">
        <v>92</v>
      </c>
      <c r="AY173" s="6" t="s">
        <v>122</v>
      </c>
      <c r="BE173" s="120">
        <f>IF($U$173="základní",$N$173,0)</f>
        <v>0</v>
      </c>
      <c r="BF173" s="120">
        <f>IF($U$173="snížená",$N$173,0)</f>
        <v>0</v>
      </c>
      <c r="BG173" s="120">
        <f>IF($U$173="zákl. přenesená",$N$173,0)</f>
        <v>0</v>
      </c>
      <c r="BH173" s="120">
        <f>IF($U$173="sníž. přenesená",$N$173,0)</f>
        <v>0</v>
      </c>
      <c r="BI173" s="120">
        <f>IF($U$173="nulová",$N$173,0)</f>
        <v>0</v>
      </c>
      <c r="BJ173" s="6" t="s">
        <v>19</v>
      </c>
      <c r="BK173" s="120">
        <f>ROUND($L$173*$K$173,2)</f>
        <v>0</v>
      </c>
      <c r="BL173" s="6" t="s">
        <v>179</v>
      </c>
      <c r="BM173" s="6" t="s">
        <v>268</v>
      </c>
    </row>
    <row r="174" spans="2:65" s="6" customFormat="1" ht="30.75" customHeight="1">
      <c r="B174" s="19"/>
      <c r="F174" s="216" t="s">
        <v>269</v>
      </c>
      <c r="G174" s="168"/>
      <c r="H174" s="168"/>
      <c r="I174" s="168"/>
      <c r="R174" s="20"/>
      <c r="T174" s="54"/>
      <c r="AA174" s="55"/>
      <c r="AT174" s="6" t="s">
        <v>229</v>
      </c>
      <c r="AU174" s="6" t="s">
        <v>92</v>
      </c>
    </row>
    <row r="175" spans="2:65" s="6" customFormat="1" ht="18.75" customHeight="1">
      <c r="B175" s="124"/>
      <c r="E175" s="125"/>
      <c r="F175" s="207" t="s">
        <v>270</v>
      </c>
      <c r="G175" s="208"/>
      <c r="H175" s="208"/>
      <c r="I175" s="208"/>
      <c r="K175" s="126">
        <v>1</v>
      </c>
      <c r="R175" s="127"/>
      <c r="T175" s="128"/>
      <c r="AA175" s="129"/>
      <c r="AT175" s="125" t="s">
        <v>182</v>
      </c>
      <c r="AU175" s="125" t="s">
        <v>92</v>
      </c>
      <c r="AV175" s="125" t="s">
        <v>92</v>
      </c>
      <c r="AW175" s="125" t="s">
        <v>102</v>
      </c>
      <c r="AX175" s="125" t="s">
        <v>19</v>
      </c>
      <c r="AY175" s="125" t="s">
        <v>122</v>
      </c>
    </row>
    <row r="176" spans="2:65" s="6" customFormat="1" ht="15.75" customHeight="1">
      <c r="B176" s="19"/>
      <c r="C176" s="113" t="s">
        <v>271</v>
      </c>
      <c r="D176" s="113" t="s">
        <v>123</v>
      </c>
      <c r="E176" s="114" t="s">
        <v>272</v>
      </c>
      <c r="F176" s="192" t="s">
        <v>273</v>
      </c>
      <c r="G176" s="193"/>
      <c r="H176" s="193"/>
      <c r="I176" s="193"/>
      <c r="J176" s="115" t="s">
        <v>178</v>
      </c>
      <c r="K176" s="116">
        <v>213.03200000000001</v>
      </c>
      <c r="L176" s="194">
        <v>0</v>
      </c>
      <c r="M176" s="193"/>
      <c r="N176" s="194">
        <f>ROUND($L$176*$K$176,2)</f>
        <v>0</v>
      </c>
      <c r="O176" s="193"/>
      <c r="P176" s="193"/>
      <c r="Q176" s="193"/>
      <c r="R176" s="20"/>
      <c r="T176" s="117"/>
      <c r="U176" s="26" t="s">
        <v>39</v>
      </c>
      <c r="V176" s="118">
        <v>0.68899999999999995</v>
      </c>
      <c r="W176" s="118">
        <f>$V$176*$K$176</f>
        <v>146.77904799999999</v>
      </c>
      <c r="X176" s="118">
        <v>0</v>
      </c>
      <c r="Y176" s="118">
        <f>$X$176*$K$176</f>
        <v>0</v>
      </c>
      <c r="Z176" s="118">
        <v>6.3E-2</v>
      </c>
      <c r="AA176" s="119">
        <f>$Z$176*$K$176</f>
        <v>13.421016000000002</v>
      </c>
      <c r="AR176" s="6" t="s">
        <v>179</v>
      </c>
      <c r="AT176" s="6" t="s">
        <v>123</v>
      </c>
      <c r="AU176" s="6" t="s">
        <v>92</v>
      </c>
      <c r="AY176" s="6" t="s">
        <v>122</v>
      </c>
      <c r="BE176" s="120">
        <f>IF($U$176="základní",$N$176,0)</f>
        <v>0</v>
      </c>
      <c r="BF176" s="120">
        <f>IF($U$176="snížená",$N$176,0)</f>
        <v>0</v>
      </c>
      <c r="BG176" s="120">
        <f>IF($U$176="zákl. přenesená",$N$176,0)</f>
        <v>0</v>
      </c>
      <c r="BH176" s="120">
        <f>IF($U$176="sníž. přenesená",$N$176,0)</f>
        <v>0</v>
      </c>
      <c r="BI176" s="120">
        <f>IF($U$176="nulová",$N$176,0)</f>
        <v>0</v>
      </c>
      <c r="BJ176" s="6" t="s">
        <v>19</v>
      </c>
      <c r="BK176" s="120">
        <f>ROUND($L$176*$K$176,2)</f>
        <v>0</v>
      </c>
      <c r="BL176" s="6" t="s">
        <v>179</v>
      </c>
      <c r="BM176" s="6" t="s">
        <v>274</v>
      </c>
    </row>
    <row r="177" spans="2:65" s="6" customFormat="1" ht="32.25" customHeight="1">
      <c r="B177" s="124"/>
      <c r="E177" s="125"/>
      <c r="F177" s="207" t="s">
        <v>275</v>
      </c>
      <c r="G177" s="208"/>
      <c r="H177" s="208"/>
      <c r="I177" s="208"/>
      <c r="K177" s="126">
        <v>54.618000000000002</v>
      </c>
      <c r="R177" s="127"/>
      <c r="T177" s="128"/>
      <c r="AA177" s="129"/>
      <c r="AT177" s="125" t="s">
        <v>182</v>
      </c>
      <c r="AU177" s="125" t="s">
        <v>92</v>
      </c>
      <c r="AV177" s="125" t="s">
        <v>92</v>
      </c>
      <c r="AW177" s="125" t="s">
        <v>102</v>
      </c>
      <c r="AX177" s="125" t="s">
        <v>74</v>
      </c>
      <c r="AY177" s="125" t="s">
        <v>122</v>
      </c>
    </row>
    <row r="178" spans="2:65" s="6" customFormat="1" ht="18.75" customHeight="1">
      <c r="B178" s="124"/>
      <c r="E178" s="125"/>
      <c r="F178" s="207" t="s">
        <v>276</v>
      </c>
      <c r="G178" s="208"/>
      <c r="H178" s="208"/>
      <c r="I178" s="208"/>
      <c r="K178" s="126">
        <v>158.41399999999999</v>
      </c>
      <c r="R178" s="127"/>
      <c r="T178" s="128"/>
      <c r="AA178" s="129"/>
      <c r="AT178" s="125" t="s">
        <v>182</v>
      </c>
      <c r="AU178" s="125" t="s">
        <v>92</v>
      </c>
      <c r="AV178" s="125" t="s">
        <v>92</v>
      </c>
      <c r="AW178" s="125" t="s">
        <v>102</v>
      </c>
      <c r="AX178" s="125" t="s">
        <v>74</v>
      </c>
      <c r="AY178" s="125" t="s">
        <v>122</v>
      </c>
    </row>
    <row r="179" spans="2:65" s="103" customFormat="1" ht="30.75" customHeight="1">
      <c r="B179" s="104"/>
      <c r="D179" s="112" t="s">
        <v>165</v>
      </c>
      <c r="E179" s="112"/>
      <c r="F179" s="112"/>
      <c r="G179" s="112"/>
      <c r="H179" s="112"/>
      <c r="I179" s="112"/>
      <c r="J179" s="112"/>
      <c r="K179" s="112"/>
      <c r="L179" s="112"/>
      <c r="M179" s="112"/>
      <c r="N179" s="201">
        <f>$BK$179</f>
        <v>0</v>
      </c>
      <c r="O179" s="200"/>
      <c r="P179" s="200"/>
      <c r="Q179" s="200"/>
      <c r="R179" s="107"/>
      <c r="T179" s="108"/>
      <c r="W179" s="109">
        <f>SUM($W$180:$W$182)</f>
        <v>2.5485600000000002</v>
      </c>
      <c r="Y179" s="109">
        <f>SUM($Y$180:$Y$182)</f>
        <v>0</v>
      </c>
      <c r="AA179" s="110">
        <f>SUM($AA$180:$AA$182)</f>
        <v>0</v>
      </c>
      <c r="AR179" s="106" t="s">
        <v>19</v>
      </c>
      <c r="AT179" s="106" t="s">
        <v>73</v>
      </c>
      <c r="AU179" s="106" t="s">
        <v>19</v>
      </c>
      <c r="AY179" s="106" t="s">
        <v>122</v>
      </c>
      <c r="BK179" s="111">
        <f>SUM($BK$180:$BK$182)</f>
        <v>0</v>
      </c>
    </row>
    <row r="180" spans="2:65" s="6" customFormat="1" ht="27" customHeight="1">
      <c r="B180" s="19"/>
      <c r="C180" s="113" t="s">
        <v>277</v>
      </c>
      <c r="D180" s="113" t="s">
        <v>123</v>
      </c>
      <c r="E180" s="114" t="s">
        <v>278</v>
      </c>
      <c r="F180" s="192" t="s">
        <v>279</v>
      </c>
      <c r="G180" s="193"/>
      <c r="H180" s="193"/>
      <c r="I180" s="193"/>
      <c r="J180" s="115" t="s">
        <v>280</v>
      </c>
      <c r="K180" s="116">
        <v>13.776</v>
      </c>
      <c r="L180" s="194">
        <v>0</v>
      </c>
      <c r="M180" s="193"/>
      <c r="N180" s="194">
        <f>ROUND($L$180*$K$180,2)</f>
        <v>0</v>
      </c>
      <c r="O180" s="193"/>
      <c r="P180" s="193"/>
      <c r="Q180" s="193"/>
      <c r="R180" s="20"/>
      <c r="T180" s="117"/>
      <c r="U180" s="26" t="s">
        <v>39</v>
      </c>
      <c r="V180" s="118">
        <v>0.125</v>
      </c>
      <c r="W180" s="118">
        <f>$V$180*$K$180</f>
        <v>1.722</v>
      </c>
      <c r="X180" s="118">
        <v>0</v>
      </c>
      <c r="Y180" s="118">
        <f>$X$180*$K$180</f>
        <v>0</v>
      </c>
      <c r="Z180" s="118">
        <v>0</v>
      </c>
      <c r="AA180" s="119">
        <f>$Z$180*$K$180</f>
        <v>0</v>
      </c>
      <c r="AR180" s="6" t="s">
        <v>179</v>
      </c>
      <c r="AT180" s="6" t="s">
        <v>123</v>
      </c>
      <c r="AU180" s="6" t="s">
        <v>92</v>
      </c>
      <c r="AY180" s="6" t="s">
        <v>122</v>
      </c>
      <c r="BE180" s="120">
        <f>IF($U$180="základní",$N$180,0)</f>
        <v>0</v>
      </c>
      <c r="BF180" s="120">
        <f>IF($U$180="snížená",$N$180,0)</f>
        <v>0</v>
      </c>
      <c r="BG180" s="120">
        <f>IF($U$180="zákl. přenesená",$N$180,0)</f>
        <v>0</v>
      </c>
      <c r="BH180" s="120">
        <f>IF($U$180="sníž. přenesená",$N$180,0)</f>
        <v>0</v>
      </c>
      <c r="BI180" s="120">
        <f>IF($U$180="nulová",$N$180,0)</f>
        <v>0</v>
      </c>
      <c r="BJ180" s="6" t="s">
        <v>19</v>
      </c>
      <c r="BK180" s="120">
        <f>ROUND($L$180*$K$180,2)</f>
        <v>0</v>
      </c>
      <c r="BL180" s="6" t="s">
        <v>179</v>
      </c>
      <c r="BM180" s="6" t="s">
        <v>281</v>
      </c>
    </row>
    <row r="181" spans="2:65" s="6" customFormat="1" ht="27" customHeight="1">
      <c r="B181" s="19"/>
      <c r="C181" s="113" t="s">
        <v>7</v>
      </c>
      <c r="D181" s="113" t="s">
        <v>123</v>
      </c>
      <c r="E181" s="114" t="s">
        <v>282</v>
      </c>
      <c r="F181" s="192" t="s">
        <v>283</v>
      </c>
      <c r="G181" s="193"/>
      <c r="H181" s="193"/>
      <c r="I181" s="193"/>
      <c r="J181" s="115" t="s">
        <v>280</v>
      </c>
      <c r="K181" s="116">
        <v>137.76</v>
      </c>
      <c r="L181" s="194">
        <v>0</v>
      </c>
      <c r="M181" s="193"/>
      <c r="N181" s="194">
        <f>ROUND($L$181*$K$181,2)</f>
        <v>0</v>
      </c>
      <c r="O181" s="193"/>
      <c r="P181" s="193"/>
      <c r="Q181" s="193"/>
      <c r="R181" s="20"/>
      <c r="T181" s="117"/>
      <c r="U181" s="26" t="s">
        <v>39</v>
      </c>
      <c r="V181" s="118">
        <v>6.0000000000000001E-3</v>
      </c>
      <c r="W181" s="118">
        <f>$V$181*$K$181</f>
        <v>0.82655999999999996</v>
      </c>
      <c r="X181" s="118">
        <v>0</v>
      </c>
      <c r="Y181" s="118">
        <f>$X$181*$K$181</f>
        <v>0</v>
      </c>
      <c r="Z181" s="118">
        <v>0</v>
      </c>
      <c r="AA181" s="119">
        <f>$Z$181*$K$181</f>
        <v>0</v>
      </c>
      <c r="AR181" s="6" t="s">
        <v>179</v>
      </c>
      <c r="AT181" s="6" t="s">
        <v>123</v>
      </c>
      <c r="AU181" s="6" t="s">
        <v>92</v>
      </c>
      <c r="AY181" s="6" t="s">
        <v>122</v>
      </c>
      <c r="BE181" s="120">
        <f>IF($U$181="základní",$N$181,0)</f>
        <v>0</v>
      </c>
      <c r="BF181" s="120">
        <f>IF($U$181="snížená",$N$181,0)</f>
        <v>0</v>
      </c>
      <c r="BG181" s="120">
        <f>IF($U$181="zákl. přenesená",$N$181,0)</f>
        <v>0</v>
      </c>
      <c r="BH181" s="120">
        <f>IF($U$181="sníž. přenesená",$N$181,0)</f>
        <v>0</v>
      </c>
      <c r="BI181" s="120">
        <f>IF($U$181="nulová",$N$181,0)</f>
        <v>0</v>
      </c>
      <c r="BJ181" s="6" t="s">
        <v>19</v>
      </c>
      <c r="BK181" s="120">
        <f>ROUND($L$181*$K$181,2)</f>
        <v>0</v>
      </c>
      <c r="BL181" s="6" t="s">
        <v>179</v>
      </c>
      <c r="BM181" s="6" t="s">
        <v>284</v>
      </c>
    </row>
    <row r="182" spans="2:65" s="6" customFormat="1" ht="27" customHeight="1">
      <c r="B182" s="19"/>
      <c r="C182" s="113" t="s">
        <v>285</v>
      </c>
      <c r="D182" s="113" t="s">
        <v>123</v>
      </c>
      <c r="E182" s="114" t="s">
        <v>286</v>
      </c>
      <c r="F182" s="192" t="s">
        <v>287</v>
      </c>
      <c r="G182" s="193"/>
      <c r="H182" s="193"/>
      <c r="I182" s="193"/>
      <c r="J182" s="115" t="s">
        <v>280</v>
      </c>
      <c r="K182" s="116">
        <v>13.776</v>
      </c>
      <c r="L182" s="194">
        <v>0</v>
      </c>
      <c r="M182" s="193"/>
      <c r="N182" s="194">
        <f>ROUND($L$182*$K$182,2)</f>
        <v>0</v>
      </c>
      <c r="O182" s="193"/>
      <c r="P182" s="193"/>
      <c r="Q182" s="193"/>
      <c r="R182" s="20"/>
      <c r="T182" s="117"/>
      <c r="U182" s="26" t="s">
        <v>39</v>
      </c>
      <c r="V182" s="118">
        <v>0</v>
      </c>
      <c r="W182" s="118">
        <f>$V$182*$K$182</f>
        <v>0</v>
      </c>
      <c r="X182" s="118">
        <v>0</v>
      </c>
      <c r="Y182" s="118">
        <f>$X$182*$K$182</f>
        <v>0</v>
      </c>
      <c r="Z182" s="118">
        <v>0</v>
      </c>
      <c r="AA182" s="119">
        <f>$Z$182*$K$182</f>
        <v>0</v>
      </c>
      <c r="AR182" s="6" t="s">
        <v>179</v>
      </c>
      <c r="AT182" s="6" t="s">
        <v>123</v>
      </c>
      <c r="AU182" s="6" t="s">
        <v>92</v>
      </c>
      <c r="AY182" s="6" t="s">
        <v>122</v>
      </c>
      <c r="BE182" s="120">
        <f>IF($U$182="základní",$N$182,0)</f>
        <v>0</v>
      </c>
      <c r="BF182" s="120">
        <f>IF($U$182="snížená",$N$182,0)</f>
        <v>0</v>
      </c>
      <c r="BG182" s="120">
        <f>IF($U$182="zákl. přenesená",$N$182,0)</f>
        <v>0</v>
      </c>
      <c r="BH182" s="120">
        <f>IF($U$182="sníž. přenesená",$N$182,0)</f>
        <v>0</v>
      </c>
      <c r="BI182" s="120">
        <f>IF($U$182="nulová",$N$182,0)</f>
        <v>0</v>
      </c>
      <c r="BJ182" s="6" t="s">
        <v>19</v>
      </c>
      <c r="BK182" s="120">
        <f>ROUND($L$182*$K$182,2)</f>
        <v>0</v>
      </c>
      <c r="BL182" s="6" t="s">
        <v>179</v>
      </c>
      <c r="BM182" s="6" t="s">
        <v>288</v>
      </c>
    </row>
    <row r="183" spans="2:65" s="103" customFormat="1" ht="30.75" customHeight="1">
      <c r="B183" s="104"/>
      <c r="D183" s="112" t="s">
        <v>166</v>
      </c>
      <c r="E183" s="112"/>
      <c r="F183" s="112"/>
      <c r="G183" s="112"/>
      <c r="H183" s="112"/>
      <c r="I183" s="112"/>
      <c r="J183" s="112"/>
      <c r="K183" s="112"/>
      <c r="L183" s="112"/>
      <c r="M183" s="112"/>
      <c r="N183" s="201">
        <f>$BK$183</f>
        <v>0</v>
      </c>
      <c r="O183" s="200"/>
      <c r="P183" s="200"/>
      <c r="Q183" s="200"/>
      <c r="R183" s="107"/>
      <c r="T183" s="108"/>
      <c r="W183" s="109">
        <f>$W$184</f>
        <v>5.2027980000000005</v>
      </c>
      <c r="Y183" s="109">
        <f>$Y$184</f>
        <v>0</v>
      </c>
      <c r="AA183" s="110">
        <f>$AA$184</f>
        <v>0</v>
      </c>
      <c r="AR183" s="106" t="s">
        <v>19</v>
      </c>
      <c r="AT183" s="106" t="s">
        <v>73</v>
      </c>
      <c r="AU183" s="106" t="s">
        <v>19</v>
      </c>
      <c r="AY183" s="106" t="s">
        <v>122</v>
      </c>
      <c r="BK183" s="111">
        <f>$BK$184</f>
        <v>0</v>
      </c>
    </row>
    <row r="184" spans="2:65" s="6" customFormat="1" ht="15.75" customHeight="1">
      <c r="B184" s="19"/>
      <c r="C184" s="113" t="s">
        <v>289</v>
      </c>
      <c r="D184" s="113" t="s">
        <v>123</v>
      </c>
      <c r="E184" s="114" t="s">
        <v>290</v>
      </c>
      <c r="F184" s="192" t="s">
        <v>291</v>
      </c>
      <c r="G184" s="193"/>
      <c r="H184" s="193"/>
      <c r="I184" s="193"/>
      <c r="J184" s="115" t="s">
        <v>280</v>
      </c>
      <c r="K184" s="116">
        <v>16.361000000000001</v>
      </c>
      <c r="L184" s="194">
        <v>0</v>
      </c>
      <c r="M184" s="193"/>
      <c r="N184" s="194">
        <f>ROUND($L$184*$K$184,2)</f>
        <v>0</v>
      </c>
      <c r="O184" s="193"/>
      <c r="P184" s="193"/>
      <c r="Q184" s="193"/>
      <c r="R184" s="20"/>
      <c r="T184" s="117"/>
      <c r="U184" s="26" t="s">
        <v>39</v>
      </c>
      <c r="V184" s="118">
        <v>0.318</v>
      </c>
      <c r="W184" s="118">
        <f>$V$184*$K$184</f>
        <v>5.2027980000000005</v>
      </c>
      <c r="X184" s="118">
        <v>0</v>
      </c>
      <c r="Y184" s="118">
        <f>$X$184*$K$184</f>
        <v>0</v>
      </c>
      <c r="Z184" s="118">
        <v>0</v>
      </c>
      <c r="AA184" s="119">
        <f>$Z$184*$K$184</f>
        <v>0</v>
      </c>
      <c r="AR184" s="6" t="s">
        <v>179</v>
      </c>
      <c r="AT184" s="6" t="s">
        <v>123</v>
      </c>
      <c r="AU184" s="6" t="s">
        <v>92</v>
      </c>
      <c r="AY184" s="6" t="s">
        <v>122</v>
      </c>
      <c r="BE184" s="120">
        <f>IF($U$184="základní",$N$184,0)</f>
        <v>0</v>
      </c>
      <c r="BF184" s="120">
        <f>IF($U$184="snížená",$N$184,0)</f>
        <v>0</v>
      </c>
      <c r="BG184" s="120">
        <f>IF($U$184="zákl. přenesená",$N$184,0)</f>
        <v>0</v>
      </c>
      <c r="BH184" s="120">
        <f>IF($U$184="sníž. přenesená",$N$184,0)</f>
        <v>0</v>
      </c>
      <c r="BI184" s="120">
        <f>IF($U$184="nulová",$N$184,0)</f>
        <v>0</v>
      </c>
      <c r="BJ184" s="6" t="s">
        <v>19</v>
      </c>
      <c r="BK184" s="120">
        <f>ROUND($L$184*$K$184,2)</f>
        <v>0</v>
      </c>
      <c r="BL184" s="6" t="s">
        <v>179</v>
      </c>
      <c r="BM184" s="6" t="s">
        <v>292</v>
      </c>
    </row>
    <row r="185" spans="2:65" s="103" customFormat="1" ht="37.5" customHeight="1">
      <c r="B185" s="104"/>
      <c r="D185" s="105" t="s">
        <v>167</v>
      </c>
      <c r="E185" s="105"/>
      <c r="F185" s="105"/>
      <c r="G185" s="105"/>
      <c r="H185" s="105"/>
      <c r="I185" s="105"/>
      <c r="J185" s="105"/>
      <c r="K185" s="105"/>
      <c r="L185" s="105"/>
      <c r="M185" s="105"/>
      <c r="N185" s="199">
        <f>$BK$185</f>
        <v>0</v>
      </c>
      <c r="O185" s="200"/>
      <c r="P185" s="200"/>
      <c r="Q185" s="200"/>
      <c r="R185" s="107"/>
      <c r="T185" s="108"/>
      <c r="W185" s="109">
        <f>$W$186+$W$221+$W$225+$W$229+$W$233+$W$245+$W$257+$W$272</f>
        <v>1094.3728840000001</v>
      </c>
      <c r="Y185" s="109">
        <f>$Y$186+$Y$221+$Y$225+$Y$229+$Y$233+$Y$245+$Y$257+$Y$272</f>
        <v>22.041869939999998</v>
      </c>
      <c r="AA185" s="110">
        <f>$AA$186+$AA$221+$AA$225+$AA$229+$AA$233+$AA$245+$AA$257+$AA$272</f>
        <v>0.35526735000000004</v>
      </c>
      <c r="AR185" s="106" t="s">
        <v>92</v>
      </c>
      <c r="AT185" s="106" t="s">
        <v>73</v>
      </c>
      <c r="AU185" s="106" t="s">
        <v>74</v>
      </c>
      <c r="AY185" s="106" t="s">
        <v>122</v>
      </c>
      <c r="BK185" s="111">
        <f>$BK$186+$BK$221+$BK$225+$BK$229+$BK$233+$BK$245+$BK$257+$BK$272</f>
        <v>0</v>
      </c>
    </row>
    <row r="186" spans="2:65" s="103" customFormat="1" ht="21" customHeight="1">
      <c r="B186" s="104"/>
      <c r="D186" s="112" t="s">
        <v>168</v>
      </c>
      <c r="E186" s="112"/>
      <c r="F186" s="112"/>
      <c r="G186" s="112"/>
      <c r="H186" s="112"/>
      <c r="I186" s="112"/>
      <c r="J186" s="112"/>
      <c r="K186" s="112"/>
      <c r="L186" s="112"/>
      <c r="M186" s="112"/>
      <c r="N186" s="201">
        <f>$BK$186</f>
        <v>0</v>
      </c>
      <c r="O186" s="200"/>
      <c r="P186" s="200"/>
      <c r="Q186" s="200"/>
      <c r="R186" s="107"/>
      <c r="T186" s="108"/>
      <c r="W186" s="109">
        <f>SUM($W$187:$W$220)</f>
        <v>346.24122799999998</v>
      </c>
      <c r="Y186" s="109">
        <f>SUM($Y$187:$Y$220)</f>
        <v>12.64513124</v>
      </c>
      <c r="AA186" s="110">
        <f>SUM($AA$187:$AA$220)</f>
        <v>0</v>
      </c>
      <c r="AR186" s="106" t="s">
        <v>92</v>
      </c>
      <c r="AT186" s="106" t="s">
        <v>73</v>
      </c>
      <c r="AU186" s="106" t="s">
        <v>19</v>
      </c>
      <c r="AY186" s="106" t="s">
        <v>122</v>
      </c>
      <c r="BK186" s="111">
        <f>SUM($BK$187:$BK$220)</f>
        <v>0</v>
      </c>
    </row>
    <row r="187" spans="2:65" s="6" customFormat="1" ht="27" customHeight="1">
      <c r="B187" s="19"/>
      <c r="C187" s="113" t="s">
        <v>293</v>
      </c>
      <c r="D187" s="113" t="s">
        <v>123</v>
      </c>
      <c r="E187" s="114" t="s">
        <v>294</v>
      </c>
      <c r="F187" s="192" t="s">
        <v>295</v>
      </c>
      <c r="G187" s="193"/>
      <c r="H187" s="193"/>
      <c r="I187" s="193"/>
      <c r="J187" s="115" t="s">
        <v>178</v>
      </c>
      <c r="K187" s="116">
        <v>861.56</v>
      </c>
      <c r="L187" s="194">
        <v>0</v>
      </c>
      <c r="M187" s="193"/>
      <c r="N187" s="194">
        <f>ROUND($L$187*$K$187,2)</f>
        <v>0</v>
      </c>
      <c r="O187" s="193"/>
      <c r="P187" s="193"/>
      <c r="Q187" s="193"/>
      <c r="R187" s="20"/>
      <c r="T187" s="117"/>
      <c r="U187" s="26" t="s">
        <v>39</v>
      </c>
      <c r="V187" s="118">
        <v>0.09</v>
      </c>
      <c r="W187" s="118">
        <f>$V$187*$K$187</f>
        <v>77.540399999999991</v>
      </c>
      <c r="X187" s="118">
        <v>0</v>
      </c>
      <c r="Y187" s="118">
        <f>$X$187*$K$187</f>
        <v>0</v>
      </c>
      <c r="Z187" s="118">
        <v>0</v>
      </c>
      <c r="AA187" s="119">
        <f>$Z$187*$K$187</f>
        <v>0</v>
      </c>
      <c r="AR187" s="6" t="s">
        <v>254</v>
      </c>
      <c r="AT187" s="6" t="s">
        <v>123</v>
      </c>
      <c r="AU187" s="6" t="s">
        <v>92</v>
      </c>
      <c r="AY187" s="6" t="s">
        <v>122</v>
      </c>
      <c r="BE187" s="120">
        <f>IF($U$187="základní",$N$187,0)</f>
        <v>0</v>
      </c>
      <c r="BF187" s="120">
        <f>IF($U$187="snížená",$N$187,0)</f>
        <v>0</v>
      </c>
      <c r="BG187" s="120">
        <f>IF($U$187="zákl. přenesená",$N$187,0)</f>
        <v>0</v>
      </c>
      <c r="BH187" s="120">
        <f>IF($U$187="sníž. přenesená",$N$187,0)</f>
        <v>0</v>
      </c>
      <c r="BI187" s="120">
        <f>IF($U$187="nulová",$N$187,0)</f>
        <v>0</v>
      </c>
      <c r="BJ187" s="6" t="s">
        <v>19</v>
      </c>
      <c r="BK187" s="120">
        <f>ROUND($L$187*$K$187,2)</f>
        <v>0</v>
      </c>
      <c r="BL187" s="6" t="s">
        <v>254</v>
      </c>
      <c r="BM187" s="6" t="s">
        <v>296</v>
      </c>
    </row>
    <row r="188" spans="2:65" s="6" customFormat="1" ht="18.75" customHeight="1">
      <c r="B188" s="124"/>
      <c r="E188" s="125" t="s">
        <v>146</v>
      </c>
      <c r="F188" s="207" t="s">
        <v>297</v>
      </c>
      <c r="G188" s="208"/>
      <c r="H188" s="208"/>
      <c r="I188" s="208"/>
      <c r="K188" s="126">
        <v>861.56</v>
      </c>
      <c r="R188" s="127"/>
      <c r="T188" s="128"/>
      <c r="AA188" s="129"/>
      <c r="AT188" s="125" t="s">
        <v>182</v>
      </c>
      <c r="AU188" s="125" t="s">
        <v>92</v>
      </c>
      <c r="AV188" s="125" t="s">
        <v>92</v>
      </c>
      <c r="AW188" s="125" t="s">
        <v>102</v>
      </c>
      <c r="AX188" s="125" t="s">
        <v>19</v>
      </c>
      <c r="AY188" s="125" t="s">
        <v>122</v>
      </c>
    </row>
    <row r="189" spans="2:65" s="6" customFormat="1" ht="27" customHeight="1">
      <c r="B189" s="19"/>
      <c r="C189" s="142" t="s">
        <v>298</v>
      </c>
      <c r="D189" s="142" t="s">
        <v>201</v>
      </c>
      <c r="E189" s="143" t="s">
        <v>299</v>
      </c>
      <c r="F189" s="213" t="s">
        <v>596</v>
      </c>
      <c r="G189" s="214"/>
      <c r="H189" s="214"/>
      <c r="I189" s="214"/>
      <c r="J189" s="144" t="s">
        <v>178</v>
      </c>
      <c r="K189" s="145">
        <v>904.63800000000003</v>
      </c>
      <c r="L189" s="215">
        <v>0</v>
      </c>
      <c r="M189" s="214"/>
      <c r="N189" s="215">
        <f>ROUND($L$189*$K$189,2)</f>
        <v>0</v>
      </c>
      <c r="O189" s="193"/>
      <c r="P189" s="193"/>
      <c r="Q189" s="193"/>
      <c r="R189" s="20"/>
      <c r="T189" s="117"/>
      <c r="U189" s="26" t="s">
        <v>39</v>
      </c>
      <c r="V189" s="118">
        <v>0</v>
      </c>
      <c r="W189" s="118">
        <f>$V$189*$K$189</f>
        <v>0</v>
      </c>
      <c r="X189" s="118">
        <v>2.2399999999999998E-3</v>
      </c>
      <c r="Y189" s="118">
        <f>$X$189*$K$189</f>
        <v>2.0263891199999997</v>
      </c>
      <c r="Z189" s="118">
        <v>0</v>
      </c>
      <c r="AA189" s="119">
        <f>$Z$189*$K$189</f>
        <v>0</v>
      </c>
      <c r="AR189" s="6" t="s">
        <v>300</v>
      </c>
      <c r="AT189" s="6" t="s">
        <v>201</v>
      </c>
      <c r="AU189" s="6" t="s">
        <v>92</v>
      </c>
      <c r="AY189" s="6" t="s">
        <v>122</v>
      </c>
      <c r="BE189" s="120">
        <f>IF($U$189="základní",$N$189,0)</f>
        <v>0</v>
      </c>
      <c r="BF189" s="120">
        <f>IF($U$189="snížená",$N$189,0)</f>
        <v>0</v>
      </c>
      <c r="BG189" s="120">
        <f>IF($U$189="zákl. přenesená",$N$189,0)</f>
        <v>0</v>
      </c>
      <c r="BH189" s="120">
        <f>IF($U$189="sníž. přenesená",$N$189,0)</f>
        <v>0</v>
      </c>
      <c r="BI189" s="120">
        <f>IF($U$189="nulová",$N$189,0)</f>
        <v>0</v>
      </c>
      <c r="BJ189" s="6" t="s">
        <v>19</v>
      </c>
      <c r="BK189" s="120">
        <f>ROUND($L$189*$K$189,2)</f>
        <v>0</v>
      </c>
      <c r="BL189" s="6" t="s">
        <v>254</v>
      </c>
      <c r="BM189" s="6" t="s">
        <v>301</v>
      </c>
    </row>
    <row r="190" spans="2:65" s="6" customFormat="1" ht="18.75" customHeight="1">
      <c r="B190" s="124"/>
      <c r="E190" s="125"/>
      <c r="F190" s="207" t="s">
        <v>302</v>
      </c>
      <c r="G190" s="208"/>
      <c r="H190" s="208"/>
      <c r="I190" s="208"/>
      <c r="K190" s="126">
        <v>904.63800000000003</v>
      </c>
      <c r="R190" s="127"/>
      <c r="T190" s="128"/>
      <c r="AA190" s="129"/>
      <c r="AT190" s="125" t="s">
        <v>182</v>
      </c>
      <c r="AU190" s="125" t="s">
        <v>92</v>
      </c>
      <c r="AV190" s="125" t="s">
        <v>92</v>
      </c>
      <c r="AW190" s="125" t="s">
        <v>102</v>
      </c>
      <c r="AX190" s="125" t="s">
        <v>19</v>
      </c>
      <c r="AY190" s="125" t="s">
        <v>122</v>
      </c>
    </row>
    <row r="191" spans="2:65" s="6" customFormat="1" ht="27" customHeight="1">
      <c r="B191" s="19"/>
      <c r="C191" s="113" t="s">
        <v>303</v>
      </c>
      <c r="D191" s="113" t="s">
        <v>123</v>
      </c>
      <c r="E191" s="114" t="s">
        <v>304</v>
      </c>
      <c r="F191" s="192" t="s">
        <v>305</v>
      </c>
      <c r="G191" s="193"/>
      <c r="H191" s="193"/>
      <c r="I191" s="193"/>
      <c r="J191" s="115" t="s">
        <v>178</v>
      </c>
      <c r="K191" s="116">
        <v>97.090999999999994</v>
      </c>
      <c r="L191" s="194">
        <v>0</v>
      </c>
      <c r="M191" s="193"/>
      <c r="N191" s="194">
        <f>ROUND($L$191*$K$191,2)</f>
        <v>0</v>
      </c>
      <c r="O191" s="193"/>
      <c r="P191" s="193"/>
      <c r="Q191" s="193"/>
      <c r="R191" s="20"/>
      <c r="T191" s="117"/>
      <c r="U191" s="26" t="s">
        <v>39</v>
      </c>
      <c r="V191" s="118">
        <v>0.21099999999999999</v>
      </c>
      <c r="W191" s="118">
        <f>$V$191*$K$191</f>
        <v>20.486200999999998</v>
      </c>
      <c r="X191" s="118">
        <v>6.0000000000000001E-3</v>
      </c>
      <c r="Y191" s="118">
        <f>$X$191*$K$191</f>
        <v>0.58254600000000001</v>
      </c>
      <c r="Z191" s="118">
        <v>0</v>
      </c>
      <c r="AA191" s="119">
        <f>$Z$191*$K$191</f>
        <v>0</v>
      </c>
      <c r="AR191" s="6" t="s">
        <v>254</v>
      </c>
      <c r="AT191" s="6" t="s">
        <v>123</v>
      </c>
      <c r="AU191" s="6" t="s">
        <v>92</v>
      </c>
      <c r="AY191" s="6" t="s">
        <v>122</v>
      </c>
      <c r="BE191" s="120">
        <f>IF($U$191="základní",$N$191,0)</f>
        <v>0</v>
      </c>
      <c r="BF191" s="120">
        <f>IF($U$191="snížená",$N$191,0)</f>
        <v>0</v>
      </c>
      <c r="BG191" s="120">
        <f>IF($U$191="zákl. přenesená",$N$191,0)</f>
        <v>0</v>
      </c>
      <c r="BH191" s="120">
        <f>IF($U$191="sníž. přenesená",$N$191,0)</f>
        <v>0</v>
      </c>
      <c r="BI191" s="120">
        <f>IF($U$191="nulová",$N$191,0)</f>
        <v>0</v>
      </c>
      <c r="BJ191" s="6" t="s">
        <v>19</v>
      </c>
      <c r="BK191" s="120">
        <f>ROUND($L$191*$K$191,2)</f>
        <v>0</v>
      </c>
      <c r="BL191" s="6" t="s">
        <v>254</v>
      </c>
      <c r="BM191" s="6" t="s">
        <v>306</v>
      </c>
    </row>
    <row r="192" spans="2:65" s="6" customFormat="1" ht="32.25" customHeight="1">
      <c r="B192" s="124"/>
      <c r="E192" s="125" t="s">
        <v>150</v>
      </c>
      <c r="F192" s="207" t="s">
        <v>307</v>
      </c>
      <c r="G192" s="208"/>
      <c r="H192" s="208"/>
      <c r="I192" s="208"/>
      <c r="K192" s="126">
        <v>11.500999999999999</v>
      </c>
      <c r="R192" s="127"/>
      <c r="T192" s="128"/>
      <c r="AA192" s="129"/>
      <c r="AT192" s="125" t="s">
        <v>182</v>
      </c>
      <c r="AU192" s="125" t="s">
        <v>92</v>
      </c>
      <c r="AV192" s="125" t="s">
        <v>92</v>
      </c>
      <c r="AW192" s="125" t="s">
        <v>102</v>
      </c>
      <c r="AX192" s="125" t="s">
        <v>74</v>
      </c>
      <c r="AY192" s="125" t="s">
        <v>122</v>
      </c>
    </row>
    <row r="193" spans="2:65" s="6" customFormat="1" ht="18.75" customHeight="1">
      <c r="B193" s="124"/>
      <c r="E193" s="125" t="s">
        <v>156</v>
      </c>
      <c r="F193" s="207" t="s">
        <v>308</v>
      </c>
      <c r="G193" s="208"/>
      <c r="H193" s="208"/>
      <c r="I193" s="208"/>
      <c r="K193" s="126">
        <v>85.59</v>
      </c>
      <c r="R193" s="127"/>
      <c r="T193" s="128"/>
      <c r="AA193" s="129"/>
      <c r="AT193" s="125" t="s">
        <v>182</v>
      </c>
      <c r="AU193" s="125" t="s">
        <v>92</v>
      </c>
      <c r="AV193" s="125" t="s">
        <v>92</v>
      </c>
      <c r="AW193" s="125" t="s">
        <v>102</v>
      </c>
      <c r="AX193" s="125" t="s">
        <v>74</v>
      </c>
      <c r="AY193" s="125" t="s">
        <v>122</v>
      </c>
    </row>
    <row r="194" spans="2:65" s="6" customFormat="1" ht="27" customHeight="1">
      <c r="B194" s="19"/>
      <c r="C194" s="142" t="s">
        <v>309</v>
      </c>
      <c r="D194" s="142" t="s">
        <v>201</v>
      </c>
      <c r="E194" s="143" t="s">
        <v>310</v>
      </c>
      <c r="F194" s="213" t="s">
        <v>311</v>
      </c>
      <c r="G194" s="214"/>
      <c r="H194" s="214"/>
      <c r="I194" s="214"/>
      <c r="J194" s="144" t="s">
        <v>178</v>
      </c>
      <c r="K194" s="145">
        <v>87.302000000000007</v>
      </c>
      <c r="L194" s="215">
        <v>0</v>
      </c>
      <c r="M194" s="214"/>
      <c r="N194" s="215">
        <f>ROUND($L$194*$K$194,2)</f>
        <v>0</v>
      </c>
      <c r="O194" s="193"/>
      <c r="P194" s="193"/>
      <c r="Q194" s="193"/>
      <c r="R194" s="20"/>
      <c r="T194" s="117"/>
      <c r="U194" s="26" t="s">
        <v>39</v>
      </c>
      <c r="V194" s="118">
        <v>0</v>
      </c>
      <c r="W194" s="118">
        <f>$V$194*$K$194</f>
        <v>0</v>
      </c>
      <c r="X194" s="118">
        <v>4.6000000000000001E-4</v>
      </c>
      <c r="Y194" s="118">
        <f>$X$194*$K$194</f>
        <v>4.0158920000000008E-2</v>
      </c>
      <c r="Z194" s="118">
        <v>0</v>
      </c>
      <c r="AA194" s="119">
        <f>$Z$194*$K$194</f>
        <v>0</v>
      </c>
      <c r="AR194" s="6" t="s">
        <v>204</v>
      </c>
      <c r="AT194" s="6" t="s">
        <v>201</v>
      </c>
      <c r="AU194" s="6" t="s">
        <v>92</v>
      </c>
      <c r="AY194" s="6" t="s">
        <v>122</v>
      </c>
      <c r="BE194" s="120">
        <f>IF($U$194="základní",$N$194,0)</f>
        <v>0</v>
      </c>
      <c r="BF194" s="120">
        <f>IF($U$194="snížená",$N$194,0)</f>
        <v>0</v>
      </c>
      <c r="BG194" s="120">
        <f>IF($U$194="zákl. přenesená",$N$194,0)</f>
        <v>0</v>
      </c>
      <c r="BH194" s="120">
        <f>IF($U$194="sníž. přenesená",$N$194,0)</f>
        <v>0</v>
      </c>
      <c r="BI194" s="120">
        <f>IF($U$194="nulová",$N$194,0)</f>
        <v>0</v>
      </c>
      <c r="BJ194" s="6" t="s">
        <v>19</v>
      </c>
      <c r="BK194" s="120">
        <f>ROUND($L$194*$K$194,2)</f>
        <v>0</v>
      </c>
      <c r="BL194" s="6" t="s">
        <v>179</v>
      </c>
      <c r="BM194" s="6" t="s">
        <v>312</v>
      </c>
    </row>
    <row r="195" spans="2:65" s="6" customFormat="1" ht="18.75" customHeight="1">
      <c r="B195" s="124"/>
      <c r="E195" s="125"/>
      <c r="F195" s="207" t="s">
        <v>313</v>
      </c>
      <c r="G195" s="208"/>
      <c r="H195" s="208"/>
      <c r="I195" s="208"/>
      <c r="K195" s="126">
        <v>87.302000000000007</v>
      </c>
      <c r="R195" s="127"/>
      <c r="T195" s="128"/>
      <c r="AA195" s="129"/>
      <c r="AT195" s="125" t="s">
        <v>182</v>
      </c>
      <c r="AU195" s="125" t="s">
        <v>92</v>
      </c>
      <c r="AV195" s="125" t="s">
        <v>92</v>
      </c>
      <c r="AW195" s="125" t="s">
        <v>102</v>
      </c>
      <c r="AX195" s="125" t="s">
        <v>19</v>
      </c>
      <c r="AY195" s="125" t="s">
        <v>122</v>
      </c>
    </row>
    <row r="196" spans="2:65" s="6" customFormat="1" ht="27" customHeight="1">
      <c r="B196" s="19"/>
      <c r="C196" s="142" t="s">
        <v>314</v>
      </c>
      <c r="D196" s="142" t="s">
        <v>201</v>
      </c>
      <c r="E196" s="143" t="s">
        <v>315</v>
      </c>
      <c r="F196" s="213" t="s">
        <v>316</v>
      </c>
      <c r="G196" s="214"/>
      <c r="H196" s="214"/>
      <c r="I196" s="214"/>
      <c r="J196" s="144" t="s">
        <v>178</v>
      </c>
      <c r="K196" s="145">
        <v>11.965999999999999</v>
      </c>
      <c r="L196" s="215">
        <v>0</v>
      </c>
      <c r="M196" s="214"/>
      <c r="N196" s="215">
        <f>ROUND($L$196*$K$196,2)</f>
        <v>0</v>
      </c>
      <c r="O196" s="193"/>
      <c r="P196" s="193"/>
      <c r="Q196" s="193"/>
      <c r="R196" s="20"/>
      <c r="T196" s="117"/>
      <c r="U196" s="26" t="s">
        <v>39</v>
      </c>
      <c r="V196" s="118">
        <v>0</v>
      </c>
      <c r="W196" s="118">
        <f>$V$196*$K$196</f>
        <v>0</v>
      </c>
      <c r="X196" s="118">
        <v>2.3E-3</v>
      </c>
      <c r="Y196" s="118">
        <f>$X$196*$K$196</f>
        <v>2.7521799999999999E-2</v>
      </c>
      <c r="Z196" s="118">
        <v>0</v>
      </c>
      <c r="AA196" s="119">
        <f>$Z$196*$K$196</f>
        <v>0</v>
      </c>
      <c r="AR196" s="6" t="s">
        <v>300</v>
      </c>
      <c r="AT196" s="6" t="s">
        <v>201</v>
      </c>
      <c r="AU196" s="6" t="s">
        <v>92</v>
      </c>
      <c r="AY196" s="6" t="s">
        <v>122</v>
      </c>
      <c r="BE196" s="120">
        <f>IF($U$196="základní",$N$196,0)</f>
        <v>0</v>
      </c>
      <c r="BF196" s="120">
        <f>IF($U$196="snížená",$N$196,0)</f>
        <v>0</v>
      </c>
      <c r="BG196" s="120">
        <f>IF($U$196="zákl. přenesená",$N$196,0)</f>
        <v>0</v>
      </c>
      <c r="BH196" s="120">
        <f>IF($U$196="sníž. přenesená",$N$196,0)</f>
        <v>0</v>
      </c>
      <c r="BI196" s="120">
        <f>IF($U$196="nulová",$N$196,0)</f>
        <v>0</v>
      </c>
      <c r="BJ196" s="6" t="s">
        <v>19</v>
      </c>
      <c r="BK196" s="120">
        <f>ROUND($L$196*$K$196,2)</f>
        <v>0</v>
      </c>
      <c r="BL196" s="6" t="s">
        <v>254</v>
      </c>
      <c r="BM196" s="6" t="s">
        <v>317</v>
      </c>
    </row>
    <row r="197" spans="2:65" s="6" customFormat="1" ht="18.75" customHeight="1">
      <c r="B197" s="124"/>
      <c r="E197" s="125"/>
      <c r="F197" s="207" t="s">
        <v>318</v>
      </c>
      <c r="G197" s="208"/>
      <c r="H197" s="208"/>
      <c r="I197" s="208"/>
      <c r="K197" s="126">
        <v>11.731</v>
      </c>
      <c r="R197" s="127"/>
      <c r="T197" s="128"/>
      <c r="AA197" s="129"/>
      <c r="AT197" s="125" t="s">
        <v>182</v>
      </c>
      <c r="AU197" s="125" t="s">
        <v>92</v>
      </c>
      <c r="AV197" s="125" t="s">
        <v>92</v>
      </c>
      <c r="AW197" s="125" t="s">
        <v>102</v>
      </c>
      <c r="AX197" s="125" t="s">
        <v>19</v>
      </c>
      <c r="AY197" s="125" t="s">
        <v>122</v>
      </c>
    </row>
    <row r="198" spans="2:65" s="6" customFormat="1" ht="27" customHeight="1">
      <c r="B198" s="19"/>
      <c r="C198" s="113" t="s">
        <v>319</v>
      </c>
      <c r="D198" s="113" t="s">
        <v>123</v>
      </c>
      <c r="E198" s="114" t="s">
        <v>320</v>
      </c>
      <c r="F198" s="192" t="s">
        <v>321</v>
      </c>
      <c r="G198" s="193"/>
      <c r="H198" s="193"/>
      <c r="I198" s="193"/>
      <c r="J198" s="115" t="s">
        <v>178</v>
      </c>
      <c r="K198" s="116">
        <v>763.32799999999997</v>
      </c>
      <c r="L198" s="194">
        <v>0</v>
      </c>
      <c r="M198" s="193"/>
      <c r="N198" s="194">
        <f>ROUND($L$198*$K$198,2)</f>
        <v>0</v>
      </c>
      <c r="O198" s="193"/>
      <c r="P198" s="193"/>
      <c r="Q198" s="193"/>
      <c r="R198" s="20"/>
      <c r="T198" s="117"/>
      <c r="U198" s="26" t="s">
        <v>39</v>
      </c>
      <c r="V198" s="118">
        <v>0.19900000000000001</v>
      </c>
      <c r="W198" s="118">
        <f>$V$198*$K$198</f>
        <v>151.90227200000001</v>
      </c>
      <c r="X198" s="118">
        <v>3.0000000000000001E-3</v>
      </c>
      <c r="Y198" s="118">
        <f>$X$198*$K$198</f>
        <v>2.289984</v>
      </c>
      <c r="Z198" s="118">
        <v>0</v>
      </c>
      <c r="AA198" s="119">
        <f>$Z$198*$K$198</f>
        <v>0</v>
      </c>
      <c r="AR198" s="6" t="s">
        <v>254</v>
      </c>
      <c r="AT198" s="6" t="s">
        <v>123</v>
      </c>
      <c r="AU198" s="6" t="s">
        <v>92</v>
      </c>
      <c r="AY198" s="6" t="s">
        <v>122</v>
      </c>
      <c r="BE198" s="120">
        <f>IF($U$198="základní",$N$198,0)</f>
        <v>0</v>
      </c>
      <c r="BF198" s="120">
        <f>IF($U$198="snížená",$N$198,0)</f>
        <v>0</v>
      </c>
      <c r="BG198" s="120">
        <f>IF($U$198="zákl. přenesená",$N$198,0)</f>
        <v>0</v>
      </c>
      <c r="BH198" s="120">
        <f>IF($U$198="sníž. přenesená",$N$198,0)</f>
        <v>0</v>
      </c>
      <c r="BI198" s="120">
        <f>IF($U$198="nulová",$N$198,0)</f>
        <v>0</v>
      </c>
      <c r="BJ198" s="6" t="s">
        <v>19</v>
      </c>
      <c r="BK198" s="120">
        <f>ROUND($L$198*$K$198,2)</f>
        <v>0</v>
      </c>
      <c r="BL198" s="6" t="s">
        <v>254</v>
      </c>
      <c r="BM198" s="6" t="s">
        <v>322</v>
      </c>
    </row>
    <row r="199" spans="2:65" s="6" customFormat="1" ht="18.75" customHeight="1">
      <c r="B199" s="124"/>
      <c r="E199" s="125"/>
      <c r="F199" s="207" t="s">
        <v>323</v>
      </c>
      <c r="G199" s="208"/>
      <c r="H199" s="208"/>
      <c r="I199" s="208"/>
      <c r="K199" s="126">
        <v>24.925000000000001</v>
      </c>
      <c r="R199" s="127"/>
      <c r="T199" s="128"/>
      <c r="AA199" s="129"/>
      <c r="AT199" s="125" t="s">
        <v>182</v>
      </c>
      <c r="AU199" s="125" t="s">
        <v>92</v>
      </c>
      <c r="AV199" s="125" t="s">
        <v>92</v>
      </c>
      <c r="AW199" s="125" t="s">
        <v>102</v>
      </c>
      <c r="AX199" s="125" t="s">
        <v>74</v>
      </c>
      <c r="AY199" s="125" t="s">
        <v>122</v>
      </c>
    </row>
    <row r="200" spans="2:65" s="6" customFormat="1" ht="46.5" customHeight="1">
      <c r="B200" s="124"/>
      <c r="E200" s="125"/>
      <c r="F200" s="207" t="s">
        <v>324</v>
      </c>
      <c r="G200" s="208"/>
      <c r="H200" s="208"/>
      <c r="I200" s="208"/>
      <c r="K200" s="126">
        <v>85.873999999999995</v>
      </c>
      <c r="R200" s="127"/>
      <c r="T200" s="128"/>
      <c r="AA200" s="129"/>
      <c r="AT200" s="125" t="s">
        <v>182</v>
      </c>
      <c r="AU200" s="125" t="s">
        <v>92</v>
      </c>
      <c r="AV200" s="125" t="s">
        <v>92</v>
      </c>
      <c r="AW200" s="125" t="s">
        <v>102</v>
      </c>
      <c r="AX200" s="125" t="s">
        <v>74</v>
      </c>
      <c r="AY200" s="125" t="s">
        <v>122</v>
      </c>
    </row>
    <row r="201" spans="2:65" s="6" customFormat="1" ht="46.5" customHeight="1">
      <c r="B201" s="124"/>
      <c r="E201" s="125"/>
      <c r="F201" s="207" t="s">
        <v>325</v>
      </c>
      <c r="G201" s="208"/>
      <c r="H201" s="208"/>
      <c r="I201" s="208"/>
      <c r="K201" s="126">
        <v>47.615000000000002</v>
      </c>
      <c r="R201" s="127"/>
      <c r="T201" s="128"/>
      <c r="AA201" s="129"/>
      <c r="AT201" s="125" t="s">
        <v>182</v>
      </c>
      <c r="AU201" s="125" t="s">
        <v>92</v>
      </c>
      <c r="AV201" s="125" t="s">
        <v>92</v>
      </c>
      <c r="AW201" s="125" t="s">
        <v>102</v>
      </c>
      <c r="AX201" s="125" t="s">
        <v>74</v>
      </c>
      <c r="AY201" s="125" t="s">
        <v>122</v>
      </c>
    </row>
    <row r="202" spans="2:65" s="6" customFormat="1" ht="18.75" customHeight="1">
      <c r="B202" s="136"/>
      <c r="E202" s="137" t="s">
        <v>154</v>
      </c>
      <c r="F202" s="211" t="s">
        <v>196</v>
      </c>
      <c r="G202" s="212"/>
      <c r="H202" s="212"/>
      <c r="I202" s="212"/>
      <c r="K202" s="138">
        <v>158.41399999999999</v>
      </c>
      <c r="R202" s="139"/>
      <c r="T202" s="140"/>
      <c r="AA202" s="141"/>
      <c r="AT202" s="137" t="s">
        <v>182</v>
      </c>
      <c r="AU202" s="137" t="s">
        <v>92</v>
      </c>
      <c r="AV202" s="137" t="s">
        <v>189</v>
      </c>
      <c r="AW202" s="137" t="s">
        <v>102</v>
      </c>
      <c r="AX202" s="137" t="s">
        <v>74</v>
      </c>
      <c r="AY202" s="137" t="s">
        <v>122</v>
      </c>
    </row>
    <row r="203" spans="2:65" s="6" customFormat="1" ht="18.75" customHeight="1">
      <c r="B203" s="124"/>
      <c r="E203" s="125"/>
      <c r="F203" s="207" t="s">
        <v>326</v>
      </c>
      <c r="G203" s="208"/>
      <c r="H203" s="208"/>
      <c r="I203" s="208"/>
      <c r="K203" s="126">
        <v>118.643</v>
      </c>
      <c r="R203" s="127"/>
      <c r="T203" s="128"/>
      <c r="AA203" s="129"/>
      <c r="AT203" s="125" t="s">
        <v>182</v>
      </c>
      <c r="AU203" s="125" t="s">
        <v>92</v>
      </c>
      <c r="AV203" s="125" t="s">
        <v>92</v>
      </c>
      <c r="AW203" s="125" t="s">
        <v>102</v>
      </c>
      <c r="AX203" s="125" t="s">
        <v>74</v>
      </c>
      <c r="AY203" s="125" t="s">
        <v>122</v>
      </c>
    </row>
    <row r="204" spans="2:65" s="6" customFormat="1" ht="46.5" customHeight="1">
      <c r="B204" s="124"/>
      <c r="E204" s="125"/>
      <c r="F204" s="207" t="s">
        <v>327</v>
      </c>
      <c r="G204" s="208"/>
      <c r="H204" s="208"/>
      <c r="I204" s="208"/>
      <c r="K204" s="126">
        <v>249.636</v>
      </c>
      <c r="R204" s="127"/>
      <c r="T204" s="128"/>
      <c r="AA204" s="129"/>
      <c r="AT204" s="125" t="s">
        <v>182</v>
      </c>
      <c r="AU204" s="125" t="s">
        <v>92</v>
      </c>
      <c r="AV204" s="125" t="s">
        <v>92</v>
      </c>
      <c r="AW204" s="125" t="s">
        <v>102</v>
      </c>
      <c r="AX204" s="125" t="s">
        <v>74</v>
      </c>
      <c r="AY204" s="125" t="s">
        <v>122</v>
      </c>
    </row>
    <row r="205" spans="2:65" s="6" customFormat="1" ht="18.75" customHeight="1">
      <c r="B205" s="124"/>
      <c r="E205" s="125"/>
      <c r="F205" s="207" t="s">
        <v>328</v>
      </c>
      <c r="G205" s="208"/>
      <c r="H205" s="208"/>
      <c r="I205" s="208"/>
      <c r="K205" s="126">
        <v>236.63499999999999</v>
      </c>
      <c r="R205" s="127"/>
      <c r="T205" s="128"/>
      <c r="AA205" s="129"/>
      <c r="AT205" s="125" t="s">
        <v>182</v>
      </c>
      <c r="AU205" s="125" t="s">
        <v>92</v>
      </c>
      <c r="AV205" s="125" t="s">
        <v>92</v>
      </c>
      <c r="AW205" s="125" t="s">
        <v>102</v>
      </c>
      <c r="AX205" s="125" t="s">
        <v>74</v>
      </c>
      <c r="AY205" s="125" t="s">
        <v>122</v>
      </c>
    </row>
    <row r="206" spans="2:65" s="6" customFormat="1" ht="18.75" customHeight="1">
      <c r="B206" s="136"/>
      <c r="E206" s="137" t="s">
        <v>132</v>
      </c>
      <c r="F206" s="211" t="s">
        <v>196</v>
      </c>
      <c r="G206" s="212"/>
      <c r="H206" s="212"/>
      <c r="I206" s="212"/>
      <c r="K206" s="138">
        <v>604.91399999999999</v>
      </c>
      <c r="R206" s="139"/>
      <c r="T206" s="140"/>
      <c r="AA206" s="141"/>
      <c r="AT206" s="137" t="s">
        <v>182</v>
      </c>
      <c r="AU206" s="137" t="s">
        <v>92</v>
      </c>
      <c r="AV206" s="137" t="s">
        <v>189</v>
      </c>
      <c r="AW206" s="137" t="s">
        <v>102</v>
      </c>
      <c r="AX206" s="137" t="s">
        <v>74</v>
      </c>
      <c r="AY206" s="137" t="s">
        <v>122</v>
      </c>
    </row>
    <row r="207" spans="2:65" s="6" customFormat="1" ht="18.75" customHeight="1">
      <c r="B207" s="130"/>
      <c r="E207" s="131"/>
      <c r="F207" s="209" t="s">
        <v>188</v>
      </c>
      <c r="G207" s="210"/>
      <c r="H207" s="210"/>
      <c r="I207" s="210"/>
      <c r="K207" s="132">
        <v>763.32799999999997</v>
      </c>
      <c r="R207" s="133"/>
      <c r="T207" s="134"/>
      <c r="AA207" s="135"/>
      <c r="AT207" s="131" t="s">
        <v>182</v>
      </c>
      <c r="AU207" s="131" t="s">
        <v>92</v>
      </c>
      <c r="AV207" s="131" t="s">
        <v>179</v>
      </c>
      <c r="AW207" s="131" t="s">
        <v>102</v>
      </c>
      <c r="AX207" s="131" t="s">
        <v>19</v>
      </c>
      <c r="AY207" s="131" t="s">
        <v>122</v>
      </c>
    </row>
    <row r="208" spans="2:65" s="6" customFormat="1" ht="39" customHeight="1">
      <c r="B208" s="19"/>
      <c r="C208" s="142" t="s">
        <v>329</v>
      </c>
      <c r="D208" s="142" t="s">
        <v>201</v>
      </c>
      <c r="E208" s="143" t="s">
        <v>330</v>
      </c>
      <c r="F208" s="213" t="s">
        <v>597</v>
      </c>
      <c r="G208" s="214"/>
      <c r="H208" s="214"/>
      <c r="I208" s="214"/>
      <c r="J208" s="144" t="s">
        <v>178</v>
      </c>
      <c r="K208" s="145">
        <v>164.81399999999999</v>
      </c>
      <c r="L208" s="215">
        <v>0</v>
      </c>
      <c r="M208" s="214"/>
      <c r="N208" s="215">
        <f>ROUND($L$208*$K$208,2)</f>
        <v>0</v>
      </c>
      <c r="O208" s="193"/>
      <c r="P208" s="193"/>
      <c r="Q208" s="193"/>
      <c r="R208" s="20"/>
      <c r="T208" s="117"/>
      <c r="U208" s="26" t="s">
        <v>39</v>
      </c>
      <c r="V208" s="118">
        <v>0</v>
      </c>
      <c r="W208" s="118">
        <f>$V$208*$K$208</f>
        <v>0</v>
      </c>
      <c r="X208" s="118">
        <v>3.5000000000000001E-3</v>
      </c>
      <c r="Y208" s="118">
        <f>$X$208*$K$208</f>
        <v>0.57684899999999995</v>
      </c>
      <c r="Z208" s="118">
        <v>0</v>
      </c>
      <c r="AA208" s="119">
        <f>$Z$208*$K$208</f>
        <v>0</v>
      </c>
      <c r="AR208" s="6" t="s">
        <v>300</v>
      </c>
      <c r="AT208" s="6" t="s">
        <v>201</v>
      </c>
      <c r="AU208" s="6" t="s">
        <v>92</v>
      </c>
      <c r="AY208" s="6" t="s">
        <v>122</v>
      </c>
      <c r="BE208" s="120">
        <f>IF($U$208="základní",$N$208,0)</f>
        <v>0</v>
      </c>
      <c r="BF208" s="120">
        <f>IF($U$208="snížená",$N$208,0)</f>
        <v>0</v>
      </c>
      <c r="BG208" s="120">
        <f>IF($U$208="zákl. přenesená",$N$208,0)</f>
        <v>0</v>
      </c>
      <c r="BH208" s="120">
        <f>IF($U$208="sníž. přenesená",$N$208,0)</f>
        <v>0</v>
      </c>
      <c r="BI208" s="120">
        <f>IF($U$208="nulová",$N$208,0)</f>
        <v>0</v>
      </c>
      <c r="BJ208" s="6" t="s">
        <v>19</v>
      </c>
      <c r="BK208" s="120">
        <f>ROUND($L$208*$K$208,2)</f>
        <v>0</v>
      </c>
      <c r="BL208" s="6" t="s">
        <v>254</v>
      </c>
      <c r="BM208" s="6" t="s">
        <v>331</v>
      </c>
    </row>
    <row r="209" spans="2:65" s="6" customFormat="1" ht="18.75" customHeight="1">
      <c r="B209" s="124"/>
      <c r="E209" s="125"/>
      <c r="F209" s="207" t="s">
        <v>332</v>
      </c>
      <c r="G209" s="208"/>
      <c r="H209" s="208"/>
      <c r="I209" s="208"/>
      <c r="K209" s="126">
        <v>161.58199999999999</v>
      </c>
      <c r="R209" s="127"/>
      <c r="T209" s="128"/>
      <c r="AA209" s="129"/>
      <c r="AT209" s="125" t="s">
        <v>182</v>
      </c>
      <c r="AU209" s="125" t="s">
        <v>92</v>
      </c>
      <c r="AV209" s="125" t="s">
        <v>92</v>
      </c>
      <c r="AW209" s="125" t="s">
        <v>102</v>
      </c>
      <c r="AX209" s="125" t="s">
        <v>19</v>
      </c>
      <c r="AY209" s="125" t="s">
        <v>122</v>
      </c>
    </row>
    <row r="210" spans="2:65" s="6" customFormat="1" ht="15.75" customHeight="1">
      <c r="B210" s="19"/>
      <c r="C210" s="142" t="s">
        <v>333</v>
      </c>
      <c r="D210" s="142" t="s">
        <v>201</v>
      </c>
      <c r="E210" s="143" t="s">
        <v>334</v>
      </c>
      <c r="F210" s="213" t="s">
        <v>335</v>
      </c>
      <c r="G210" s="214"/>
      <c r="H210" s="214"/>
      <c r="I210" s="214"/>
      <c r="J210" s="144" t="s">
        <v>178</v>
      </c>
      <c r="K210" s="145">
        <v>617.01199999999994</v>
      </c>
      <c r="L210" s="215">
        <v>0</v>
      </c>
      <c r="M210" s="214"/>
      <c r="N210" s="215">
        <f>ROUND($L$210*$K$210,2)</f>
        <v>0</v>
      </c>
      <c r="O210" s="193"/>
      <c r="P210" s="193"/>
      <c r="Q210" s="193"/>
      <c r="R210" s="20"/>
      <c r="T210" s="117"/>
      <c r="U210" s="26" t="s">
        <v>39</v>
      </c>
      <c r="V210" s="118">
        <v>0</v>
      </c>
      <c r="W210" s="118">
        <f>$V$210*$K$210</f>
        <v>0</v>
      </c>
      <c r="X210" s="118">
        <v>0.01</v>
      </c>
      <c r="Y210" s="118">
        <f>$X$210*$K$210</f>
        <v>6.1701199999999998</v>
      </c>
      <c r="Z210" s="118">
        <v>0</v>
      </c>
      <c r="AA210" s="119">
        <f>$Z$210*$K$210</f>
        <v>0</v>
      </c>
      <c r="AR210" s="6" t="s">
        <v>300</v>
      </c>
      <c r="AT210" s="6" t="s">
        <v>201</v>
      </c>
      <c r="AU210" s="6" t="s">
        <v>92</v>
      </c>
      <c r="AY210" s="6" t="s">
        <v>122</v>
      </c>
      <c r="BE210" s="120">
        <f>IF($U$210="základní",$N$210,0)</f>
        <v>0</v>
      </c>
      <c r="BF210" s="120">
        <f>IF($U$210="snížená",$N$210,0)</f>
        <v>0</v>
      </c>
      <c r="BG210" s="120">
        <f>IF($U$210="zákl. přenesená",$N$210,0)</f>
        <v>0</v>
      </c>
      <c r="BH210" s="120">
        <f>IF($U$210="sníž. přenesená",$N$210,0)</f>
        <v>0</v>
      </c>
      <c r="BI210" s="120">
        <f>IF($U$210="nulová",$N$210,0)</f>
        <v>0</v>
      </c>
      <c r="BJ210" s="6" t="s">
        <v>19</v>
      </c>
      <c r="BK210" s="120">
        <f>ROUND($L$210*$K$210,2)</f>
        <v>0</v>
      </c>
      <c r="BL210" s="6" t="s">
        <v>254</v>
      </c>
      <c r="BM210" s="6" t="s">
        <v>336</v>
      </c>
    </row>
    <row r="211" spans="2:65" s="6" customFormat="1" ht="18.75" customHeight="1">
      <c r="B211" s="124"/>
      <c r="E211" s="125"/>
      <c r="F211" s="207" t="s">
        <v>337</v>
      </c>
      <c r="G211" s="208"/>
      <c r="H211" s="208"/>
      <c r="I211" s="208"/>
      <c r="K211" s="126">
        <v>617.01199999999994</v>
      </c>
      <c r="R211" s="127"/>
      <c r="T211" s="128"/>
      <c r="AA211" s="129"/>
      <c r="AT211" s="125" t="s">
        <v>182</v>
      </c>
      <c r="AU211" s="125" t="s">
        <v>92</v>
      </c>
      <c r="AV211" s="125" t="s">
        <v>92</v>
      </c>
      <c r="AW211" s="125" t="s">
        <v>102</v>
      </c>
      <c r="AX211" s="125" t="s">
        <v>19</v>
      </c>
      <c r="AY211" s="125" t="s">
        <v>122</v>
      </c>
    </row>
    <row r="212" spans="2:65" s="6" customFormat="1" ht="15.75" customHeight="1">
      <c r="B212" s="19"/>
      <c r="C212" s="113" t="s">
        <v>300</v>
      </c>
      <c r="D212" s="113" t="s">
        <v>123</v>
      </c>
      <c r="E212" s="114" t="s">
        <v>338</v>
      </c>
      <c r="F212" s="192" t="s">
        <v>339</v>
      </c>
      <c r="G212" s="193"/>
      <c r="H212" s="193"/>
      <c r="I212" s="193"/>
      <c r="J212" s="115" t="s">
        <v>178</v>
      </c>
      <c r="K212" s="116">
        <v>430.78</v>
      </c>
      <c r="L212" s="194">
        <v>0</v>
      </c>
      <c r="M212" s="193"/>
      <c r="N212" s="194">
        <f>ROUND($L$212*$K$212,2)</f>
        <v>0</v>
      </c>
      <c r="O212" s="193"/>
      <c r="P212" s="193"/>
      <c r="Q212" s="193"/>
      <c r="R212" s="20"/>
      <c r="T212" s="117"/>
      <c r="U212" s="26" t="s">
        <v>39</v>
      </c>
      <c r="V212" s="118">
        <v>0.11</v>
      </c>
      <c r="W212" s="118">
        <f>$V$212*$K$212</f>
        <v>47.385799999999996</v>
      </c>
      <c r="X212" s="118">
        <v>0</v>
      </c>
      <c r="Y212" s="118">
        <f>$X$212*$K$212</f>
        <v>0</v>
      </c>
      <c r="Z212" s="118">
        <v>0</v>
      </c>
      <c r="AA212" s="119">
        <f>$Z$212*$K$212</f>
        <v>0</v>
      </c>
      <c r="AR212" s="6" t="s">
        <v>254</v>
      </c>
      <c r="AT212" s="6" t="s">
        <v>123</v>
      </c>
      <c r="AU212" s="6" t="s">
        <v>92</v>
      </c>
      <c r="AY212" s="6" t="s">
        <v>122</v>
      </c>
      <c r="BE212" s="120">
        <f>IF($U$212="základní",$N$212,0)</f>
        <v>0</v>
      </c>
      <c r="BF212" s="120">
        <f>IF($U$212="snížená",$N$212,0)</f>
        <v>0</v>
      </c>
      <c r="BG212" s="120">
        <f>IF($U$212="zákl. přenesená",$N$212,0)</f>
        <v>0</v>
      </c>
      <c r="BH212" s="120">
        <f>IF($U$212="sníž. přenesená",$N$212,0)</f>
        <v>0</v>
      </c>
      <c r="BI212" s="120">
        <f>IF($U$212="nulová",$N$212,0)</f>
        <v>0</v>
      </c>
      <c r="BJ212" s="6" t="s">
        <v>19</v>
      </c>
      <c r="BK212" s="120">
        <f>ROUND($L$212*$K$212,2)</f>
        <v>0</v>
      </c>
      <c r="BL212" s="6" t="s">
        <v>254</v>
      </c>
      <c r="BM212" s="6" t="s">
        <v>340</v>
      </c>
    </row>
    <row r="213" spans="2:65" s="6" customFormat="1" ht="18.75" customHeight="1">
      <c r="B213" s="124"/>
      <c r="E213" s="125"/>
      <c r="F213" s="207" t="s">
        <v>341</v>
      </c>
      <c r="G213" s="208"/>
      <c r="H213" s="208"/>
      <c r="I213" s="208"/>
      <c r="K213" s="126">
        <v>430.78</v>
      </c>
      <c r="R213" s="127"/>
      <c r="T213" s="128"/>
      <c r="AA213" s="129"/>
      <c r="AT213" s="125" t="s">
        <v>182</v>
      </c>
      <c r="AU213" s="125" t="s">
        <v>92</v>
      </c>
      <c r="AV213" s="125" t="s">
        <v>92</v>
      </c>
      <c r="AW213" s="125" t="s">
        <v>102</v>
      </c>
      <c r="AX213" s="125" t="s">
        <v>19</v>
      </c>
      <c r="AY213" s="125" t="s">
        <v>122</v>
      </c>
    </row>
    <row r="214" spans="2:65" s="6" customFormat="1" ht="27" customHeight="1">
      <c r="B214" s="19"/>
      <c r="C214" s="142" t="s">
        <v>342</v>
      </c>
      <c r="D214" s="142" t="s">
        <v>201</v>
      </c>
      <c r="E214" s="143" t="s">
        <v>343</v>
      </c>
      <c r="F214" s="213" t="s">
        <v>598</v>
      </c>
      <c r="G214" s="214"/>
      <c r="H214" s="214"/>
      <c r="I214" s="214"/>
      <c r="J214" s="144" t="s">
        <v>178</v>
      </c>
      <c r="K214" s="145">
        <v>452.31900000000002</v>
      </c>
      <c r="L214" s="215">
        <v>0</v>
      </c>
      <c r="M214" s="214"/>
      <c r="N214" s="215">
        <f>ROUND($L$214*$K$214,2)</f>
        <v>0</v>
      </c>
      <c r="O214" s="193"/>
      <c r="P214" s="193"/>
      <c r="Q214" s="193"/>
      <c r="R214" s="20"/>
      <c r="T214" s="117"/>
      <c r="U214" s="26" t="s">
        <v>39</v>
      </c>
      <c r="V214" s="118">
        <v>0</v>
      </c>
      <c r="W214" s="118">
        <f>$V$214*$K$214</f>
        <v>0</v>
      </c>
      <c r="X214" s="118">
        <v>1E-4</v>
      </c>
      <c r="Y214" s="118">
        <f>$X$214*$K$214</f>
        <v>4.5231900000000005E-2</v>
      </c>
      <c r="Z214" s="118">
        <v>0</v>
      </c>
      <c r="AA214" s="119">
        <f>$Z$214*$K$214</f>
        <v>0</v>
      </c>
      <c r="AR214" s="6" t="s">
        <v>300</v>
      </c>
      <c r="AT214" s="6" t="s">
        <v>201</v>
      </c>
      <c r="AU214" s="6" t="s">
        <v>92</v>
      </c>
      <c r="AY214" s="6" t="s">
        <v>122</v>
      </c>
      <c r="BE214" s="120">
        <f>IF($U$214="základní",$N$214,0)</f>
        <v>0</v>
      </c>
      <c r="BF214" s="120">
        <f>IF($U$214="snížená",$N$214,0)</f>
        <v>0</v>
      </c>
      <c r="BG214" s="120">
        <f>IF($U$214="zákl. přenesená",$N$214,0)</f>
        <v>0</v>
      </c>
      <c r="BH214" s="120">
        <f>IF($U$214="sníž. přenesená",$N$214,0)</f>
        <v>0</v>
      </c>
      <c r="BI214" s="120">
        <f>IF($U$214="nulová",$N$214,0)</f>
        <v>0</v>
      </c>
      <c r="BJ214" s="6" t="s">
        <v>19</v>
      </c>
      <c r="BK214" s="120">
        <f>ROUND($L$214*$K$214,2)</f>
        <v>0</v>
      </c>
      <c r="BL214" s="6" t="s">
        <v>254</v>
      </c>
      <c r="BM214" s="6" t="s">
        <v>344</v>
      </c>
    </row>
    <row r="215" spans="2:65" s="6" customFormat="1" ht="18.75" customHeight="1">
      <c r="B215" s="124"/>
      <c r="E215" s="125"/>
      <c r="F215" s="207" t="s">
        <v>345</v>
      </c>
      <c r="G215" s="208"/>
      <c r="H215" s="208"/>
      <c r="I215" s="208"/>
      <c r="K215" s="126">
        <v>452.31900000000002</v>
      </c>
      <c r="R215" s="127"/>
      <c r="T215" s="128"/>
      <c r="AA215" s="129"/>
      <c r="AT215" s="125" t="s">
        <v>182</v>
      </c>
      <c r="AU215" s="125" t="s">
        <v>92</v>
      </c>
      <c r="AV215" s="125" t="s">
        <v>92</v>
      </c>
      <c r="AW215" s="125" t="s">
        <v>102</v>
      </c>
      <c r="AX215" s="125" t="s">
        <v>19</v>
      </c>
      <c r="AY215" s="125" t="s">
        <v>122</v>
      </c>
    </row>
    <row r="216" spans="2:65" s="6" customFormat="1" ht="27" customHeight="1">
      <c r="B216" s="19"/>
      <c r="C216" s="113" t="s">
        <v>346</v>
      </c>
      <c r="D216" s="113" t="s">
        <v>123</v>
      </c>
      <c r="E216" s="114" t="s">
        <v>347</v>
      </c>
      <c r="F216" s="192" t="s">
        <v>348</v>
      </c>
      <c r="G216" s="193"/>
      <c r="H216" s="193"/>
      <c r="I216" s="193"/>
      <c r="J216" s="115" t="s">
        <v>178</v>
      </c>
      <c r="K216" s="116">
        <v>430.78</v>
      </c>
      <c r="L216" s="194">
        <v>0</v>
      </c>
      <c r="M216" s="193"/>
      <c r="N216" s="194">
        <f>ROUND($L$216*$K$216,2)</f>
        <v>0</v>
      </c>
      <c r="O216" s="193"/>
      <c r="P216" s="193"/>
      <c r="Q216" s="193"/>
      <c r="R216" s="20"/>
      <c r="T216" s="117"/>
      <c r="U216" s="26" t="s">
        <v>39</v>
      </c>
      <c r="V216" s="118">
        <v>0.06</v>
      </c>
      <c r="W216" s="118">
        <f>$V$216*$K$216</f>
        <v>25.846799999999998</v>
      </c>
      <c r="X216" s="118">
        <v>1.0000000000000001E-5</v>
      </c>
      <c r="Y216" s="118">
        <f>$X$216*$K$216</f>
        <v>4.3077999999999997E-3</v>
      </c>
      <c r="Z216" s="118">
        <v>0</v>
      </c>
      <c r="AA216" s="119">
        <f>$Z$216*$K$216</f>
        <v>0</v>
      </c>
      <c r="AR216" s="6" t="s">
        <v>254</v>
      </c>
      <c r="AT216" s="6" t="s">
        <v>123</v>
      </c>
      <c r="AU216" s="6" t="s">
        <v>92</v>
      </c>
      <c r="AY216" s="6" t="s">
        <v>122</v>
      </c>
      <c r="BE216" s="120">
        <f>IF($U$216="základní",$N$216,0)</f>
        <v>0</v>
      </c>
      <c r="BF216" s="120">
        <f>IF($U$216="snížená",$N$216,0)</f>
        <v>0</v>
      </c>
      <c r="BG216" s="120">
        <f>IF($U$216="zákl. přenesená",$N$216,0)</f>
        <v>0</v>
      </c>
      <c r="BH216" s="120">
        <f>IF($U$216="sníž. přenesená",$N$216,0)</f>
        <v>0</v>
      </c>
      <c r="BI216" s="120">
        <f>IF($U$216="nulová",$N$216,0)</f>
        <v>0</v>
      </c>
      <c r="BJ216" s="6" t="s">
        <v>19</v>
      </c>
      <c r="BK216" s="120">
        <f>ROUND($L$216*$K$216,2)</f>
        <v>0</v>
      </c>
      <c r="BL216" s="6" t="s">
        <v>254</v>
      </c>
      <c r="BM216" s="6" t="s">
        <v>349</v>
      </c>
    </row>
    <row r="217" spans="2:65" s="6" customFormat="1" ht="18.75" customHeight="1">
      <c r="B217" s="124"/>
      <c r="E217" s="125"/>
      <c r="F217" s="207" t="s">
        <v>341</v>
      </c>
      <c r="G217" s="208"/>
      <c r="H217" s="208"/>
      <c r="I217" s="208"/>
      <c r="K217" s="126">
        <v>430.78</v>
      </c>
      <c r="R217" s="127"/>
      <c r="T217" s="128"/>
      <c r="AA217" s="129"/>
      <c r="AT217" s="125" t="s">
        <v>182</v>
      </c>
      <c r="AU217" s="125" t="s">
        <v>92</v>
      </c>
      <c r="AV217" s="125" t="s">
        <v>92</v>
      </c>
      <c r="AW217" s="125" t="s">
        <v>102</v>
      </c>
      <c r="AX217" s="125" t="s">
        <v>19</v>
      </c>
      <c r="AY217" s="125" t="s">
        <v>122</v>
      </c>
    </row>
    <row r="218" spans="2:65" s="6" customFormat="1" ht="15.75" customHeight="1">
      <c r="B218" s="19"/>
      <c r="C218" s="142" t="s">
        <v>350</v>
      </c>
      <c r="D218" s="142" t="s">
        <v>201</v>
      </c>
      <c r="E218" s="143" t="s">
        <v>351</v>
      </c>
      <c r="F218" s="213" t="s">
        <v>352</v>
      </c>
      <c r="G218" s="214"/>
      <c r="H218" s="214"/>
      <c r="I218" s="214"/>
      <c r="J218" s="144" t="s">
        <v>178</v>
      </c>
      <c r="K218" s="145">
        <v>678.47900000000004</v>
      </c>
      <c r="L218" s="215">
        <v>0</v>
      </c>
      <c r="M218" s="214"/>
      <c r="N218" s="215">
        <f>ROUND($L$218*$K$218,2)</f>
        <v>0</v>
      </c>
      <c r="O218" s="193"/>
      <c r="P218" s="193"/>
      <c r="Q218" s="193"/>
      <c r="R218" s="20"/>
      <c r="T218" s="117"/>
      <c r="U218" s="26" t="s">
        <v>39</v>
      </c>
      <c r="V218" s="118">
        <v>0</v>
      </c>
      <c r="W218" s="118">
        <f>$V$218*$K$218</f>
        <v>0</v>
      </c>
      <c r="X218" s="118">
        <v>1.2999999999999999E-3</v>
      </c>
      <c r="Y218" s="118">
        <f>$X$218*$K$218</f>
        <v>0.88202270000000005</v>
      </c>
      <c r="Z218" s="118">
        <v>0</v>
      </c>
      <c r="AA218" s="119">
        <f>$Z$218*$K$218</f>
        <v>0</v>
      </c>
      <c r="AR218" s="6" t="s">
        <v>300</v>
      </c>
      <c r="AT218" s="6" t="s">
        <v>201</v>
      </c>
      <c r="AU218" s="6" t="s">
        <v>92</v>
      </c>
      <c r="AY218" s="6" t="s">
        <v>122</v>
      </c>
      <c r="BE218" s="120">
        <f>IF($U$218="základní",$N$218,0)</f>
        <v>0</v>
      </c>
      <c r="BF218" s="120">
        <f>IF($U$218="snížená",$N$218,0)</f>
        <v>0</v>
      </c>
      <c r="BG218" s="120">
        <f>IF($U$218="zákl. přenesená",$N$218,0)</f>
        <v>0</v>
      </c>
      <c r="BH218" s="120">
        <f>IF($U$218="sníž. přenesená",$N$218,0)</f>
        <v>0</v>
      </c>
      <c r="BI218" s="120">
        <f>IF($U$218="nulová",$N$218,0)</f>
        <v>0</v>
      </c>
      <c r="BJ218" s="6" t="s">
        <v>19</v>
      </c>
      <c r="BK218" s="120">
        <f>ROUND($L$218*$K$218,2)</f>
        <v>0</v>
      </c>
      <c r="BL218" s="6" t="s">
        <v>254</v>
      </c>
      <c r="BM218" s="6" t="s">
        <v>353</v>
      </c>
    </row>
    <row r="219" spans="2:65" s="6" customFormat="1" ht="18.75" customHeight="1">
      <c r="B219" s="124"/>
      <c r="E219" s="125"/>
      <c r="F219" s="207" t="s">
        <v>345</v>
      </c>
      <c r="G219" s="208"/>
      <c r="H219" s="208"/>
      <c r="I219" s="208"/>
      <c r="K219" s="126">
        <v>452.31900000000002</v>
      </c>
      <c r="R219" s="127"/>
      <c r="T219" s="128"/>
      <c r="AA219" s="129"/>
      <c r="AT219" s="125" t="s">
        <v>182</v>
      </c>
      <c r="AU219" s="125" t="s">
        <v>92</v>
      </c>
      <c r="AV219" s="125" t="s">
        <v>92</v>
      </c>
      <c r="AW219" s="125" t="s">
        <v>102</v>
      </c>
      <c r="AX219" s="125" t="s">
        <v>19</v>
      </c>
      <c r="AY219" s="125" t="s">
        <v>122</v>
      </c>
    </row>
    <row r="220" spans="2:65" s="6" customFormat="1" ht="27" customHeight="1">
      <c r="B220" s="19"/>
      <c r="C220" s="113" t="s">
        <v>354</v>
      </c>
      <c r="D220" s="113" t="s">
        <v>123</v>
      </c>
      <c r="E220" s="114" t="s">
        <v>355</v>
      </c>
      <c r="F220" s="192" t="s">
        <v>356</v>
      </c>
      <c r="G220" s="193"/>
      <c r="H220" s="193"/>
      <c r="I220" s="193"/>
      <c r="J220" s="115" t="s">
        <v>280</v>
      </c>
      <c r="K220" s="116">
        <v>12.605</v>
      </c>
      <c r="L220" s="194">
        <v>0</v>
      </c>
      <c r="M220" s="193"/>
      <c r="N220" s="194">
        <f>ROUND($L$220*$K$220,2)</f>
        <v>0</v>
      </c>
      <c r="O220" s="193"/>
      <c r="P220" s="193"/>
      <c r="Q220" s="193"/>
      <c r="R220" s="20"/>
      <c r="T220" s="117"/>
      <c r="U220" s="26" t="s">
        <v>39</v>
      </c>
      <c r="V220" s="118">
        <v>1.831</v>
      </c>
      <c r="W220" s="118">
        <f>$V$220*$K$220</f>
        <v>23.079754999999999</v>
      </c>
      <c r="X220" s="118">
        <v>0</v>
      </c>
      <c r="Y220" s="118">
        <f>$X$220*$K$220</f>
        <v>0</v>
      </c>
      <c r="Z220" s="118">
        <v>0</v>
      </c>
      <c r="AA220" s="119">
        <f>$Z$220*$K$220</f>
        <v>0</v>
      </c>
      <c r="AR220" s="6" t="s">
        <v>254</v>
      </c>
      <c r="AT220" s="6" t="s">
        <v>123</v>
      </c>
      <c r="AU220" s="6" t="s">
        <v>92</v>
      </c>
      <c r="AY220" s="6" t="s">
        <v>122</v>
      </c>
      <c r="BE220" s="120">
        <f>IF($U$220="základní",$N$220,0)</f>
        <v>0</v>
      </c>
      <c r="BF220" s="120">
        <f>IF($U$220="snížená",$N$220,0)</f>
        <v>0</v>
      </c>
      <c r="BG220" s="120">
        <f>IF($U$220="zákl. přenesená",$N$220,0)</f>
        <v>0</v>
      </c>
      <c r="BH220" s="120">
        <f>IF($U$220="sníž. přenesená",$N$220,0)</f>
        <v>0</v>
      </c>
      <c r="BI220" s="120">
        <f>IF($U$220="nulová",$N$220,0)</f>
        <v>0</v>
      </c>
      <c r="BJ220" s="6" t="s">
        <v>19</v>
      </c>
      <c r="BK220" s="120">
        <f>ROUND($L$220*$K$220,2)</f>
        <v>0</v>
      </c>
      <c r="BL220" s="6" t="s">
        <v>254</v>
      </c>
      <c r="BM220" s="6" t="s">
        <v>357</v>
      </c>
    </row>
    <row r="221" spans="2:65" s="103" customFormat="1" ht="30.75" customHeight="1">
      <c r="B221" s="104"/>
      <c r="D221" s="112" t="s">
        <v>169</v>
      </c>
      <c r="E221" s="112"/>
      <c r="F221" s="112"/>
      <c r="G221" s="112"/>
      <c r="H221" s="112"/>
      <c r="I221" s="112"/>
      <c r="J221" s="112"/>
      <c r="K221" s="112"/>
      <c r="L221" s="112"/>
      <c r="M221" s="112"/>
      <c r="N221" s="201">
        <f>$BK$221</f>
        <v>0</v>
      </c>
      <c r="O221" s="200"/>
      <c r="P221" s="200"/>
      <c r="Q221" s="200"/>
      <c r="R221" s="107"/>
      <c r="T221" s="108"/>
      <c r="W221" s="109">
        <f>SUM($W$222:$W$224)</f>
        <v>0.76</v>
      </c>
      <c r="Y221" s="109">
        <f>SUM($Y$222:$Y$224)</f>
        <v>1.6E-2</v>
      </c>
      <c r="AA221" s="110">
        <f>SUM($AA$222:$AA$224)</f>
        <v>0</v>
      </c>
      <c r="AR221" s="106" t="s">
        <v>92</v>
      </c>
      <c r="AT221" s="106" t="s">
        <v>73</v>
      </c>
      <c r="AU221" s="106" t="s">
        <v>19</v>
      </c>
      <c r="AY221" s="106" t="s">
        <v>122</v>
      </c>
      <c r="BK221" s="111">
        <f>SUM($BK$222:$BK$224)</f>
        <v>0</v>
      </c>
    </row>
    <row r="222" spans="2:65" s="6" customFormat="1" ht="27" customHeight="1">
      <c r="B222" s="19"/>
      <c r="C222" s="113" t="s">
        <v>358</v>
      </c>
      <c r="D222" s="113" t="s">
        <v>123</v>
      </c>
      <c r="E222" s="114" t="s">
        <v>359</v>
      </c>
      <c r="F222" s="192" t="s">
        <v>360</v>
      </c>
      <c r="G222" s="193"/>
      <c r="H222" s="193"/>
      <c r="I222" s="193"/>
      <c r="J222" s="115" t="s">
        <v>361</v>
      </c>
      <c r="K222" s="116">
        <v>1</v>
      </c>
      <c r="L222" s="194">
        <v>0</v>
      </c>
      <c r="M222" s="193"/>
      <c r="N222" s="194">
        <f>ROUND($L$222*$K$222,2)</f>
        <v>0</v>
      </c>
      <c r="O222" s="193"/>
      <c r="P222" s="193"/>
      <c r="Q222" s="193"/>
      <c r="R222" s="20"/>
      <c r="T222" s="117"/>
      <c r="U222" s="26" t="s">
        <v>39</v>
      </c>
      <c r="V222" s="118">
        <v>0.76</v>
      </c>
      <c r="W222" s="118">
        <f>$V$222*$K$222</f>
        <v>0.76</v>
      </c>
      <c r="X222" s="118">
        <v>0</v>
      </c>
      <c r="Y222" s="118">
        <f>$X$222*$K$222</f>
        <v>0</v>
      </c>
      <c r="Z222" s="118">
        <v>0</v>
      </c>
      <c r="AA222" s="119">
        <f>$Z$222*$K$222</f>
        <v>0</v>
      </c>
      <c r="AR222" s="6" t="s">
        <v>254</v>
      </c>
      <c r="AT222" s="6" t="s">
        <v>123</v>
      </c>
      <c r="AU222" s="6" t="s">
        <v>92</v>
      </c>
      <c r="AY222" s="6" t="s">
        <v>122</v>
      </c>
      <c r="BE222" s="120">
        <f>IF($U$222="základní",$N$222,0)</f>
        <v>0</v>
      </c>
      <c r="BF222" s="120">
        <f>IF($U$222="snížená",$N$222,0)</f>
        <v>0</v>
      </c>
      <c r="BG222" s="120">
        <f>IF($U$222="zákl. přenesená",$N$222,0)</f>
        <v>0</v>
      </c>
      <c r="BH222" s="120">
        <f>IF($U$222="sníž. přenesená",$N$222,0)</f>
        <v>0</v>
      </c>
      <c r="BI222" s="120">
        <f>IF($U$222="nulová",$N$222,0)</f>
        <v>0</v>
      </c>
      <c r="BJ222" s="6" t="s">
        <v>19</v>
      </c>
      <c r="BK222" s="120">
        <f>ROUND($L$222*$K$222,2)</f>
        <v>0</v>
      </c>
      <c r="BL222" s="6" t="s">
        <v>254</v>
      </c>
      <c r="BM222" s="6" t="s">
        <v>362</v>
      </c>
    </row>
    <row r="223" spans="2:65" s="6" customFormat="1" ht="18.75" customHeight="1">
      <c r="B223" s="124"/>
      <c r="E223" s="125"/>
      <c r="F223" s="207" t="s">
        <v>363</v>
      </c>
      <c r="G223" s="208"/>
      <c r="H223" s="208"/>
      <c r="I223" s="208"/>
      <c r="K223" s="126">
        <v>1</v>
      </c>
      <c r="R223" s="127"/>
      <c r="T223" s="128"/>
      <c r="AA223" s="129"/>
      <c r="AT223" s="125" t="s">
        <v>182</v>
      </c>
      <c r="AU223" s="125" t="s">
        <v>92</v>
      </c>
      <c r="AV223" s="125" t="s">
        <v>92</v>
      </c>
      <c r="AW223" s="125" t="s">
        <v>102</v>
      </c>
      <c r="AX223" s="125" t="s">
        <v>19</v>
      </c>
      <c r="AY223" s="125" t="s">
        <v>122</v>
      </c>
    </row>
    <row r="224" spans="2:65" s="6" customFormat="1" ht="27" customHeight="1">
      <c r="B224" s="19"/>
      <c r="C224" s="142" t="s">
        <v>364</v>
      </c>
      <c r="D224" s="142" t="s">
        <v>201</v>
      </c>
      <c r="E224" s="143" t="s">
        <v>365</v>
      </c>
      <c r="F224" s="213" t="s">
        <v>366</v>
      </c>
      <c r="G224" s="214"/>
      <c r="H224" s="214"/>
      <c r="I224" s="214"/>
      <c r="J224" s="144" t="s">
        <v>361</v>
      </c>
      <c r="K224" s="145">
        <v>1</v>
      </c>
      <c r="L224" s="215">
        <v>0</v>
      </c>
      <c r="M224" s="214"/>
      <c r="N224" s="215">
        <f>ROUND($L$224*$K$224,2)</f>
        <v>0</v>
      </c>
      <c r="O224" s="193"/>
      <c r="P224" s="193"/>
      <c r="Q224" s="193"/>
      <c r="R224" s="20"/>
      <c r="T224" s="117"/>
      <c r="U224" s="26" t="s">
        <v>39</v>
      </c>
      <c r="V224" s="118">
        <v>0</v>
      </c>
      <c r="W224" s="118">
        <f>$V$224*$K$224</f>
        <v>0</v>
      </c>
      <c r="X224" s="118">
        <v>1.6E-2</v>
      </c>
      <c r="Y224" s="118">
        <f>$X$224*$K$224</f>
        <v>1.6E-2</v>
      </c>
      <c r="Z224" s="118">
        <v>0</v>
      </c>
      <c r="AA224" s="119">
        <f>$Z$224*$K$224</f>
        <v>0</v>
      </c>
      <c r="AR224" s="6" t="s">
        <v>300</v>
      </c>
      <c r="AT224" s="6" t="s">
        <v>201</v>
      </c>
      <c r="AU224" s="6" t="s">
        <v>92</v>
      </c>
      <c r="AY224" s="6" t="s">
        <v>122</v>
      </c>
      <c r="BE224" s="120">
        <f>IF($U$224="základní",$N$224,0)</f>
        <v>0</v>
      </c>
      <c r="BF224" s="120">
        <f>IF($U$224="snížená",$N$224,0)</f>
        <v>0</v>
      </c>
      <c r="BG224" s="120">
        <f>IF($U$224="zákl. přenesená",$N$224,0)</f>
        <v>0</v>
      </c>
      <c r="BH224" s="120">
        <f>IF($U$224="sníž. přenesená",$N$224,0)</f>
        <v>0</v>
      </c>
      <c r="BI224" s="120">
        <f>IF($U$224="nulová",$N$224,0)</f>
        <v>0</v>
      </c>
      <c r="BJ224" s="6" t="s">
        <v>19</v>
      </c>
      <c r="BK224" s="120">
        <f>ROUND($L$224*$K$224,2)</f>
        <v>0</v>
      </c>
      <c r="BL224" s="6" t="s">
        <v>254</v>
      </c>
      <c r="BM224" s="6" t="s">
        <v>367</v>
      </c>
    </row>
    <row r="225" spans="2:65" s="103" customFormat="1" ht="30.75" customHeight="1">
      <c r="B225" s="104"/>
      <c r="D225" s="112" t="s">
        <v>170</v>
      </c>
      <c r="E225" s="112"/>
      <c r="F225" s="112"/>
      <c r="G225" s="112"/>
      <c r="H225" s="112"/>
      <c r="I225" s="112"/>
      <c r="J225" s="112"/>
      <c r="K225" s="112"/>
      <c r="L225" s="112"/>
      <c r="M225" s="112"/>
      <c r="N225" s="201">
        <f>$BK$225</f>
        <v>0</v>
      </c>
      <c r="O225" s="200"/>
      <c r="P225" s="200"/>
      <c r="Q225" s="200"/>
      <c r="R225" s="107"/>
      <c r="T225" s="108"/>
      <c r="W225" s="109">
        <f>SUM($W$226:$W$228)</f>
        <v>0.55300000000000005</v>
      </c>
      <c r="Y225" s="109">
        <f>SUM($Y$226:$Y$228)</f>
        <v>0</v>
      </c>
      <c r="AA225" s="110">
        <f>SUM($AA$226:$AA$228)</f>
        <v>0</v>
      </c>
      <c r="AR225" s="106" t="s">
        <v>92</v>
      </c>
      <c r="AT225" s="106" t="s">
        <v>73</v>
      </c>
      <c r="AU225" s="106" t="s">
        <v>19</v>
      </c>
      <c r="AY225" s="106" t="s">
        <v>122</v>
      </c>
      <c r="BK225" s="111">
        <f>SUM($BK$226:$BK$228)</f>
        <v>0</v>
      </c>
    </row>
    <row r="226" spans="2:65" s="6" customFormat="1" ht="15.75" customHeight="1">
      <c r="B226" s="19"/>
      <c r="C226" s="113" t="s">
        <v>368</v>
      </c>
      <c r="D226" s="113" t="s">
        <v>123</v>
      </c>
      <c r="E226" s="114" t="s">
        <v>369</v>
      </c>
      <c r="F226" s="192" t="s">
        <v>370</v>
      </c>
      <c r="G226" s="193"/>
      <c r="H226" s="193"/>
      <c r="I226" s="193"/>
      <c r="J226" s="115" t="s">
        <v>267</v>
      </c>
      <c r="K226" s="116">
        <v>1</v>
      </c>
      <c r="L226" s="194">
        <v>0</v>
      </c>
      <c r="M226" s="193"/>
      <c r="N226" s="194">
        <f>ROUND($L$226*$K$226,2)</f>
        <v>0</v>
      </c>
      <c r="O226" s="193"/>
      <c r="P226" s="193"/>
      <c r="Q226" s="193"/>
      <c r="R226" s="20"/>
      <c r="T226" s="117"/>
      <c r="U226" s="26" t="s">
        <v>39</v>
      </c>
      <c r="V226" s="118">
        <v>0.55300000000000005</v>
      </c>
      <c r="W226" s="118">
        <f>$V$226*$K$226</f>
        <v>0.55300000000000005</v>
      </c>
      <c r="X226" s="118">
        <v>0</v>
      </c>
      <c r="Y226" s="118">
        <f>$X$226*$K$226</f>
        <v>0</v>
      </c>
      <c r="Z226" s="118">
        <v>0</v>
      </c>
      <c r="AA226" s="119">
        <f>$Z$226*$K$226</f>
        <v>0</v>
      </c>
      <c r="AR226" s="6" t="s">
        <v>254</v>
      </c>
      <c r="AT226" s="6" t="s">
        <v>123</v>
      </c>
      <c r="AU226" s="6" t="s">
        <v>92</v>
      </c>
      <c r="AY226" s="6" t="s">
        <v>122</v>
      </c>
      <c r="BE226" s="120">
        <f>IF($U$226="základní",$N$226,0)</f>
        <v>0</v>
      </c>
      <c r="BF226" s="120">
        <f>IF($U$226="snížená",$N$226,0)</f>
        <v>0</v>
      </c>
      <c r="BG226" s="120">
        <f>IF($U$226="zákl. přenesená",$N$226,0)</f>
        <v>0</v>
      </c>
      <c r="BH226" s="120">
        <f>IF($U$226="sníž. přenesená",$N$226,0)</f>
        <v>0</v>
      </c>
      <c r="BI226" s="120">
        <f>IF($U$226="nulová",$N$226,0)</f>
        <v>0</v>
      </c>
      <c r="BJ226" s="6" t="s">
        <v>19</v>
      </c>
      <c r="BK226" s="120">
        <f>ROUND($L$226*$K$226,2)</f>
        <v>0</v>
      </c>
      <c r="BL226" s="6" t="s">
        <v>254</v>
      </c>
      <c r="BM226" s="6" t="s">
        <v>371</v>
      </c>
    </row>
    <row r="227" spans="2:65" s="6" customFormat="1" ht="18.75" customHeight="1">
      <c r="B227" s="19"/>
      <c r="F227" s="216"/>
      <c r="G227" s="168"/>
      <c r="H227" s="168"/>
      <c r="I227" s="168"/>
      <c r="R227" s="20"/>
      <c r="T227" s="54"/>
      <c r="AA227" s="55"/>
      <c r="AT227" s="6" t="s">
        <v>229</v>
      </c>
      <c r="AU227" s="6" t="s">
        <v>92</v>
      </c>
    </row>
    <row r="228" spans="2:65" s="6" customFormat="1" ht="18.75" customHeight="1">
      <c r="B228" s="124"/>
      <c r="E228" s="125"/>
      <c r="F228" s="207" t="s">
        <v>372</v>
      </c>
      <c r="G228" s="208"/>
      <c r="H228" s="208"/>
      <c r="I228" s="208"/>
      <c r="K228" s="126">
        <v>1</v>
      </c>
      <c r="R228" s="127"/>
      <c r="T228" s="128"/>
      <c r="AA228" s="129"/>
      <c r="AT228" s="125" t="s">
        <v>182</v>
      </c>
      <c r="AU228" s="125" t="s">
        <v>92</v>
      </c>
      <c r="AV228" s="125" t="s">
        <v>92</v>
      </c>
      <c r="AW228" s="125" t="s">
        <v>102</v>
      </c>
      <c r="AX228" s="125" t="s">
        <v>19</v>
      </c>
      <c r="AY228" s="125" t="s">
        <v>122</v>
      </c>
    </row>
    <row r="229" spans="2:65" s="103" customFormat="1" ht="30.75" customHeight="1">
      <c r="B229" s="104"/>
      <c r="D229" s="112" t="s">
        <v>171</v>
      </c>
      <c r="E229" s="112"/>
      <c r="F229" s="112"/>
      <c r="G229" s="112"/>
      <c r="H229" s="112"/>
      <c r="I229" s="112"/>
      <c r="J229" s="112"/>
      <c r="K229" s="112"/>
      <c r="L229" s="112"/>
      <c r="M229" s="112"/>
      <c r="N229" s="201">
        <f>$BK$229</f>
        <v>0</v>
      </c>
      <c r="O229" s="200"/>
      <c r="P229" s="200"/>
      <c r="Q229" s="200"/>
      <c r="R229" s="107"/>
      <c r="T229" s="108"/>
      <c r="W229" s="109">
        <f>SUM($W$230:$W$232)</f>
        <v>1.042</v>
      </c>
      <c r="Y229" s="109">
        <f>SUM($Y$230:$Y$232)</f>
        <v>0</v>
      </c>
      <c r="AA229" s="110">
        <f>SUM($AA$230:$AA$232)</f>
        <v>0</v>
      </c>
      <c r="AR229" s="106" t="s">
        <v>92</v>
      </c>
      <c r="AT229" s="106" t="s">
        <v>73</v>
      </c>
      <c r="AU229" s="106" t="s">
        <v>19</v>
      </c>
      <c r="AY229" s="106" t="s">
        <v>122</v>
      </c>
      <c r="BK229" s="111">
        <f>SUM($BK$230:$BK$232)</f>
        <v>0</v>
      </c>
    </row>
    <row r="230" spans="2:65" s="6" customFormat="1" ht="15.75" customHeight="1">
      <c r="B230" s="19"/>
      <c r="C230" s="113" t="s">
        <v>373</v>
      </c>
      <c r="D230" s="113" t="s">
        <v>123</v>
      </c>
      <c r="E230" s="114" t="s">
        <v>374</v>
      </c>
      <c r="F230" s="192" t="s">
        <v>375</v>
      </c>
      <c r="G230" s="193"/>
      <c r="H230" s="193"/>
      <c r="I230" s="193"/>
      <c r="J230" s="115" t="s">
        <v>267</v>
      </c>
      <c r="K230" s="116">
        <v>1</v>
      </c>
      <c r="L230" s="194">
        <v>0</v>
      </c>
      <c r="M230" s="193"/>
      <c r="N230" s="194">
        <f>ROUND($L$230*$K$230,2)</f>
        <v>0</v>
      </c>
      <c r="O230" s="193"/>
      <c r="P230" s="193"/>
      <c r="Q230" s="193"/>
      <c r="R230" s="20"/>
      <c r="T230" s="117"/>
      <c r="U230" s="26" t="s">
        <v>39</v>
      </c>
      <c r="V230" s="118">
        <v>1.042</v>
      </c>
      <c r="W230" s="118">
        <f>$V$230*$K$230</f>
        <v>1.042</v>
      </c>
      <c r="X230" s="118">
        <v>0</v>
      </c>
      <c r="Y230" s="118">
        <f>$X$230*$K$230</f>
        <v>0</v>
      </c>
      <c r="Z230" s="118">
        <v>0</v>
      </c>
      <c r="AA230" s="119">
        <f>$Z$230*$K$230</f>
        <v>0</v>
      </c>
      <c r="AR230" s="6" t="s">
        <v>254</v>
      </c>
      <c r="AT230" s="6" t="s">
        <v>123</v>
      </c>
      <c r="AU230" s="6" t="s">
        <v>92</v>
      </c>
      <c r="AY230" s="6" t="s">
        <v>122</v>
      </c>
      <c r="BE230" s="120">
        <f>IF($U$230="základní",$N$230,0)</f>
        <v>0</v>
      </c>
      <c r="BF230" s="120">
        <f>IF($U$230="snížená",$N$230,0)</f>
        <v>0</v>
      </c>
      <c r="BG230" s="120">
        <f>IF($U$230="zákl. přenesená",$N$230,0)</f>
        <v>0</v>
      </c>
      <c r="BH230" s="120">
        <f>IF($U$230="sníž. přenesená",$N$230,0)</f>
        <v>0</v>
      </c>
      <c r="BI230" s="120">
        <f>IF($U$230="nulová",$N$230,0)</f>
        <v>0</v>
      </c>
      <c r="BJ230" s="6" t="s">
        <v>19</v>
      </c>
      <c r="BK230" s="120">
        <f>ROUND($L$230*$K$230,2)</f>
        <v>0</v>
      </c>
      <c r="BL230" s="6" t="s">
        <v>254</v>
      </c>
      <c r="BM230" s="6" t="s">
        <v>376</v>
      </c>
    </row>
    <row r="231" spans="2:65" s="6" customFormat="1" ht="44.25" customHeight="1">
      <c r="B231" s="19"/>
      <c r="F231" s="216" t="s">
        <v>377</v>
      </c>
      <c r="G231" s="168"/>
      <c r="H231" s="168"/>
      <c r="I231" s="168"/>
      <c r="R231" s="20"/>
      <c r="T231" s="54"/>
      <c r="AA231" s="55"/>
      <c r="AT231" s="6" t="s">
        <v>229</v>
      </c>
      <c r="AU231" s="6" t="s">
        <v>92</v>
      </c>
    </row>
    <row r="232" spans="2:65" s="6" customFormat="1" ht="32.25" customHeight="1">
      <c r="B232" s="124"/>
      <c r="E232" s="125"/>
      <c r="F232" s="207" t="s">
        <v>378</v>
      </c>
      <c r="G232" s="208"/>
      <c r="H232" s="208"/>
      <c r="I232" s="208"/>
      <c r="K232" s="126">
        <v>1</v>
      </c>
      <c r="R232" s="127"/>
      <c r="T232" s="128"/>
      <c r="AA232" s="129"/>
      <c r="AT232" s="125" t="s">
        <v>182</v>
      </c>
      <c r="AU232" s="125" t="s">
        <v>92</v>
      </c>
      <c r="AV232" s="125" t="s">
        <v>92</v>
      </c>
      <c r="AW232" s="125" t="s">
        <v>102</v>
      </c>
      <c r="AX232" s="125" t="s">
        <v>19</v>
      </c>
      <c r="AY232" s="125" t="s">
        <v>122</v>
      </c>
    </row>
    <row r="233" spans="2:65" s="103" customFormat="1" ht="30.75" customHeight="1">
      <c r="B233" s="104"/>
      <c r="D233" s="112" t="s">
        <v>172</v>
      </c>
      <c r="E233" s="112"/>
      <c r="F233" s="112"/>
      <c r="G233" s="112"/>
      <c r="H233" s="112"/>
      <c r="I233" s="112"/>
      <c r="J233" s="112"/>
      <c r="K233" s="112"/>
      <c r="L233" s="112"/>
      <c r="M233" s="112"/>
      <c r="N233" s="201">
        <f>$BK$233</f>
        <v>0</v>
      </c>
      <c r="O233" s="200"/>
      <c r="P233" s="200"/>
      <c r="Q233" s="200"/>
      <c r="R233" s="107"/>
      <c r="T233" s="108"/>
      <c r="W233" s="109">
        <f>SUM($W$234:$W$244)</f>
        <v>219.96691599999997</v>
      </c>
      <c r="Y233" s="109">
        <f>SUM($Y$234:$Y$244)</f>
        <v>3.6158978000000004</v>
      </c>
      <c r="AA233" s="110">
        <f>SUM($AA$234:$AA$244)</f>
        <v>0</v>
      </c>
      <c r="AR233" s="106" t="s">
        <v>92</v>
      </c>
      <c r="AT233" s="106" t="s">
        <v>73</v>
      </c>
      <c r="AU233" s="106" t="s">
        <v>19</v>
      </c>
      <c r="AY233" s="106" t="s">
        <v>122</v>
      </c>
      <c r="BK233" s="111">
        <f>SUM($BK$234:$BK$244)</f>
        <v>0</v>
      </c>
    </row>
    <row r="234" spans="2:65" s="6" customFormat="1" ht="15.75" customHeight="1">
      <c r="B234" s="19"/>
      <c r="C234" s="113" t="s">
        <v>379</v>
      </c>
      <c r="D234" s="113" t="s">
        <v>123</v>
      </c>
      <c r="E234" s="114" t="s">
        <v>380</v>
      </c>
      <c r="F234" s="192" t="s">
        <v>381</v>
      </c>
      <c r="G234" s="193"/>
      <c r="H234" s="193"/>
      <c r="I234" s="193"/>
      <c r="J234" s="115" t="s">
        <v>192</v>
      </c>
      <c r="K234" s="116">
        <v>1346.04</v>
      </c>
      <c r="L234" s="194">
        <v>0</v>
      </c>
      <c r="M234" s="193"/>
      <c r="N234" s="194">
        <f>ROUND($L$234*$K$234,2)</f>
        <v>0</v>
      </c>
      <c r="O234" s="193"/>
      <c r="P234" s="193"/>
      <c r="Q234" s="193"/>
      <c r="R234" s="20"/>
      <c r="T234" s="117"/>
      <c r="U234" s="26" t="s">
        <v>39</v>
      </c>
      <c r="V234" s="118">
        <v>0.14699999999999999</v>
      </c>
      <c r="W234" s="118">
        <f>$V$234*$K$234</f>
        <v>197.86787999999999</v>
      </c>
      <c r="X234" s="118">
        <v>2.0000000000000002E-5</v>
      </c>
      <c r="Y234" s="118">
        <f>$X$234*$K$234</f>
        <v>2.6920800000000002E-2</v>
      </c>
      <c r="Z234" s="118">
        <v>0</v>
      </c>
      <c r="AA234" s="119">
        <f>$Z$234*$K$234</f>
        <v>0</v>
      </c>
      <c r="AR234" s="6" t="s">
        <v>254</v>
      </c>
      <c r="AT234" s="6" t="s">
        <v>123</v>
      </c>
      <c r="AU234" s="6" t="s">
        <v>92</v>
      </c>
      <c r="AY234" s="6" t="s">
        <v>122</v>
      </c>
      <c r="BE234" s="120">
        <f>IF($U$234="základní",$N$234,0)</f>
        <v>0</v>
      </c>
      <c r="BF234" s="120">
        <f>IF($U$234="snížená",$N$234,0)</f>
        <v>0</v>
      </c>
      <c r="BG234" s="120">
        <f>IF($U$234="zákl. přenesená",$N$234,0)</f>
        <v>0</v>
      </c>
      <c r="BH234" s="120">
        <f>IF($U$234="sníž. přenesená",$N$234,0)</f>
        <v>0</v>
      </c>
      <c r="BI234" s="120">
        <f>IF($U$234="nulová",$N$234,0)</f>
        <v>0</v>
      </c>
      <c r="BJ234" s="6" t="s">
        <v>19</v>
      </c>
      <c r="BK234" s="120">
        <f>ROUND($L$234*$K$234,2)</f>
        <v>0</v>
      </c>
      <c r="BL234" s="6" t="s">
        <v>254</v>
      </c>
      <c r="BM234" s="6" t="s">
        <v>382</v>
      </c>
    </row>
    <row r="235" spans="2:65" s="6" customFormat="1" ht="32.25" customHeight="1">
      <c r="B235" s="124"/>
      <c r="E235" s="125" t="s">
        <v>148</v>
      </c>
      <c r="F235" s="207" t="s">
        <v>383</v>
      </c>
      <c r="G235" s="208"/>
      <c r="H235" s="208"/>
      <c r="I235" s="208"/>
      <c r="K235" s="126">
        <v>1346.04</v>
      </c>
      <c r="R235" s="127"/>
      <c r="T235" s="128"/>
      <c r="AA235" s="129"/>
      <c r="AT235" s="125" t="s">
        <v>182</v>
      </c>
      <c r="AU235" s="125" t="s">
        <v>92</v>
      </c>
      <c r="AV235" s="125" t="s">
        <v>92</v>
      </c>
      <c r="AW235" s="125" t="s">
        <v>102</v>
      </c>
      <c r="AX235" s="125" t="s">
        <v>19</v>
      </c>
      <c r="AY235" s="125" t="s">
        <v>122</v>
      </c>
    </row>
    <row r="236" spans="2:65" s="6" customFormat="1" ht="27" customHeight="1">
      <c r="B236" s="19"/>
      <c r="C236" s="142" t="s">
        <v>384</v>
      </c>
      <c r="D236" s="142" t="s">
        <v>201</v>
      </c>
      <c r="E236" s="143" t="s">
        <v>385</v>
      </c>
      <c r="F236" s="213" t="s">
        <v>386</v>
      </c>
      <c r="G236" s="214"/>
      <c r="H236" s="214"/>
      <c r="I236" s="214"/>
      <c r="J236" s="144" t="s">
        <v>387</v>
      </c>
      <c r="K236" s="145">
        <v>4.524</v>
      </c>
      <c r="L236" s="215">
        <v>0</v>
      </c>
      <c r="M236" s="214"/>
      <c r="N236" s="215">
        <f>ROUND($L$236*$K$236,2)</f>
        <v>0</v>
      </c>
      <c r="O236" s="193"/>
      <c r="P236" s="193"/>
      <c r="Q236" s="193"/>
      <c r="R236" s="20"/>
      <c r="T236" s="117"/>
      <c r="U236" s="26" t="s">
        <v>39</v>
      </c>
      <c r="V236" s="118">
        <v>0</v>
      </c>
      <c r="W236" s="118">
        <f>$V$236*$K$236</f>
        <v>0</v>
      </c>
      <c r="X236" s="118">
        <v>0.55000000000000004</v>
      </c>
      <c r="Y236" s="118">
        <f>$X$236*$K$236</f>
        <v>2.4882000000000004</v>
      </c>
      <c r="Z236" s="118">
        <v>0</v>
      </c>
      <c r="AA236" s="119">
        <f>$Z$236*$K$236</f>
        <v>0</v>
      </c>
      <c r="AR236" s="6" t="s">
        <v>300</v>
      </c>
      <c r="AT236" s="6" t="s">
        <v>201</v>
      </c>
      <c r="AU236" s="6" t="s">
        <v>92</v>
      </c>
      <c r="AY236" s="6" t="s">
        <v>122</v>
      </c>
      <c r="BE236" s="120">
        <f>IF($U$236="základní",$N$236,0)</f>
        <v>0</v>
      </c>
      <c r="BF236" s="120">
        <f>IF($U$236="snížená",$N$236,0)</f>
        <v>0</v>
      </c>
      <c r="BG236" s="120">
        <f>IF($U$236="zákl. přenesená",$N$236,0)</f>
        <v>0</v>
      </c>
      <c r="BH236" s="120">
        <f>IF($U$236="sníž. přenesená",$N$236,0)</f>
        <v>0</v>
      </c>
      <c r="BI236" s="120">
        <f>IF($U$236="nulová",$N$236,0)</f>
        <v>0</v>
      </c>
      <c r="BJ236" s="6" t="s">
        <v>19</v>
      </c>
      <c r="BK236" s="120">
        <f>ROUND($L$236*$K$236,2)</f>
        <v>0</v>
      </c>
      <c r="BL236" s="6" t="s">
        <v>254</v>
      </c>
      <c r="BM236" s="6" t="s">
        <v>388</v>
      </c>
    </row>
    <row r="237" spans="2:65" s="6" customFormat="1" ht="18.75" customHeight="1">
      <c r="B237" s="124"/>
      <c r="E237" s="125"/>
      <c r="F237" s="207" t="s">
        <v>389</v>
      </c>
      <c r="G237" s="208"/>
      <c r="H237" s="208"/>
      <c r="I237" s="208"/>
      <c r="K237" s="126">
        <v>4.3499999999999996</v>
      </c>
      <c r="R237" s="127"/>
      <c r="T237" s="128"/>
      <c r="AA237" s="129"/>
      <c r="AT237" s="125" t="s">
        <v>182</v>
      </c>
      <c r="AU237" s="125" t="s">
        <v>92</v>
      </c>
      <c r="AV237" s="125" t="s">
        <v>92</v>
      </c>
      <c r="AW237" s="125" t="s">
        <v>102</v>
      </c>
      <c r="AX237" s="125" t="s">
        <v>19</v>
      </c>
      <c r="AY237" s="125" t="s">
        <v>122</v>
      </c>
    </row>
    <row r="238" spans="2:65" s="6" customFormat="1" ht="27" customHeight="1">
      <c r="B238" s="19"/>
      <c r="C238" s="113" t="s">
        <v>390</v>
      </c>
      <c r="D238" s="113" t="s">
        <v>123</v>
      </c>
      <c r="E238" s="114" t="s">
        <v>391</v>
      </c>
      <c r="F238" s="192" t="s">
        <v>392</v>
      </c>
      <c r="G238" s="193"/>
      <c r="H238" s="193"/>
      <c r="I238" s="193"/>
      <c r="J238" s="115" t="s">
        <v>178</v>
      </c>
      <c r="K238" s="116">
        <v>53.841999999999999</v>
      </c>
      <c r="L238" s="194">
        <v>0</v>
      </c>
      <c r="M238" s="193"/>
      <c r="N238" s="194">
        <f>ROUND($L$238*$K$238,2)</f>
        <v>0</v>
      </c>
      <c r="O238" s="193"/>
      <c r="P238" s="193"/>
      <c r="Q238" s="193"/>
      <c r="R238" s="20"/>
      <c r="T238" s="117"/>
      <c r="U238" s="26" t="s">
        <v>39</v>
      </c>
      <c r="V238" s="118">
        <v>0</v>
      </c>
      <c r="W238" s="118">
        <f>$V$238*$K$238</f>
        <v>0</v>
      </c>
      <c r="X238" s="118">
        <v>2.0000000000000001E-4</v>
      </c>
      <c r="Y238" s="118">
        <f>$X$238*$K$238</f>
        <v>1.0768400000000001E-2</v>
      </c>
      <c r="Z238" s="118">
        <v>0</v>
      </c>
      <c r="AA238" s="119">
        <f>$Z$238*$K$238</f>
        <v>0</v>
      </c>
      <c r="AR238" s="6" t="s">
        <v>254</v>
      </c>
      <c r="AT238" s="6" t="s">
        <v>123</v>
      </c>
      <c r="AU238" s="6" t="s">
        <v>92</v>
      </c>
      <c r="AY238" s="6" t="s">
        <v>122</v>
      </c>
      <c r="BE238" s="120">
        <f>IF($U$238="základní",$N$238,0)</f>
        <v>0</v>
      </c>
      <c r="BF238" s="120">
        <f>IF($U$238="snížená",$N$238,0)</f>
        <v>0</v>
      </c>
      <c r="BG238" s="120">
        <f>IF($U$238="zákl. přenesená",$N$238,0)</f>
        <v>0</v>
      </c>
      <c r="BH238" s="120">
        <f>IF($U$238="sníž. přenesená",$N$238,0)</f>
        <v>0</v>
      </c>
      <c r="BI238" s="120">
        <f>IF($U$238="nulová",$N$238,0)</f>
        <v>0</v>
      </c>
      <c r="BJ238" s="6" t="s">
        <v>19</v>
      </c>
      <c r="BK238" s="120">
        <f>ROUND($L$238*$K$238,2)</f>
        <v>0</v>
      </c>
      <c r="BL238" s="6" t="s">
        <v>254</v>
      </c>
      <c r="BM238" s="6" t="s">
        <v>393</v>
      </c>
    </row>
    <row r="239" spans="2:65" s="6" customFormat="1" ht="18.75" customHeight="1">
      <c r="B239" s="124"/>
      <c r="E239" s="125"/>
      <c r="F239" s="207" t="s">
        <v>394</v>
      </c>
      <c r="G239" s="208"/>
      <c r="H239" s="208"/>
      <c r="I239" s="208"/>
      <c r="K239" s="126">
        <v>53.841999999999999</v>
      </c>
      <c r="R239" s="127"/>
      <c r="T239" s="128"/>
      <c r="AA239" s="129"/>
      <c r="AT239" s="125" t="s">
        <v>182</v>
      </c>
      <c r="AU239" s="125" t="s">
        <v>92</v>
      </c>
      <c r="AV239" s="125" t="s">
        <v>92</v>
      </c>
      <c r="AW239" s="125" t="s">
        <v>102</v>
      </c>
      <c r="AX239" s="125" t="s">
        <v>19</v>
      </c>
      <c r="AY239" s="125" t="s">
        <v>122</v>
      </c>
    </row>
    <row r="240" spans="2:65" s="6" customFormat="1" ht="27" customHeight="1">
      <c r="B240" s="19"/>
      <c r="C240" s="113" t="s">
        <v>395</v>
      </c>
      <c r="D240" s="113" t="s">
        <v>123</v>
      </c>
      <c r="E240" s="114" t="s">
        <v>396</v>
      </c>
      <c r="F240" s="192" t="s">
        <v>397</v>
      </c>
      <c r="G240" s="193"/>
      <c r="H240" s="193"/>
      <c r="I240" s="193"/>
      <c r="J240" s="115" t="s">
        <v>178</v>
      </c>
      <c r="K240" s="116">
        <v>68.554000000000002</v>
      </c>
      <c r="L240" s="194">
        <v>0</v>
      </c>
      <c r="M240" s="193"/>
      <c r="N240" s="194">
        <f>ROUND($L$240*$K$240,2)</f>
        <v>0</v>
      </c>
      <c r="O240" s="193"/>
      <c r="P240" s="193"/>
      <c r="Q240" s="193"/>
      <c r="R240" s="20"/>
      <c r="T240" s="117"/>
      <c r="U240" s="26" t="s">
        <v>39</v>
      </c>
      <c r="V240" s="118">
        <v>0.23</v>
      </c>
      <c r="W240" s="118">
        <f>$V$240*$K$240</f>
        <v>15.767420000000001</v>
      </c>
      <c r="X240" s="118">
        <v>1.5709999999999998E-2</v>
      </c>
      <c r="Y240" s="118">
        <f>$X$240*$K$240</f>
        <v>1.07698334</v>
      </c>
      <c r="Z240" s="118">
        <v>0</v>
      </c>
      <c r="AA240" s="119">
        <f>$Z$240*$K$240</f>
        <v>0</v>
      </c>
      <c r="AR240" s="6" t="s">
        <v>254</v>
      </c>
      <c r="AT240" s="6" t="s">
        <v>123</v>
      </c>
      <c r="AU240" s="6" t="s">
        <v>92</v>
      </c>
      <c r="AY240" s="6" t="s">
        <v>122</v>
      </c>
      <c r="BE240" s="120">
        <f>IF($U$240="základní",$N$240,0)</f>
        <v>0</v>
      </c>
      <c r="BF240" s="120">
        <f>IF($U$240="snížená",$N$240,0)</f>
        <v>0</v>
      </c>
      <c r="BG240" s="120">
        <f>IF($U$240="zákl. přenesená",$N$240,0)</f>
        <v>0</v>
      </c>
      <c r="BH240" s="120">
        <f>IF($U$240="sníž. přenesená",$N$240,0)</f>
        <v>0</v>
      </c>
      <c r="BI240" s="120">
        <f>IF($U$240="nulová",$N$240,0)</f>
        <v>0</v>
      </c>
      <c r="BJ240" s="6" t="s">
        <v>19</v>
      </c>
      <c r="BK240" s="120">
        <f>ROUND($L$240*$K$240,2)</f>
        <v>0</v>
      </c>
      <c r="BL240" s="6" t="s">
        <v>254</v>
      </c>
      <c r="BM240" s="6" t="s">
        <v>398</v>
      </c>
    </row>
    <row r="241" spans="2:65" s="6" customFormat="1" ht="18.75" customHeight="1">
      <c r="B241" s="124"/>
      <c r="E241" s="125" t="s">
        <v>142</v>
      </c>
      <c r="F241" s="207" t="s">
        <v>399</v>
      </c>
      <c r="G241" s="208"/>
      <c r="H241" s="208"/>
      <c r="I241" s="208"/>
      <c r="K241" s="126">
        <v>68.554000000000002</v>
      </c>
      <c r="R241" s="127"/>
      <c r="T241" s="128"/>
      <c r="AA241" s="129"/>
      <c r="AT241" s="125" t="s">
        <v>182</v>
      </c>
      <c r="AU241" s="125" t="s">
        <v>92</v>
      </c>
      <c r="AV241" s="125" t="s">
        <v>92</v>
      </c>
      <c r="AW241" s="125" t="s">
        <v>102</v>
      </c>
      <c r="AX241" s="125" t="s">
        <v>19</v>
      </c>
      <c r="AY241" s="125" t="s">
        <v>122</v>
      </c>
    </row>
    <row r="242" spans="2:65" s="6" customFormat="1" ht="27" customHeight="1">
      <c r="B242" s="19"/>
      <c r="C242" s="113" t="s">
        <v>400</v>
      </c>
      <c r="D242" s="113" t="s">
        <v>123</v>
      </c>
      <c r="E242" s="114" t="s">
        <v>401</v>
      </c>
      <c r="F242" s="192" t="s">
        <v>402</v>
      </c>
      <c r="G242" s="193"/>
      <c r="H242" s="193"/>
      <c r="I242" s="193"/>
      <c r="J242" s="115" t="s">
        <v>178</v>
      </c>
      <c r="K242" s="116">
        <v>68.554000000000002</v>
      </c>
      <c r="L242" s="194">
        <v>0</v>
      </c>
      <c r="M242" s="193"/>
      <c r="N242" s="194">
        <f>ROUND($L$242*$K$242,2)</f>
        <v>0</v>
      </c>
      <c r="O242" s="193"/>
      <c r="P242" s="193"/>
      <c r="Q242" s="193"/>
      <c r="R242" s="20"/>
      <c r="T242" s="117"/>
      <c r="U242" s="26" t="s">
        <v>39</v>
      </c>
      <c r="V242" s="118">
        <v>0</v>
      </c>
      <c r="W242" s="118">
        <f>$V$242*$K$242</f>
        <v>0</v>
      </c>
      <c r="X242" s="118">
        <v>1.9000000000000001E-4</v>
      </c>
      <c r="Y242" s="118">
        <f>$X$242*$K$242</f>
        <v>1.302526E-2</v>
      </c>
      <c r="Z242" s="118">
        <v>0</v>
      </c>
      <c r="AA242" s="119">
        <f>$Z$242*$K$242</f>
        <v>0</v>
      </c>
      <c r="AR242" s="6" t="s">
        <v>254</v>
      </c>
      <c r="AT242" s="6" t="s">
        <v>123</v>
      </c>
      <c r="AU242" s="6" t="s">
        <v>92</v>
      </c>
      <c r="AY242" s="6" t="s">
        <v>122</v>
      </c>
      <c r="BE242" s="120">
        <f>IF($U$242="základní",$N$242,0)</f>
        <v>0</v>
      </c>
      <c r="BF242" s="120">
        <f>IF($U$242="snížená",$N$242,0)</f>
        <v>0</v>
      </c>
      <c r="BG242" s="120">
        <f>IF($U$242="zákl. přenesená",$N$242,0)</f>
        <v>0</v>
      </c>
      <c r="BH242" s="120">
        <f>IF($U$242="sníž. přenesená",$N$242,0)</f>
        <v>0</v>
      </c>
      <c r="BI242" s="120">
        <f>IF($U$242="nulová",$N$242,0)</f>
        <v>0</v>
      </c>
      <c r="BJ242" s="6" t="s">
        <v>19</v>
      </c>
      <c r="BK242" s="120">
        <f>ROUND($L$242*$K$242,2)</f>
        <v>0</v>
      </c>
      <c r="BL242" s="6" t="s">
        <v>254</v>
      </c>
      <c r="BM242" s="6" t="s">
        <v>403</v>
      </c>
    </row>
    <row r="243" spans="2:65" s="6" customFormat="1" ht="18.75" customHeight="1">
      <c r="B243" s="124"/>
      <c r="E243" s="125"/>
      <c r="F243" s="207" t="s">
        <v>142</v>
      </c>
      <c r="G243" s="208"/>
      <c r="H243" s="208"/>
      <c r="I243" s="208"/>
      <c r="K243" s="126">
        <v>68.554000000000002</v>
      </c>
      <c r="R243" s="127"/>
      <c r="T243" s="128"/>
      <c r="AA243" s="129"/>
      <c r="AT243" s="125" t="s">
        <v>182</v>
      </c>
      <c r="AU243" s="125" t="s">
        <v>92</v>
      </c>
      <c r="AV243" s="125" t="s">
        <v>92</v>
      </c>
      <c r="AW243" s="125" t="s">
        <v>102</v>
      </c>
      <c r="AX243" s="125" t="s">
        <v>19</v>
      </c>
      <c r="AY243" s="125" t="s">
        <v>122</v>
      </c>
    </row>
    <row r="244" spans="2:65" s="6" customFormat="1" ht="27" customHeight="1">
      <c r="B244" s="19"/>
      <c r="C244" s="113" t="s">
        <v>404</v>
      </c>
      <c r="D244" s="113" t="s">
        <v>123</v>
      </c>
      <c r="E244" s="114" t="s">
        <v>405</v>
      </c>
      <c r="F244" s="192" t="s">
        <v>406</v>
      </c>
      <c r="G244" s="193"/>
      <c r="H244" s="193"/>
      <c r="I244" s="193"/>
      <c r="J244" s="115" t="s">
        <v>280</v>
      </c>
      <c r="K244" s="116">
        <v>3.6160000000000001</v>
      </c>
      <c r="L244" s="194">
        <v>0</v>
      </c>
      <c r="M244" s="193"/>
      <c r="N244" s="194">
        <f>ROUND($L$244*$K$244,2)</f>
        <v>0</v>
      </c>
      <c r="O244" s="193"/>
      <c r="P244" s="193"/>
      <c r="Q244" s="193"/>
      <c r="R244" s="20"/>
      <c r="T244" s="117"/>
      <c r="U244" s="26" t="s">
        <v>39</v>
      </c>
      <c r="V244" s="118">
        <v>1.7509999999999999</v>
      </c>
      <c r="W244" s="118">
        <f>$V$244*$K$244</f>
        <v>6.3316159999999995</v>
      </c>
      <c r="X244" s="118">
        <v>0</v>
      </c>
      <c r="Y244" s="118">
        <f>$X$244*$K$244</f>
        <v>0</v>
      </c>
      <c r="Z244" s="118">
        <v>0</v>
      </c>
      <c r="AA244" s="119">
        <f>$Z$244*$K$244</f>
        <v>0</v>
      </c>
      <c r="AR244" s="6" t="s">
        <v>254</v>
      </c>
      <c r="AT244" s="6" t="s">
        <v>123</v>
      </c>
      <c r="AU244" s="6" t="s">
        <v>92</v>
      </c>
      <c r="AY244" s="6" t="s">
        <v>122</v>
      </c>
      <c r="BE244" s="120">
        <f>IF($U$244="základní",$N$244,0)</f>
        <v>0</v>
      </c>
      <c r="BF244" s="120">
        <f>IF($U$244="snížená",$N$244,0)</f>
        <v>0</v>
      </c>
      <c r="BG244" s="120">
        <f>IF($U$244="zákl. přenesená",$N$244,0)</f>
        <v>0</v>
      </c>
      <c r="BH244" s="120">
        <f>IF($U$244="sníž. přenesená",$N$244,0)</f>
        <v>0</v>
      </c>
      <c r="BI244" s="120">
        <f>IF($U$244="nulová",$N$244,0)</f>
        <v>0</v>
      </c>
      <c r="BJ244" s="6" t="s">
        <v>19</v>
      </c>
      <c r="BK244" s="120">
        <f>ROUND($L$244*$K$244,2)</f>
        <v>0</v>
      </c>
      <c r="BL244" s="6" t="s">
        <v>254</v>
      </c>
      <c r="BM244" s="6" t="s">
        <v>407</v>
      </c>
    </row>
    <row r="245" spans="2:65" s="103" customFormat="1" ht="30.75" customHeight="1">
      <c r="B245" s="104"/>
      <c r="D245" s="112" t="s">
        <v>173</v>
      </c>
      <c r="E245" s="112"/>
      <c r="F245" s="112"/>
      <c r="G245" s="112"/>
      <c r="H245" s="112"/>
      <c r="I245" s="112"/>
      <c r="J245" s="112"/>
      <c r="K245" s="112"/>
      <c r="L245" s="112"/>
      <c r="M245" s="112"/>
      <c r="N245" s="201">
        <f>$BK$245</f>
        <v>0</v>
      </c>
      <c r="O245" s="200"/>
      <c r="P245" s="200"/>
      <c r="Q245" s="200"/>
      <c r="R245" s="107"/>
      <c r="T245" s="108"/>
      <c r="W245" s="109">
        <f>SUM($W$246:$W$256)</f>
        <v>396.67609000000004</v>
      </c>
      <c r="Y245" s="109">
        <f>SUM($Y$246:$Y$256)</f>
        <v>4.9609938000000007</v>
      </c>
      <c r="AA245" s="110">
        <f>SUM($AA$246:$AA$256)</f>
        <v>0</v>
      </c>
      <c r="AR245" s="106" t="s">
        <v>92</v>
      </c>
      <c r="AT245" s="106" t="s">
        <v>73</v>
      </c>
      <c r="AU245" s="106" t="s">
        <v>19</v>
      </c>
      <c r="AY245" s="106" t="s">
        <v>122</v>
      </c>
      <c r="BK245" s="111">
        <f>SUM($BK$246:$BK$256)</f>
        <v>0</v>
      </c>
    </row>
    <row r="246" spans="2:65" s="6" customFormat="1" ht="27" customHeight="1">
      <c r="B246" s="19"/>
      <c r="C246" s="113" t="s">
        <v>408</v>
      </c>
      <c r="D246" s="113" t="s">
        <v>123</v>
      </c>
      <c r="E246" s="114" t="s">
        <v>409</v>
      </c>
      <c r="F246" s="192" t="s">
        <v>410</v>
      </c>
      <c r="G246" s="193"/>
      <c r="H246" s="193"/>
      <c r="I246" s="193"/>
      <c r="J246" s="115" t="s">
        <v>178</v>
      </c>
      <c r="K246" s="116">
        <v>355.35</v>
      </c>
      <c r="L246" s="194">
        <v>0</v>
      </c>
      <c r="M246" s="193"/>
      <c r="N246" s="194">
        <f>ROUND($L$246*$K$246,2)</f>
        <v>0</v>
      </c>
      <c r="O246" s="193"/>
      <c r="P246" s="193"/>
      <c r="Q246" s="193"/>
      <c r="R246" s="20"/>
      <c r="T246" s="117"/>
      <c r="U246" s="26" t="s">
        <v>39</v>
      </c>
      <c r="V246" s="118">
        <v>0.96799999999999997</v>
      </c>
      <c r="W246" s="118">
        <f>$V$246*$K$246</f>
        <v>343.97880000000004</v>
      </c>
      <c r="X246" s="118">
        <v>1.244E-2</v>
      </c>
      <c r="Y246" s="118">
        <f>$X$246*$K$246</f>
        <v>4.4205540000000001</v>
      </c>
      <c r="Z246" s="118">
        <v>0</v>
      </c>
      <c r="AA246" s="119">
        <f>$Z$246*$K$246</f>
        <v>0</v>
      </c>
      <c r="AR246" s="6" t="s">
        <v>254</v>
      </c>
      <c r="AT246" s="6" t="s">
        <v>123</v>
      </c>
      <c r="AU246" s="6" t="s">
        <v>92</v>
      </c>
      <c r="AY246" s="6" t="s">
        <v>122</v>
      </c>
      <c r="BE246" s="120">
        <f>IF($U$246="základní",$N$246,0)</f>
        <v>0</v>
      </c>
      <c r="BF246" s="120">
        <f>IF($U$246="snížená",$N$246,0)</f>
        <v>0</v>
      </c>
      <c r="BG246" s="120">
        <f>IF($U$246="zákl. přenesená",$N$246,0)</f>
        <v>0</v>
      </c>
      <c r="BH246" s="120">
        <f>IF($U$246="sníž. přenesená",$N$246,0)</f>
        <v>0</v>
      </c>
      <c r="BI246" s="120">
        <f>IF($U$246="nulová",$N$246,0)</f>
        <v>0</v>
      </c>
      <c r="BJ246" s="6" t="s">
        <v>19</v>
      </c>
      <c r="BK246" s="120">
        <f>ROUND($L$246*$K$246,2)</f>
        <v>0</v>
      </c>
      <c r="BL246" s="6" t="s">
        <v>254</v>
      </c>
      <c r="BM246" s="6" t="s">
        <v>411</v>
      </c>
    </row>
    <row r="247" spans="2:65" s="6" customFormat="1" ht="60.75" customHeight="1">
      <c r="B247" s="124"/>
      <c r="E247" s="125" t="s">
        <v>152</v>
      </c>
      <c r="F247" s="207" t="s">
        <v>412</v>
      </c>
      <c r="G247" s="208"/>
      <c r="H247" s="208"/>
      <c r="I247" s="208"/>
      <c r="K247" s="126">
        <v>355.35</v>
      </c>
      <c r="R247" s="127"/>
      <c r="T247" s="128"/>
      <c r="AA247" s="129"/>
      <c r="AT247" s="125" t="s">
        <v>182</v>
      </c>
      <c r="AU247" s="125" t="s">
        <v>92</v>
      </c>
      <c r="AV247" s="125" t="s">
        <v>92</v>
      </c>
      <c r="AW247" s="125" t="s">
        <v>102</v>
      </c>
      <c r="AX247" s="125" t="s">
        <v>19</v>
      </c>
      <c r="AY247" s="125" t="s">
        <v>122</v>
      </c>
    </row>
    <row r="248" spans="2:65" s="6" customFormat="1" ht="27" customHeight="1">
      <c r="B248" s="19"/>
      <c r="C248" s="113" t="s">
        <v>137</v>
      </c>
      <c r="D248" s="113" t="s">
        <v>123</v>
      </c>
      <c r="E248" s="114" t="s">
        <v>413</v>
      </c>
      <c r="F248" s="192" t="s">
        <v>414</v>
      </c>
      <c r="G248" s="193"/>
      <c r="H248" s="193"/>
      <c r="I248" s="193"/>
      <c r="J248" s="115" t="s">
        <v>178</v>
      </c>
      <c r="K248" s="116">
        <v>355.35</v>
      </c>
      <c r="L248" s="194">
        <v>0</v>
      </c>
      <c r="M248" s="193"/>
      <c r="N248" s="194">
        <f>ROUND($L$248*$K$248,2)</f>
        <v>0</v>
      </c>
      <c r="O248" s="193"/>
      <c r="P248" s="193"/>
      <c r="Q248" s="193"/>
      <c r="R248" s="20"/>
      <c r="T248" s="117"/>
      <c r="U248" s="26" t="s">
        <v>39</v>
      </c>
      <c r="V248" s="118">
        <v>0.11</v>
      </c>
      <c r="W248" s="118">
        <f>$V$248*$K$248</f>
        <v>39.088500000000003</v>
      </c>
      <c r="X248" s="118">
        <v>0</v>
      </c>
      <c r="Y248" s="118">
        <f>$X$248*$K$248</f>
        <v>0</v>
      </c>
      <c r="Z248" s="118">
        <v>0</v>
      </c>
      <c r="AA248" s="119">
        <f>$Z$248*$K$248</f>
        <v>0</v>
      </c>
      <c r="AR248" s="6" t="s">
        <v>254</v>
      </c>
      <c r="AT248" s="6" t="s">
        <v>123</v>
      </c>
      <c r="AU248" s="6" t="s">
        <v>92</v>
      </c>
      <c r="AY248" s="6" t="s">
        <v>122</v>
      </c>
      <c r="BE248" s="120">
        <f>IF($U$248="základní",$N$248,0)</f>
        <v>0</v>
      </c>
      <c r="BF248" s="120">
        <f>IF($U$248="snížená",$N$248,0)</f>
        <v>0</v>
      </c>
      <c r="BG248" s="120">
        <f>IF($U$248="zákl. přenesená",$N$248,0)</f>
        <v>0</v>
      </c>
      <c r="BH248" s="120">
        <f>IF($U$248="sníž. přenesená",$N$248,0)</f>
        <v>0</v>
      </c>
      <c r="BI248" s="120">
        <f>IF($U$248="nulová",$N$248,0)</f>
        <v>0</v>
      </c>
      <c r="BJ248" s="6" t="s">
        <v>19</v>
      </c>
      <c r="BK248" s="120">
        <f>ROUND($L$248*$K$248,2)</f>
        <v>0</v>
      </c>
      <c r="BL248" s="6" t="s">
        <v>254</v>
      </c>
      <c r="BM248" s="6" t="s">
        <v>415</v>
      </c>
    </row>
    <row r="249" spans="2:65" s="6" customFormat="1" ht="18.75" customHeight="1">
      <c r="B249" s="124"/>
      <c r="E249" s="125"/>
      <c r="F249" s="207" t="s">
        <v>152</v>
      </c>
      <c r="G249" s="208"/>
      <c r="H249" s="208"/>
      <c r="I249" s="208"/>
      <c r="K249" s="126">
        <v>355.35</v>
      </c>
      <c r="R249" s="127"/>
      <c r="T249" s="128"/>
      <c r="AA249" s="129"/>
      <c r="AT249" s="125" t="s">
        <v>182</v>
      </c>
      <c r="AU249" s="125" t="s">
        <v>92</v>
      </c>
      <c r="AV249" s="125" t="s">
        <v>92</v>
      </c>
      <c r="AW249" s="125" t="s">
        <v>102</v>
      </c>
      <c r="AX249" s="125" t="s">
        <v>19</v>
      </c>
      <c r="AY249" s="125" t="s">
        <v>122</v>
      </c>
    </row>
    <row r="250" spans="2:65" s="6" customFormat="1" ht="27" customHeight="1">
      <c r="B250" s="19"/>
      <c r="C250" s="142" t="s">
        <v>416</v>
      </c>
      <c r="D250" s="142" t="s">
        <v>201</v>
      </c>
      <c r="E250" s="143" t="s">
        <v>417</v>
      </c>
      <c r="F250" s="213" t="s">
        <v>599</v>
      </c>
      <c r="G250" s="214"/>
      <c r="H250" s="214"/>
      <c r="I250" s="214"/>
      <c r="J250" s="144" t="s">
        <v>178</v>
      </c>
      <c r="K250" s="145">
        <v>362.45699999999999</v>
      </c>
      <c r="L250" s="215">
        <v>0</v>
      </c>
      <c r="M250" s="214"/>
      <c r="N250" s="215">
        <f>ROUND($L$250*$K$250,2)</f>
        <v>0</v>
      </c>
      <c r="O250" s="193"/>
      <c r="P250" s="193"/>
      <c r="Q250" s="193"/>
      <c r="R250" s="20"/>
      <c r="T250" s="117"/>
      <c r="U250" s="26" t="s">
        <v>39</v>
      </c>
      <c r="V250" s="118">
        <v>0</v>
      </c>
      <c r="W250" s="118">
        <f>$V$250*$K$250</f>
        <v>0</v>
      </c>
      <c r="X250" s="118">
        <v>1.4E-3</v>
      </c>
      <c r="Y250" s="118">
        <f>$X$250*$K$250</f>
        <v>0.5074398</v>
      </c>
      <c r="Z250" s="118">
        <v>0</v>
      </c>
      <c r="AA250" s="119">
        <f>$Z$250*$K$250</f>
        <v>0</v>
      </c>
      <c r="AR250" s="6" t="s">
        <v>300</v>
      </c>
      <c r="AT250" s="6" t="s">
        <v>201</v>
      </c>
      <c r="AU250" s="6" t="s">
        <v>92</v>
      </c>
      <c r="AY250" s="6" t="s">
        <v>122</v>
      </c>
      <c r="BE250" s="120">
        <f>IF($U$250="základní",$N$250,0)</f>
        <v>0</v>
      </c>
      <c r="BF250" s="120">
        <f>IF($U$250="snížená",$N$250,0)</f>
        <v>0</v>
      </c>
      <c r="BG250" s="120">
        <f>IF($U$250="zákl. přenesená",$N$250,0)</f>
        <v>0</v>
      </c>
      <c r="BH250" s="120">
        <f>IF($U$250="sníž. přenesená",$N$250,0)</f>
        <v>0</v>
      </c>
      <c r="BI250" s="120">
        <f>IF($U$250="nulová",$N$250,0)</f>
        <v>0</v>
      </c>
      <c r="BJ250" s="6" t="s">
        <v>19</v>
      </c>
      <c r="BK250" s="120">
        <f>ROUND($L$250*$K$250,2)</f>
        <v>0</v>
      </c>
      <c r="BL250" s="6" t="s">
        <v>254</v>
      </c>
      <c r="BM250" s="6" t="s">
        <v>418</v>
      </c>
    </row>
    <row r="251" spans="2:65" s="6" customFormat="1" ht="18.75" customHeight="1">
      <c r="B251" s="124"/>
      <c r="E251" s="125"/>
      <c r="F251" s="207" t="s">
        <v>419</v>
      </c>
      <c r="G251" s="208"/>
      <c r="H251" s="208"/>
      <c r="I251" s="208"/>
      <c r="K251" s="126">
        <v>362.45699999999999</v>
      </c>
      <c r="R251" s="127"/>
      <c r="T251" s="128"/>
      <c r="AA251" s="129"/>
      <c r="AT251" s="125" t="s">
        <v>182</v>
      </c>
      <c r="AU251" s="125" t="s">
        <v>92</v>
      </c>
      <c r="AV251" s="125" t="s">
        <v>92</v>
      </c>
      <c r="AW251" s="125" t="s">
        <v>102</v>
      </c>
      <c r="AX251" s="125" t="s">
        <v>19</v>
      </c>
      <c r="AY251" s="125" t="s">
        <v>122</v>
      </c>
    </row>
    <row r="252" spans="2:65" s="6" customFormat="1" ht="27" customHeight="1">
      <c r="B252" s="19"/>
      <c r="C252" s="113" t="s">
        <v>420</v>
      </c>
      <c r="D252" s="113" t="s">
        <v>123</v>
      </c>
      <c r="E252" s="114" t="s">
        <v>421</v>
      </c>
      <c r="F252" s="192" t="s">
        <v>422</v>
      </c>
      <c r="G252" s="193"/>
      <c r="H252" s="193"/>
      <c r="I252" s="193"/>
      <c r="J252" s="115" t="s">
        <v>361</v>
      </c>
      <c r="K252" s="116">
        <v>2</v>
      </c>
      <c r="L252" s="194">
        <v>0</v>
      </c>
      <c r="M252" s="193"/>
      <c r="N252" s="194">
        <f>ROUND($L$252*$K$252,2)</f>
        <v>0</v>
      </c>
      <c r="O252" s="193"/>
      <c r="P252" s="193"/>
      <c r="Q252" s="193"/>
      <c r="R252" s="20"/>
      <c r="T252" s="117"/>
      <c r="U252" s="26" t="s">
        <v>39</v>
      </c>
      <c r="V252" s="118">
        <v>0.876</v>
      </c>
      <c r="W252" s="118">
        <f>$V$252*$K$252</f>
        <v>1.752</v>
      </c>
      <c r="X252" s="118">
        <v>0</v>
      </c>
      <c r="Y252" s="118">
        <f>$X$252*$K$252</f>
        <v>0</v>
      </c>
      <c r="Z252" s="118">
        <v>0</v>
      </c>
      <c r="AA252" s="119">
        <f>$Z$252*$K$252</f>
        <v>0</v>
      </c>
      <c r="AR252" s="6" t="s">
        <v>254</v>
      </c>
      <c r="AT252" s="6" t="s">
        <v>123</v>
      </c>
      <c r="AU252" s="6" t="s">
        <v>92</v>
      </c>
      <c r="AY252" s="6" t="s">
        <v>122</v>
      </c>
      <c r="BE252" s="120">
        <f>IF($U$252="základní",$N$252,0)</f>
        <v>0</v>
      </c>
      <c r="BF252" s="120">
        <f>IF($U$252="snížená",$N$252,0)</f>
        <v>0</v>
      </c>
      <c r="BG252" s="120">
        <f>IF($U$252="zákl. přenesená",$N$252,0)</f>
        <v>0</v>
      </c>
      <c r="BH252" s="120">
        <f>IF($U$252="sníž. přenesená",$N$252,0)</f>
        <v>0</v>
      </c>
      <c r="BI252" s="120">
        <f>IF($U$252="nulová",$N$252,0)</f>
        <v>0</v>
      </c>
      <c r="BJ252" s="6" t="s">
        <v>19</v>
      </c>
      <c r="BK252" s="120">
        <f>ROUND($L$252*$K$252,2)</f>
        <v>0</v>
      </c>
      <c r="BL252" s="6" t="s">
        <v>254</v>
      </c>
      <c r="BM252" s="6" t="s">
        <v>423</v>
      </c>
    </row>
    <row r="253" spans="2:65" s="6" customFormat="1" ht="18.75" customHeight="1">
      <c r="B253" s="124"/>
      <c r="E253" s="125"/>
      <c r="F253" s="207" t="s">
        <v>424</v>
      </c>
      <c r="G253" s="208"/>
      <c r="H253" s="208"/>
      <c r="I253" s="208"/>
      <c r="K253" s="126">
        <v>2</v>
      </c>
      <c r="R253" s="127"/>
      <c r="T253" s="128"/>
      <c r="AA253" s="129"/>
      <c r="AT253" s="125" t="s">
        <v>182</v>
      </c>
      <c r="AU253" s="125" t="s">
        <v>92</v>
      </c>
      <c r="AV253" s="125" t="s">
        <v>92</v>
      </c>
      <c r="AW253" s="125" t="s">
        <v>102</v>
      </c>
      <c r="AX253" s="125" t="s">
        <v>19</v>
      </c>
      <c r="AY253" s="125" t="s">
        <v>122</v>
      </c>
    </row>
    <row r="254" spans="2:65" s="6" customFormat="1" ht="27" customHeight="1">
      <c r="B254" s="19"/>
      <c r="C254" s="142" t="s">
        <v>425</v>
      </c>
      <c r="D254" s="142" t="s">
        <v>201</v>
      </c>
      <c r="E254" s="143" t="s">
        <v>426</v>
      </c>
      <c r="F254" s="213" t="s">
        <v>427</v>
      </c>
      <c r="G254" s="214"/>
      <c r="H254" s="214"/>
      <c r="I254" s="214"/>
      <c r="J254" s="144" t="s">
        <v>361</v>
      </c>
      <c r="K254" s="145">
        <v>2</v>
      </c>
      <c r="L254" s="215">
        <v>0</v>
      </c>
      <c r="M254" s="214"/>
      <c r="N254" s="215">
        <f>ROUND($L$254*$K$254,2)</f>
        <v>0</v>
      </c>
      <c r="O254" s="193"/>
      <c r="P254" s="193"/>
      <c r="Q254" s="193"/>
      <c r="R254" s="20"/>
      <c r="T254" s="117"/>
      <c r="U254" s="26" t="s">
        <v>39</v>
      </c>
      <c r="V254" s="118">
        <v>0</v>
      </c>
      <c r="W254" s="118">
        <f>$V$254*$K$254</f>
        <v>0</v>
      </c>
      <c r="X254" s="118">
        <v>1.6500000000000001E-2</v>
      </c>
      <c r="Y254" s="118">
        <f>$X$254*$K$254</f>
        <v>3.3000000000000002E-2</v>
      </c>
      <c r="Z254" s="118">
        <v>0</v>
      </c>
      <c r="AA254" s="119">
        <f>$Z$254*$K$254</f>
        <v>0</v>
      </c>
      <c r="AR254" s="6" t="s">
        <v>300</v>
      </c>
      <c r="AT254" s="6" t="s">
        <v>201</v>
      </c>
      <c r="AU254" s="6" t="s">
        <v>92</v>
      </c>
      <c r="AY254" s="6" t="s">
        <v>122</v>
      </c>
      <c r="BE254" s="120">
        <f>IF($U$254="základní",$N$254,0)</f>
        <v>0</v>
      </c>
      <c r="BF254" s="120">
        <f>IF($U$254="snížená",$N$254,0)</f>
        <v>0</v>
      </c>
      <c r="BG254" s="120">
        <f>IF($U$254="zákl. přenesená",$N$254,0)</f>
        <v>0</v>
      </c>
      <c r="BH254" s="120">
        <f>IF($U$254="sníž. přenesená",$N$254,0)</f>
        <v>0</v>
      </c>
      <c r="BI254" s="120">
        <f>IF($U$254="nulová",$N$254,0)</f>
        <v>0</v>
      </c>
      <c r="BJ254" s="6" t="s">
        <v>19</v>
      </c>
      <c r="BK254" s="120">
        <f>ROUND($L$254*$K$254,2)</f>
        <v>0</v>
      </c>
      <c r="BL254" s="6" t="s">
        <v>254</v>
      </c>
      <c r="BM254" s="6" t="s">
        <v>428</v>
      </c>
    </row>
    <row r="255" spans="2:65" s="6" customFormat="1" ht="18.75" customHeight="1">
      <c r="B255" s="124"/>
      <c r="E255" s="125"/>
      <c r="F255" s="207" t="s">
        <v>429</v>
      </c>
      <c r="G255" s="208"/>
      <c r="H255" s="208"/>
      <c r="I255" s="208"/>
      <c r="K255" s="126">
        <v>2</v>
      </c>
      <c r="R255" s="127"/>
      <c r="T255" s="128"/>
      <c r="AA255" s="129"/>
      <c r="AT255" s="125" t="s">
        <v>182</v>
      </c>
      <c r="AU255" s="125" t="s">
        <v>92</v>
      </c>
      <c r="AV255" s="125" t="s">
        <v>92</v>
      </c>
      <c r="AW255" s="125" t="s">
        <v>102</v>
      </c>
      <c r="AX255" s="125" t="s">
        <v>19</v>
      </c>
      <c r="AY255" s="125" t="s">
        <v>122</v>
      </c>
    </row>
    <row r="256" spans="2:65" s="6" customFormat="1" ht="27" customHeight="1">
      <c r="B256" s="19"/>
      <c r="C256" s="113" t="s">
        <v>430</v>
      </c>
      <c r="D256" s="113" t="s">
        <v>123</v>
      </c>
      <c r="E256" s="114" t="s">
        <v>431</v>
      </c>
      <c r="F256" s="192" t="s">
        <v>432</v>
      </c>
      <c r="G256" s="193"/>
      <c r="H256" s="193"/>
      <c r="I256" s="193"/>
      <c r="J256" s="115" t="s">
        <v>280</v>
      </c>
      <c r="K256" s="116">
        <v>4.9610000000000003</v>
      </c>
      <c r="L256" s="194">
        <v>0</v>
      </c>
      <c r="M256" s="193"/>
      <c r="N256" s="194">
        <f>ROUND($L$256*$K$256,2)</f>
        <v>0</v>
      </c>
      <c r="O256" s="193"/>
      <c r="P256" s="193"/>
      <c r="Q256" s="193"/>
      <c r="R256" s="20"/>
      <c r="T256" s="117"/>
      <c r="U256" s="26" t="s">
        <v>39</v>
      </c>
      <c r="V256" s="118">
        <v>2.39</v>
      </c>
      <c r="W256" s="118">
        <f>$V$256*$K$256</f>
        <v>11.856790000000002</v>
      </c>
      <c r="X256" s="118">
        <v>0</v>
      </c>
      <c r="Y256" s="118">
        <f>$X$256*$K$256</f>
        <v>0</v>
      </c>
      <c r="Z256" s="118">
        <v>0</v>
      </c>
      <c r="AA256" s="119">
        <f>$Z$256*$K$256</f>
        <v>0</v>
      </c>
      <c r="AR256" s="6" t="s">
        <v>254</v>
      </c>
      <c r="AT256" s="6" t="s">
        <v>123</v>
      </c>
      <c r="AU256" s="6" t="s">
        <v>92</v>
      </c>
      <c r="AY256" s="6" t="s">
        <v>122</v>
      </c>
      <c r="BE256" s="120">
        <f>IF($U$256="základní",$N$256,0)</f>
        <v>0</v>
      </c>
      <c r="BF256" s="120">
        <f>IF($U$256="snížená",$N$256,0)</f>
        <v>0</v>
      </c>
      <c r="BG256" s="120">
        <f>IF($U$256="zákl. přenesená",$N$256,0)</f>
        <v>0</v>
      </c>
      <c r="BH256" s="120">
        <f>IF($U$256="sníž. přenesená",$N$256,0)</f>
        <v>0</v>
      </c>
      <c r="BI256" s="120">
        <f>IF($U$256="nulová",$N$256,0)</f>
        <v>0</v>
      </c>
      <c r="BJ256" s="6" t="s">
        <v>19</v>
      </c>
      <c r="BK256" s="120">
        <f>ROUND($L$256*$K$256,2)</f>
        <v>0</v>
      </c>
      <c r="BL256" s="6" t="s">
        <v>254</v>
      </c>
      <c r="BM256" s="6" t="s">
        <v>433</v>
      </c>
    </row>
    <row r="257" spans="2:65" s="103" customFormat="1" ht="30.75" customHeight="1">
      <c r="B257" s="104"/>
      <c r="D257" s="112" t="s">
        <v>174</v>
      </c>
      <c r="E257" s="112"/>
      <c r="F257" s="112"/>
      <c r="G257" s="112"/>
      <c r="H257" s="112"/>
      <c r="I257" s="112"/>
      <c r="J257" s="112"/>
      <c r="K257" s="112"/>
      <c r="L257" s="112"/>
      <c r="M257" s="112"/>
      <c r="N257" s="201">
        <f>$BK$257</f>
        <v>0</v>
      </c>
      <c r="O257" s="200"/>
      <c r="P257" s="200"/>
      <c r="Q257" s="200"/>
      <c r="R257" s="107"/>
      <c r="T257" s="108"/>
      <c r="W257" s="109">
        <f>SUM($W$258:$W$271)</f>
        <v>110.30009999999999</v>
      </c>
      <c r="Y257" s="109">
        <f>SUM($Y$258:$Y$271)</f>
        <v>0.75765159999999998</v>
      </c>
      <c r="AA257" s="110">
        <f>SUM($AA$258:$AA$271)</f>
        <v>0.35526735000000004</v>
      </c>
      <c r="AR257" s="106" t="s">
        <v>92</v>
      </c>
      <c r="AT257" s="106" t="s">
        <v>73</v>
      </c>
      <c r="AU257" s="106" t="s">
        <v>19</v>
      </c>
      <c r="AY257" s="106" t="s">
        <v>122</v>
      </c>
      <c r="BK257" s="111">
        <f>SUM($BK$258:$BK$271)</f>
        <v>0</v>
      </c>
    </row>
    <row r="258" spans="2:65" s="6" customFormat="1" ht="15.75" customHeight="1">
      <c r="B258" s="19"/>
      <c r="C258" s="113" t="s">
        <v>434</v>
      </c>
      <c r="D258" s="113" t="s">
        <v>123</v>
      </c>
      <c r="E258" s="114" t="s">
        <v>435</v>
      </c>
      <c r="F258" s="192" t="s">
        <v>436</v>
      </c>
      <c r="G258" s="193"/>
      <c r="H258" s="193"/>
      <c r="I258" s="193"/>
      <c r="J258" s="115" t="s">
        <v>192</v>
      </c>
      <c r="K258" s="116">
        <v>124.92100000000001</v>
      </c>
      <c r="L258" s="194">
        <v>0</v>
      </c>
      <c r="M258" s="193"/>
      <c r="N258" s="194">
        <f>ROUND($L$258*$K$258,2)</f>
        <v>0</v>
      </c>
      <c r="O258" s="193"/>
      <c r="P258" s="193"/>
      <c r="Q258" s="193"/>
      <c r="R258" s="20"/>
      <c r="T258" s="117"/>
      <c r="U258" s="26" t="s">
        <v>39</v>
      </c>
      <c r="V258" s="118">
        <v>0.08</v>
      </c>
      <c r="W258" s="118">
        <f>$V$258*$K$258</f>
        <v>9.9936800000000012</v>
      </c>
      <c r="X258" s="118">
        <v>0</v>
      </c>
      <c r="Y258" s="118">
        <f>$X$258*$K$258</f>
        <v>0</v>
      </c>
      <c r="Z258" s="118">
        <v>1.3500000000000001E-3</v>
      </c>
      <c r="AA258" s="119">
        <f>$Z$258*$K$258</f>
        <v>0.16864335000000003</v>
      </c>
      <c r="AR258" s="6" t="s">
        <v>254</v>
      </c>
      <c r="AT258" s="6" t="s">
        <v>123</v>
      </c>
      <c r="AU258" s="6" t="s">
        <v>92</v>
      </c>
      <c r="AY258" s="6" t="s">
        <v>122</v>
      </c>
      <c r="BE258" s="120">
        <f>IF($U$258="základní",$N$258,0)</f>
        <v>0</v>
      </c>
      <c r="BF258" s="120">
        <f>IF($U$258="snížená",$N$258,0)</f>
        <v>0</v>
      </c>
      <c r="BG258" s="120">
        <f>IF($U$258="zákl. přenesená",$N$258,0)</f>
        <v>0</v>
      </c>
      <c r="BH258" s="120">
        <f>IF($U$258="sníž. přenesená",$N$258,0)</f>
        <v>0</v>
      </c>
      <c r="BI258" s="120">
        <f>IF($U$258="nulová",$N$258,0)</f>
        <v>0</v>
      </c>
      <c r="BJ258" s="6" t="s">
        <v>19</v>
      </c>
      <c r="BK258" s="120">
        <f>ROUND($L$258*$K$258,2)</f>
        <v>0</v>
      </c>
      <c r="BL258" s="6" t="s">
        <v>254</v>
      </c>
      <c r="BM258" s="6" t="s">
        <v>437</v>
      </c>
    </row>
    <row r="259" spans="2:65" s="6" customFormat="1" ht="18.75" customHeight="1">
      <c r="B259" s="124"/>
      <c r="E259" s="125"/>
      <c r="F259" s="207" t="s">
        <v>438</v>
      </c>
      <c r="G259" s="208"/>
      <c r="H259" s="208"/>
      <c r="I259" s="208"/>
      <c r="K259" s="126">
        <v>113.42</v>
      </c>
      <c r="R259" s="127"/>
      <c r="T259" s="128"/>
      <c r="AA259" s="129"/>
      <c r="AT259" s="125" t="s">
        <v>182</v>
      </c>
      <c r="AU259" s="125" t="s">
        <v>92</v>
      </c>
      <c r="AV259" s="125" t="s">
        <v>92</v>
      </c>
      <c r="AW259" s="125" t="s">
        <v>102</v>
      </c>
      <c r="AX259" s="125" t="s">
        <v>74</v>
      </c>
      <c r="AY259" s="125" t="s">
        <v>122</v>
      </c>
    </row>
    <row r="260" spans="2:65" s="6" customFormat="1" ht="18.75" customHeight="1">
      <c r="B260" s="124"/>
      <c r="E260" s="125"/>
      <c r="F260" s="207" t="s">
        <v>439</v>
      </c>
      <c r="G260" s="208"/>
      <c r="H260" s="208"/>
      <c r="I260" s="208"/>
      <c r="K260" s="126">
        <v>11.500999999999999</v>
      </c>
      <c r="R260" s="127"/>
      <c r="T260" s="128"/>
      <c r="AA260" s="129"/>
      <c r="AT260" s="125" t="s">
        <v>182</v>
      </c>
      <c r="AU260" s="125" t="s">
        <v>92</v>
      </c>
      <c r="AV260" s="125" t="s">
        <v>92</v>
      </c>
      <c r="AW260" s="125" t="s">
        <v>102</v>
      </c>
      <c r="AX260" s="125" t="s">
        <v>74</v>
      </c>
      <c r="AY260" s="125" t="s">
        <v>122</v>
      </c>
    </row>
    <row r="261" spans="2:65" s="6" customFormat="1" ht="15.75" customHeight="1">
      <c r="B261" s="19"/>
      <c r="C261" s="113" t="s">
        <v>440</v>
      </c>
      <c r="D261" s="113" t="s">
        <v>123</v>
      </c>
      <c r="E261" s="114" t="s">
        <v>441</v>
      </c>
      <c r="F261" s="192" t="s">
        <v>442</v>
      </c>
      <c r="G261" s="193"/>
      <c r="H261" s="193"/>
      <c r="I261" s="193"/>
      <c r="J261" s="115" t="s">
        <v>192</v>
      </c>
      <c r="K261" s="116">
        <v>43.2</v>
      </c>
      <c r="L261" s="194">
        <v>0</v>
      </c>
      <c r="M261" s="193"/>
      <c r="N261" s="194">
        <f>ROUND($L$261*$K$261,2)</f>
        <v>0</v>
      </c>
      <c r="O261" s="193"/>
      <c r="P261" s="193"/>
      <c r="Q261" s="193"/>
      <c r="R261" s="20"/>
      <c r="T261" s="117"/>
      <c r="U261" s="26" t="s">
        <v>39</v>
      </c>
      <c r="V261" s="118">
        <v>0.08</v>
      </c>
      <c r="W261" s="118">
        <f>$V$261*$K$261</f>
        <v>3.4560000000000004</v>
      </c>
      <c r="X261" s="118">
        <v>0</v>
      </c>
      <c r="Y261" s="118">
        <f>$X$261*$K$261</f>
        <v>0</v>
      </c>
      <c r="Z261" s="118">
        <v>4.3200000000000001E-3</v>
      </c>
      <c r="AA261" s="119">
        <f>$Z$261*$K$261</f>
        <v>0.18662400000000001</v>
      </c>
      <c r="AR261" s="6" t="s">
        <v>254</v>
      </c>
      <c r="AT261" s="6" t="s">
        <v>123</v>
      </c>
      <c r="AU261" s="6" t="s">
        <v>92</v>
      </c>
      <c r="AY261" s="6" t="s">
        <v>122</v>
      </c>
      <c r="BE261" s="120">
        <f>IF($U$261="základní",$N$261,0)</f>
        <v>0</v>
      </c>
      <c r="BF261" s="120">
        <f>IF($U$261="snížená",$N$261,0)</f>
        <v>0</v>
      </c>
      <c r="BG261" s="120">
        <f>IF($U$261="zákl. přenesená",$N$261,0)</f>
        <v>0</v>
      </c>
      <c r="BH261" s="120">
        <f>IF($U$261="sníž. přenesená",$N$261,0)</f>
        <v>0</v>
      </c>
      <c r="BI261" s="120">
        <f>IF($U$261="nulová",$N$261,0)</f>
        <v>0</v>
      </c>
      <c r="BJ261" s="6" t="s">
        <v>19</v>
      </c>
      <c r="BK261" s="120">
        <f>ROUND($L$261*$K$261,2)</f>
        <v>0</v>
      </c>
      <c r="BL261" s="6" t="s">
        <v>254</v>
      </c>
      <c r="BM261" s="6" t="s">
        <v>443</v>
      </c>
    </row>
    <row r="262" spans="2:65" s="6" customFormat="1" ht="18.75" customHeight="1">
      <c r="B262" s="124"/>
      <c r="E262" s="125"/>
      <c r="F262" s="207" t="s">
        <v>444</v>
      </c>
      <c r="G262" s="208"/>
      <c r="H262" s="208"/>
      <c r="I262" s="208"/>
      <c r="K262" s="126">
        <v>43.2</v>
      </c>
      <c r="R262" s="127"/>
      <c r="T262" s="128"/>
      <c r="AA262" s="129"/>
      <c r="AT262" s="125" t="s">
        <v>182</v>
      </c>
      <c r="AU262" s="125" t="s">
        <v>92</v>
      </c>
      <c r="AV262" s="125" t="s">
        <v>92</v>
      </c>
      <c r="AW262" s="125" t="s">
        <v>102</v>
      </c>
      <c r="AX262" s="125" t="s">
        <v>19</v>
      </c>
      <c r="AY262" s="125" t="s">
        <v>122</v>
      </c>
    </row>
    <row r="263" spans="2:65" s="6" customFormat="1" ht="27" customHeight="1">
      <c r="B263" s="19"/>
      <c r="C263" s="113" t="s">
        <v>445</v>
      </c>
      <c r="D263" s="113" t="s">
        <v>123</v>
      </c>
      <c r="E263" s="114" t="s">
        <v>446</v>
      </c>
      <c r="F263" s="192" t="s">
        <v>447</v>
      </c>
      <c r="G263" s="193"/>
      <c r="H263" s="193"/>
      <c r="I263" s="193"/>
      <c r="J263" s="115" t="s">
        <v>192</v>
      </c>
      <c r="K263" s="116">
        <v>0.5</v>
      </c>
      <c r="L263" s="194">
        <v>0</v>
      </c>
      <c r="M263" s="193"/>
      <c r="N263" s="194">
        <f>ROUND($L$263*$K$263,2)</f>
        <v>0</v>
      </c>
      <c r="O263" s="193"/>
      <c r="P263" s="193"/>
      <c r="Q263" s="193"/>
      <c r="R263" s="20"/>
      <c r="T263" s="117"/>
      <c r="U263" s="26" t="s">
        <v>39</v>
      </c>
      <c r="V263" s="118">
        <v>0.3</v>
      </c>
      <c r="W263" s="118">
        <f>$V$263*$K$263</f>
        <v>0.15</v>
      </c>
      <c r="X263" s="118">
        <v>1.56E-3</v>
      </c>
      <c r="Y263" s="118">
        <f>$X$263*$K$263</f>
        <v>7.7999999999999999E-4</v>
      </c>
      <c r="Z263" s="118">
        <v>0</v>
      </c>
      <c r="AA263" s="119">
        <f>$Z$263*$K$263</f>
        <v>0</v>
      </c>
      <c r="AR263" s="6" t="s">
        <v>254</v>
      </c>
      <c r="AT263" s="6" t="s">
        <v>123</v>
      </c>
      <c r="AU263" s="6" t="s">
        <v>92</v>
      </c>
      <c r="AY263" s="6" t="s">
        <v>122</v>
      </c>
      <c r="BE263" s="120">
        <f>IF($U$263="základní",$N$263,0)</f>
        <v>0</v>
      </c>
      <c r="BF263" s="120">
        <f>IF($U$263="snížená",$N$263,0)</f>
        <v>0</v>
      </c>
      <c r="BG263" s="120">
        <f>IF($U$263="zákl. přenesená",$N$263,0)</f>
        <v>0</v>
      </c>
      <c r="BH263" s="120">
        <f>IF($U$263="sníž. přenesená",$N$263,0)</f>
        <v>0</v>
      </c>
      <c r="BI263" s="120">
        <f>IF($U$263="nulová",$N$263,0)</f>
        <v>0</v>
      </c>
      <c r="BJ263" s="6" t="s">
        <v>19</v>
      </c>
      <c r="BK263" s="120">
        <f>ROUND($L$263*$K$263,2)</f>
        <v>0</v>
      </c>
      <c r="BL263" s="6" t="s">
        <v>254</v>
      </c>
      <c r="BM263" s="6" t="s">
        <v>448</v>
      </c>
    </row>
    <row r="264" spans="2:65" s="6" customFormat="1" ht="18.75" customHeight="1">
      <c r="B264" s="124"/>
      <c r="E264" s="125"/>
      <c r="F264" s="207" t="s">
        <v>449</v>
      </c>
      <c r="G264" s="208"/>
      <c r="H264" s="208"/>
      <c r="I264" s="208"/>
      <c r="K264" s="126">
        <v>0.5</v>
      </c>
      <c r="R264" s="127"/>
      <c r="T264" s="128"/>
      <c r="AA264" s="129"/>
      <c r="AT264" s="125" t="s">
        <v>182</v>
      </c>
      <c r="AU264" s="125" t="s">
        <v>92</v>
      </c>
      <c r="AV264" s="125" t="s">
        <v>92</v>
      </c>
      <c r="AW264" s="125" t="s">
        <v>102</v>
      </c>
      <c r="AX264" s="125" t="s">
        <v>19</v>
      </c>
      <c r="AY264" s="125" t="s">
        <v>122</v>
      </c>
    </row>
    <row r="265" spans="2:65" s="6" customFormat="1" ht="27" customHeight="1">
      <c r="B265" s="19"/>
      <c r="C265" s="113" t="s">
        <v>450</v>
      </c>
      <c r="D265" s="113" t="s">
        <v>123</v>
      </c>
      <c r="E265" s="114" t="s">
        <v>451</v>
      </c>
      <c r="F265" s="192" t="s">
        <v>452</v>
      </c>
      <c r="G265" s="193"/>
      <c r="H265" s="193"/>
      <c r="I265" s="193"/>
      <c r="J265" s="115" t="s">
        <v>192</v>
      </c>
      <c r="K265" s="116">
        <v>113.42</v>
      </c>
      <c r="L265" s="194">
        <v>0</v>
      </c>
      <c r="M265" s="193"/>
      <c r="N265" s="194">
        <f>ROUND($L$265*$K$265,2)</f>
        <v>0</v>
      </c>
      <c r="O265" s="193"/>
      <c r="P265" s="193"/>
      <c r="Q265" s="193"/>
      <c r="R265" s="20"/>
      <c r="T265" s="117"/>
      <c r="U265" s="26" t="s">
        <v>39</v>
      </c>
      <c r="V265" s="118">
        <v>0.38100000000000001</v>
      </c>
      <c r="W265" s="118">
        <f>$V$265*$K$265</f>
        <v>43.21302</v>
      </c>
      <c r="X265" s="118">
        <v>3.1099999999999999E-3</v>
      </c>
      <c r="Y265" s="118">
        <f>$X$265*$K$265</f>
        <v>0.3527362</v>
      </c>
      <c r="Z265" s="118">
        <v>0</v>
      </c>
      <c r="AA265" s="119">
        <f>$Z$265*$K$265</f>
        <v>0</v>
      </c>
      <c r="AR265" s="6" t="s">
        <v>254</v>
      </c>
      <c r="AT265" s="6" t="s">
        <v>123</v>
      </c>
      <c r="AU265" s="6" t="s">
        <v>92</v>
      </c>
      <c r="AY265" s="6" t="s">
        <v>122</v>
      </c>
      <c r="BE265" s="120">
        <f>IF($U$265="základní",$N$265,0)</f>
        <v>0</v>
      </c>
      <c r="BF265" s="120">
        <f>IF($U$265="snížená",$N$265,0)</f>
        <v>0</v>
      </c>
      <c r="BG265" s="120">
        <f>IF($U$265="zákl. přenesená",$N$265,0)</f>
        <v>0</v>
      </c>
      <c r="BH265" s="120">
        <f>IF($U$265="sníž. přenesená",$N$265,0)</f>
        <v>0</v>
      </c>
      <c r="BI265" s="120">
        <f>IF($U$265="nulová",$N$265,0)</f>
        <v>0</v>
      </c>
      <c r="BJ265" s="6" t="s">
        <v>19</v>
      </c>
      <c r="BK265" s="120">
        <f>ROUND($L$265*$K$265,2)</f>
        <v>0</v>
      </c>
      <c r="BL265" s="6" t="s">
        <v>254</v>
      </c>
      <c r="BM265" s="6" t="s">
        <v>453</v>
      </c>
    </row>
    <row r="266" spans="2:65" s="6" customFormat="1" ht="46.5" customHeight="1">
      <c r="B266" s="124"/>
      <c r="E266" s="125"/>
      <c r="F266" s="207" t="s">
        <v>454</v>
      </c>
      <c r="G266" s="208"/>
      <c r="H266" s="208"/>
      <c r="I266" s="208"/>
      <c r="K266" s="126">
        <v>113.42</v>
      </c>
      <c r="R266" s="127"/>
      <c r="T266" s="128"/>
      <c r="AA266" s="129"/>
      <c r="AT266" s="125" t="s">
        <v>182</v>
      </c>
      <c r="AU266" s="125" t="s">
        <v>92</v>
      </c>
      <c r="AV266" s="125" t="s">
        <v>92</v>
      </c>
      <c r="AW266" s="125" t="s">
        <v>102</v>
      </c>
      <c r="AX266" s="125" t="s">
        <v>19</v>
      </c>
      <c r="AY266" s="125" t="s">
        <v>122</v>
      </c>
    </row>
    <row r="267" spans="2:65" s="6" customFormat="1" ht="15.75" customHeight="1">
      <c r="B267" s="19"/>
      <c r="C267" s="113" t="s">
        <v>455</v>
      </c>
      <c r="D267" s="113" t="s">
        <v>123</v>
      </c>
      <c r="E267" s="114" t="s">
        <v>456</v>
      </c>
      <c r="F267" s="192" t="s">
        <v>457</v>
      </c>
      <c r="G267" s="193"/>
      <c r="H267" s="193"/>
      <c r="I267" s="193"/>
      <c r="J267" s="115" t="s">
        <v>192</v>
      </c>
      <c r="K267" s="116">
        <v>114.18</v>
      </c>
      <c r="L267" s="194">
        <v>0</v>
      </c>
      <c r="M267" s="193"/>
      <c r="N267" s="194">
        <f>ROUND($L$267*$K$267,2)</f>
        <v>0</v>
      </c>
      <c r="O267" s="193"/>
      <c r="P267" s="193"/>
      <c r="Q267" s="193"/>
      <c r="R267" s="20"/>
      <c r="T267" s="117"/>
      <c r="U267" s="26" t="s">
        <v>39</v>
      </c>
      <c r="V267" s="118">
        <v>0.188</v>
      </c>
      <c r="W267" s="118">
        <f>$V$267*$K$267</f>
        <v>21.46584</v>
      </c>
      <c r="X267" s="118">
        <v>1.5299999999999999E-3</v>
      </c>
      <c r="Y267" s="118">
        <f>$X$267*$K$267</f>
        <v>0.1746954</v>
      </c>
      <c r="Z267" s="118">
        <v>0</v>
      </c>
      <c r="AA267" s="119">
        <f>$Z$267*$K$267</f>
        <v>0</v>
      </c>
      <c r="AR267" s="6" t="s">
        <v>254</v>
      </c>
      <c r="AT267" s="6" t="s">
        <v>123</v>
      </c>
      <c r="AU267" s="6" t="s">
        <v>92</v>
      </c>
      <c r="AY267" s="6" t="s">
        <v>122</v>
      </c>
      <c r="BE267" s="120">
        <f>IF($U$267="základní",$N$267,0)</f>
        <v>0</v>
      </c>
      <c r="BF267" s="120">
        <f>IF($U$267="snížená",$N$267,0)</f>
        <v>0</v>
      </c>
      <c r="BG267" s="120">
        <f>IF($U$267="zákl. přenesená",$N$267,0)</f>
        <v>0</v>
      </c>
      <c r="BH267" s="120">
        <f>IF($U$267="sníž. přenesená",$N$267,0)</f>
        <v>0</v>
      </c>
      <c r="BI267" s="120">
        <f>IF($U$267="nulová",$N$267,0)</f>
        <v>0</v>
      </c>
      <c r="BJ267" s="6" t="s">
        <v>19</v>
      </c>
      <c r="BK267" s="120">
        <f>ROUND($L$267*$K$267,2)</f>
        <v>0</v>
      </c>
      <c r="BL267" s="6" t="s">
        <v>254</v>
      </c>
      <c r="BM267" s="6" t="s">
        <v>458</v>
      </c>
    </row>
    <row r="268" spans="2:65" s="6" customFormat="1" ht="18.75" customHeight="1">
      <c r="B268" s="124"/>
      <c r="E268" s="125"/>
      <c r="F268" s="207" t="s">
        <v>459</v>
      </c>
      <c r="G268" s="208"/>
      <c r="H268" s="208"/>
      <c r="I268" s="208"/>
      <c r="K268" s="126">
        <v>114.18</v>
      </c>
      <c r="R268" s="127"/>
      <c r="T268" s="128"/>
      <c r="AA268" s="129"/>
      <c r="AT268" s="125" t="s">
        <v>182</v>
      </c>
      <c r="AU268" s="125" t="s">
        <v>92</v>
      </c>
      <c r="AV268" s="125" t="s">
        <v>92</v>
      </c>
      <c r="AW268" s="125" t="s">
        <v>102</v>
      </c>
      <c r="AX268" s="125" t="s">
        <v>19</v>
      </c>
      <c r="AY268" s="125" t="s">
        <v>122</v>
      </c>
    </row>
    <row r="269" spans="2:65" s="6" customFormat="1" ht="15.75" customHeight="1">
      <c r="B269" s="19"/>
      <c r="C269" s="113" t="s">
        <v>460</v>
      </c>
      <c r="D269" s="113" t="s">
        <v>123</v>
      </c>
      <c r="E269" s="114" t="s">
        <v>461</v>
      </c>
      <c r="F269" s="192" t="s">
        <v>462</v>
      </c>
      <c r="G269" s="193"/>
      <c r="H269" s="193"/>
      <c r="I269" s="193"/>
      <c r="J269" s="115" t="s">
        <v>192</v>
      </c>
      <c r="K269" s="116">
        <v>48</v>
      </c>
      <c r="L269" s="194">
        <v>0</v>
      </c>
      <c r="M269" s="193"/>
      <c r="N269" s="194">
        <f>ROUND($L$269*$K$269,2)</f>
        <v>0</v>
      </c>
      <c r="O269" s="193"/>
      <c r="P269" s="193"/>
      <c r="Q269" s="193"/>
      <c r="R269" s="20"/>
      <c r="T269" s="117"/>
      <c r="U269" s="26" t="s">
        <v>39</v>
      </c>
      <c r="V269" s="118">
        <v>0.59099999999999997</v>
      </c>
      <c r="W269" s="118">
        <f>$V$269*$K$269</f>
        <v>28.367999999999999</v>
      </c>
      <c r="X269" s="118">
        <v>4.7800000000000004E-3</v>
      </c>
      <c r="Y269" s="118">
        <f>$X$269*$K$269</f>
        <v>0.22944000000000003</v>
      </c>
      <c r="Z269" s="118">
        <v>0</v>
      </c>
      <c r="AA269" s="119">
        <f>$Z$269*$K$269</f>
        <v>0</v>
      </c>
      <c r="AR269" s="6" t="s">
        <v>254</v>
      </c>
      <c r="AT269" s="6" t="s">
        <v>123</v>
      </c>
      <c r="AU269" s="6" t="s">
        <v>92</v>
      </c>
      <c r="AY269" s="6" t="s">
        <v>122</v>
      </c>
      <c r="BE269" s="120">
        <f>IF($U$269="základní",$N$269,0)</f>
        <v>0</v>
      </c>
      <c r="BF269" s="120">
        <f>IF($U$269="snížená",$N$269,0)</f>
        <v>0</v>
      </c>
      <c r="BG269" s="120">
        <f>IF($U$269="zákl. přenesená",$N$269,0)</f>
        <v>0</v>
      </c>
      <c r="BH269" s="120">
        <f>IF($U$269="sníž. přenesená",$N$269,0)</f>
        <v>0</v>
      </c>
      <c r="BI269" s="120">
        <f>IF($U$269="nulová",$N$269,0)</f>
        <v>0</v>
      </c>
      <c r="BJ269" s="6" t="s">
        <v>19</v>
      </c>
      <c r="BK269" s="120">
        <f>ROUND($L$269*$K$269,2)</f>
        <v>0</v>
      </c>
      <c r="BL269" s="6" t="s">
        <v>254</v>
      </c>
      <c r="BM269" s="6" t="s">
        <v>463</v>
      </c>
    </row>
    <row r="270" spans="2:65" s="6" customFormat="1" ht="18.75" customHeight="1">
      <c r="B270" s="124"/>
      <c r="E270" s="125" t="s">
        <v>136</v>
      </c>
      <c r="F270" s="207" t="s">
        <v>464</v>
      </c>
      <c r="G270" s="208"/>
      <c r="H270" s="208"/>
      <c r="I270" s="208"/>
      <c r="K270" s="126">
        <v>48</v>
      </c>
      <c r="R270" s="127"/>
      <c r="T270" s="128"/>
      <c r="AA270" s="129"/>
      <c r="AT270" s="125" t="s">
        <v>182</v>
      </c>
      <c r="AU270" s="125" t="s">
        <v>92</v>
      </c>
      <c r="AV270" s="125" t="s">
        <v>92</v>
      </c>
      <c r="AW270" s="125" t="s">
        <v>102</v>
      </c>
      <c r="AX270" s="125" t="s">
        <v>19</v>
      </c>
      <c r="AY270" s="125" t="s">
        <v>122</v>
      </c>
    </row>
    <row r="271" spans="2:65" s="6" customFormat="1" ht="27" customHeight="1">
      <c r="B271" s="19"/>
      <c r="C271" s="113" t="s">
        <v>465</v>
      </c>
      <c r="D271" s="113" t="s">
        <v>123</v>
      </c>
      <c r="E271" s="114" t="s">
        <v>466</v>
      </c>
      <c r="F271" s="192" t="s">
        <v>467</v>
      </c>
      <c r="G271" s="193"/>
      <c r="H271" s="193"/>
      <c r="I271" s="193"/>
      <c r="J271" s="115" t="s">
        <v>280</v>
      </c>
      <c r="K271" s="116">
        <v>0.75800000000000001</v>
      </c>
      <c r="L271" s="194">
        <v>0</v>
      </c>
      <c r="M271" s="193"/>
      <c r="N271" s="194">
        <f>ROUND($L$271*$K$271,2)</f>
        <v>0</v>
      </c>
      <c r="O271" s="193"/>
      <c r="P271" s="193"/>
      <c r="Q271" s="193"/>
      <c r="R271" s="20"/>
      <c r="T271" s="117"/>
      <c r="U271" s="26" t="s">
        <v>39</v>
      </c>
      <c r="V271" s="118">
        <v>4.82</v>
      </c>
      <c r="W271" s="118">
        <f>$V$271*$K$271</f>
        <v>3.6535600000000001</v>
      </c>
      <c r="X271" s="118">
        <v>0</v>
      </c>
      <c r="Y271" s="118">
        <f>$X$271*$K$271</f>
        <v>0</v>
      </c>
      <c r="Z271" s="118">
        <v>0</v>
      </c>
      <c r="AA271" s="119">
        <f>$Z$271*$K$271</f>
        <v>0</v>
      </c>
      <c r="AR271" s="6" t="s">
        <v>254</v>
      </c>
      <c r="AT271" s="6" t="s">
        <v>123</v>
      </c>
      <c r="AU271" s="6" t="s">
        <v>92</v>
      </c>
      <c r="AY271" s="6" t="s">
        <v>122</v>
      </c>
      <c r="BE271" s="120">
        <f>IF($U$271="základní",$N$271,0)</f>
        <v>0</v>
      </c>
      <c r="BF271" s="120">
        <f>IF($U$271="snížená",$N$271,0)</f>
        <v>0</v>
      </c>
      <c r="BG271" s="120">
        <f>IF($U$271="zákl. přenesená",$N$271,0)</f>
        <v>0</v>
      </c>
      <c r="BH271" s="120">
        <f>IF($U$271="sníž. přenesená",$N$271,0)</f>
        <v>0</v>
      </c>
      <c r="BI271" s="120">
        <f>IF($U$271="nulová",$N$271,0)</f>
        <v>0</v>
      </c>
      <c r="BJ271" s="6" t="s">
        <v>19</v>
      </c>
      <c r="BK271" s="120">
        <f>ROUND($L$271*$K$271,2)</f>
        <v>0</v>
      </c>
      <c r="BL271" s="6" t="s">
        <v>254</v>
      </c>
      <c r="BM271" s="6" t="s">
        <v>468</v>
      </c>
    </row>
    <row r="272" spans="2:65" s="103" customFormat="1" ht="30.75" customHeight="1">
      <c r="B272" s="104"/>
      <c r="D272" s="112" t="s">
        <v>175</v>
      </c>
      <c r="E272" s="112"/>
      <c r="F272" s="112"/>
      <c r="G272" s="112"/>
      <c r="H272" s="112"/>
      <c r="I272" s="112"/>
      <c r="J272" s="112"/>
      <c r="K272" s="112"/>
      <c r="L272" s="112"/>
      <c r="M272" s="112"/>
      <c r="N272" s="201">
        <f>$BK$272</f>
        <v>0</v>
      </c>
      <c r="O272" s="200"/>
      <c r="P272" s="200"/>
      <c r="Q272" s="200"/>
      <c r="R272" s="107"/>
      <c r="T272" s="108"/>
      <c r="W272" s="109">
        <f>SUM($W$273:$W$274)</f>
        <v>18.833549999999999</v>
      </c>
      <c r="Y272" s="109">
        <f>SUM($Y$273:$Y$274)</f>
        <v>4.61955E-2</v>
      </c>
      <c r="AA272" s="110">
        <f>SUM($AA$273:$AA$274)</f>
        <v>0</v>
      </c>
      <c r="AR272" s="106" t="s">
        <v>92</v>
      </c>
      <c r="AT272" s="106" t="s">
        <v>73</v>
      </c>
      <c r="AU272" s="106" t="s">
        <v>19</v>
      </c>
      <c r="AY272" s="106" t="s">
        <v>122</v>
      </c>
      <c r="BK272" s="111">
        <f>SUM($BK$273:$BK$274)</f>
        <v>0</v>
      </c>
    </row>
    <row r="273" spans="2:65" s="6" customFormat="1" ht="39" customHeight="1">
      <c r="B273" s="19"/>
      <c r="C273" s="113" t="s">
        <v>469</v>
      </c>
      <c r="D273" s="113" t="s">
        <v>123</v>
      </c>
      <c r="E273" s="114" t="s">
        <v>470</v>
      </c>
      <c r="F273" s="192" t="s">
        <v>471</v>
      </c>
      <c r="G273" s="193"/>
      <c r="H273" s="193"/>
      <c r="I273" s="193"/>
      <c r="J273" s="115" t="s">
        <v>178</v>
      </c>
      <c r="K273" s="116">
        <v>355.35</v>
      </c>
      <c r="L273" s="194">
        <v>0</v>
      </c>
      <c r="M273" s="193"/>
      <c r="N273" s="194">
        <f>ROUND($L$273*$K$273,2)</f>
        <v>0</v>
      </c>
      <c r="O273" s="193"/>
      <c r="P273" s="193"/>
      <c r="Q273" s="193"/>
      <c r="R273" s="20"/>
      <c r="T273" s="117"/>
      <c r="U273" s="26" t="s">
        <v>39</v>
      </c>
      <c r="V273" s="118">
        <v>5.2999999999999999E-2</v>
      </c>
      <c r="W273" s="118">
        <f>$V$273*$K$273</f>
        <v>18.833549999999999</v>
      </c>
      <c r="X273" s="118">
        <v>1.2999999999999999E-4</v>
      </c>
      <c r="Y273" s="118">
        <f>$X$273*$K$273</f>
        <v>4.61955E-2</v>
      </c>
      <c r="Z273" s="118">
        <v>0</v>
      </c>
      <c r="AA273" s="119">
        <f>$Z$273*$K$273</f>
        <v>0</v>
      </c>
      <c r="AR273" s="6" t="s">
        <v>254</v>
      </c>
      <c r="AT273" s="6" t="s">
        <v>123</v>
      </c>
      <c r="AU273" s="6" t="s">
        <v>92</v>
      </c>
      <c r="AY273" s="6" t="s">
        <v>122</v>
      </c>
      <c r="BE273" s="120">
        <f>IF($U$273="základní",$N$273,0)</f>
        <v>0</v>
      </c>
      <c r="BF273" s="120">
        <f>IF($U$273="snížená",$N$273,0)</f>
        <v>0</v>
      </c>
      <c r="BG273" s="120">
        <f>IF($U$273="zákl. přenesená",$N$273,0)</f>
        <v>0</v>
      </c>
      <c r="BH273" s="120">
        <f>IF($U$273="sníž. přenesená",$N$273,0)</f>
        <v>0</v>
      </c>
      <c r="BI273" s="120">
        <f>IF($U$273="nulová",$N$273,0)</f>
        <v>0</v>
      </c>
      <c r="BJ273" s="6" t="s">
        <v>19</v>
      </c>
      <c r="BK273" s="120">
        <f>ROUND($L$273*$K$273,2)</f>
        <v>0</v>
      </c>
      <c r="BL273" s="6" t="s">
        <v>254</v>
      </c>
      <c r="BM273" s="6" t="s">
        <v>472</v>
      </c>
    </row>
    <row r="274" spans="2:65" s="6" customFormat="1" ht="18.75" customHeight="1">
      <c r="B274" s="124"/>
      <c r="E274" s="125"/>
      <c r="F274" s="207" t="s">
        <v>152</v>
      </c>
      <c r="G274" s="208"/>
      <c r="H274" s="208"/>
      <c r="I274" s="208"/>
      <c r="K274" s="126">
        <v>355.35</v>
      </c>
      <c r="R274" s="127"/>
      <c r="T274" s="146"/>
      <c r="U274" s="147"/>
      <c r="V274" s="147"/>
      <c r="W274" s="147"/>
      <c r="X274" s="147"/>
      <c r="Y274" s="147"/>
      <c r="Z274" s="147"/>
      <c r="AA274" s="148"/>
      <c r="AT274" s="125" t="s">
        <v>182</v>
      </c>
      <c r="AU274" s="125" t="s">
        <v>92</v>
      </c>
      <c r="AV274" s="125" t="s">
        <v>92</v>
      </c>
      <c r="AW274" s="125" t="s">
        <v>102</v>
      </c>
      <c r="AX274" s="125" t="s">
        <v>19</v>
      </c>
      <c r="AY274" s="125" t="s">
        <v>122</v>
      </c>
    </row>
    <row r="275" spans="2:65" s="6" customFormat="1" ht="7.5" customHeight="1">
      <c r="B275" s="41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3"/>
    </row>
    <row r="276" spans="2:65" s="2" customFormat="1" ht="14.25" customHeight="1"/>
  </sheetData>
  <mergeCells count="336">
    <mergeCell ref="H1:K1"/>
    <mergeCell ref="S2:AC2"/>
    <mergeCell ref="F274:I274"/>
    <mergeCell ref="N123:Q123"/>
    <mergeCell ref="N124:Q124"/>
    <mergeCell ref="N125:Q125"/>
    <mergeCell ref="N162:Q162"/>
    <mergeCell ref="F271:I271"/>
    <mergeCell ref="L271:M271"/>
    <mergeCell ref="N271:Q271"/>
    <mergeCell ref="F273:I273"/>
    <mergeCell ref="L273:M273"/>
    <mergeCell ref="N273:Q273"/>
    <mergeCell ref="N179:Q179"/>
    <mergeCell ref="N183:Q183"/>
    <mergeCell ref="N185:Q185"/>
    <mergeCell ref="N186:Q186"/>
    <mergeCell ref="N221:Q221"/>
    <mergeCell ref="F270:I270"/>
    <mergeCell ref="F266:I266"/>
    <mergeCell ref="F267:I267"/>
    <mergeCell ref="L267:M267"/>
    <mergeCell ref="N267:Q267"/>
    <mergeCell ref="N245:Q245"/>
    <mergeCell ref="N272:Q272"/>
    <mergeCell ref="F268:I268"/>
    <mergeCell ref="F269:I269"/>
    <mergeCell ref="L269:M269"/>
    <mergeCell ref="N269:Q269"/>
    <mergeCell ref="F262:I262"/>
    <mergeCell ref="F263:I263"/>
    <mergeCell ref="L263:M263"/>
    <mergeCell ref="N263:Q263"/>
    <mergeCell ref="F264:I264"/>
    <mergeCell ref="F265:I265"/>
    <mergeCell ref="F254:I254"/>
    <mergeCell ref="L254:M254"/>
    <mergeCell ref="N254:Q254"/>
    <mergeCell ref="F255:I255"/>
    <mergeCell ref="F256:I256"/>
    <mergeCell ref="L256:M256"/>
    <mergeCell ref="N256:Q256"/>
    <mergeCell ref="L265:M265"/>
    <mergeCell ref="N265:Q265"/>
    <mergeCell ref="F258:I258"/>
    <mergeCell ref="L258:M258"/>
    <mergeCell ref="N258:Q258"/>
    <mergeCell ref="F259:I259"/>
    <mergeCell ref="F260:I260"/>
    <mergeCell ref="F261:I261"/>
    <mergeCell ref="L261:M261"/>
    <mergeCell ref="N261:Q261"/>
    <mergeCell ref="N257:Q257"/>
    <mergeCell ref="F249:I249"/>
    <mergeCell ref="F250:I250"/>
    <mergeCell ref="L250:M250"/>
    <mergeCell ref="N250:Q250"/>
    <mergeCell ref="F251:I251"/>
    <mergeCell ref="F252:I252"/>
    <mergeCell ref="L252:M252"/>
    <mergeCell ref="N252:Q252"/>
    <mergeCell ref="F253:I253"/>
    <mergeCell ref="F244:I244"/>
    <mergeCell ref="L244:M244"/>
    <mergeCell ref="N244:Q244"/>
    <mergeCell ref="F246:I246"/>
    <mergeCell ref="L246:M246"/>
    <mergeCell ref="N246:Q246"/>
    <mergeCell ref="F247:I247"/>
    <mergeCell ref="F248:I248"/>
    <mergeCell ref="L248:M248"/>
    <mergeCell ref="N248:Q248"/>
    <mergeCell ref="F239:I239"/>
    <mergeCell ref="F240:I240"/>
    <mergeCell ref="L240:M240"/>
    <mergeCell ref="N240:Q240"/>
    <mergeCell ref="F241:I241"/>
    <mergeCell ref="F242:I242"/>
    <mergeCell ref="L242:M242"/>
    <mergeCell ref="N242:Q242"/>
    <mergeCell ref="F243:I243"/>
    <mergeCell ref="F235:I235"/>
    <mergeCell ref="F236:I236"/>
    <mergeCell ref="L236:M236"/>
    <mergeCell ref="N236:Q236"/>
    <mergeCell ref="N233:Q233"/>
    <mergeCell ref="F237:I237"/>
    <mergeCell ref="F238:I238"/>
    <mergeCell ref="L238:M238"/>
    <mergeCell ref="N238:Q238"/>
    <mergeCell ref="F228:I228"/>
    <mergeCell ref="F230:I230"/>
    <mergeCell ref="L230:M230"/>
    <mergeCell ref="N230:Q230"/>
    <mergeCell ref="F231:I231"/>
    <mergeCell ref="N229:Q229"/>
    <mergeCell ref="F232:I232"/>
    <mergeCell ref="F234:I234"/>
    <mergeCell ref="L234:M234"/>
    <mergeCell ref="N234:Q234"/>
    <mergeCell ref="F223:I223"/>
    <mergeCell ref="F224:I224"/>
    <mergeCell ref="L224:M224"/>
    <mergeCell ref="N224:Q224"/>
    <mergeCell ref="F226:I226"/>
    <mergeCell ref="L226:M226"/>
    <mergeCell ref="N226:Q226"/>
    <mergeCell ref="N225:Q225"/>
    <mergeCell ref="F227:I227"/>
    <mergeCell ref="F218:I218"/>
    <mergeCell ref="L218:M218"/>
    <mergeCell ref="N218:Q218"/>
    <mergeCell ref="F219:I219"/>
    <mergeCell ref="F220:I220"/>
    <mergeCell ref="L220:M220"/>
    <mergeCell ref="N220:Q220"/>
    <mergeCell ref="F222:I222"/>
    <mergeCell ref="L222:M222"/>
    <mergeCell ref="N222:Q222"/>
    <mergeCell ref="F213:I213"/>
    <mergeCell ref="F214:I214"/>
    <mergeCell ref="L214:M214"/>
    <mergeCell ref="N214:Q214"/>
    <mergeCell ref="F215:I215"/>
    <mergeCell ref="F216:I216"/>
    <mergeCell ref="L216:M216"/>
    <mergeCell ref="N216:Q216"/>
    <mergeCell ref="F217:I217"/>
    <mergeCell ref="L208:M208"/>
    <mergeCell ref="N208:Q208"/>
    <mergeCell ref="F209:I209"/>
    <mergeCell ref="F210:I210"/>
    <mergeCell ref="L210:M210"/>
    <mergeCell ref="N210:Q210"/>
    <mergeCell ref="F211:I211"/>
    <mergeCell ref="F212:I212"/>
    <mergeCell ref="L212:M212"/>
    <mergeCell ref="N212:Q212"/>
    <mergeCell ref="F200:I200"/>
    <mergeCell ref="F201:I201"/>
    <mergeCell ref="F202:I202"/>
    <mergeCell ref="F203:I203"/>
    <mergeCell ref="F204:I204"/>
    <mergeCell ref="F205:I205"/>
    <mergeCell ref="F206:I206"/>
    <mergeCell ref="F207:I207"/>
    <mergeCell ref="F208:I208"/>
    <mergeCell ref="F195:I195"/>
    <mergeCell ref="F196:I196"/>
    <mergeCell ref="L196:M196"/>
    <mergeCell ref="N196:Q196"/>
    <mergeCell ref="F197:I197"/>
    <mergeCell ref="F198:I198"/>
    <mergeCell ref="L198:M198"/>
    <mergeCell ref="N198:Q198"/>
    <mergeCell ref="F199:I199"/>
    <mergeCell ref="F190:I190"/>
    <mergeCell ref="F191:I191"/>
    <mergeCell ref="L191:M191"/>
    <mergeCell ref="N191:Q191"/>
    <mergeCell ref="F192:I192"/>
    <mergeCell ref="F193:I193"/>
    <mergeCell ref="F194:I194"/>
    <mergeCell ref="L194:M194"/>
    <mergeCell ref="N194:Q194"/>
    <mergeCell ref="F184:I184"/>
    <mergeCell ref="L184:M184"/>
    <mergeCell ref="N184:Q184"/>
    <mergeCell ref="F187:I187"/>
    <mergeCell ref="L187:M187"/>
    <mergeCell ref="N187:Q187"/>
    <mergeCell ref="F188:I188"/>
    <mergeCell ref="F189:I189"/>
    <mergeCell ref="L189:M189"/>
    <mergeCell ref="N189:Q189"/>
    <mergeCell ref="F178:I178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73:I173"/>
    <mergeCell ref="L173:M173"/>
    <mergeCell ref="N173:Q173"/>
    <mergeCell ref="F174:I174"/>
    <mergeCell ref="F175:I175"/>
    <mergeCell ref="F176:I176"/>
    <mergeCell ref="L176:M176"/>
    <mergeCell ref="N176:Q176"/>
    <mergeCell ref="F177:I177"/>
    <mergeCell ref="F168:I168"/>
    <mergeCell ref="F169:I169"/>
    <mergeCell ref="L169:M169"/>
    <mergeCell ref="N169:Q169"/>
    <mergeCell ref="F170:I170"/>
    <mergeCell ref="F171:I171"/>
    <mergeCell ref="L171:M171"/>
    <mergeCell ref="N171:Q171"/>
    <mergeCell ref="F172:I172"/>
    <mergeCell ref="F163:I163"/>
    <mergeCell ref="L163:M163"/>
    <mergeCell ref="N163:Q163"/>
    <mergeCell ref="F164:I164"/>
    <mergeCell ref="F165:I165"/>
    <mergeCell ref="L165:M165"/>
    <mergeCell ref="N165:Q165"/>
    <mergeCell ref="F166:I166"/>
    <mergeCell ref="F167:I167"/>
    <mergeCell ref="L167:M167"/>
    <mergeCell ref="N167:Q167"/>
    <mergeCell ref="F157:I157"/>
    <mergeCell ref="L157:M157"/>
    <mergeCell ref="N157:Q157"/>
    <mergeCell ref="F158:I158"/>
    <mergeCell ref="F159:I159"/>
    <mergeCell ref="F160:I160"/>
    <mergeCell ref="L160:M160"/>
    <mergeCell ref="N160:Q160"/>
    <mergeCell ref="F161:I161"/>
    <mergeCell ref="F152:I152"/>
    <mergeCell ref="L152:M152"/>
    <mergeCell ref="N152:Q152"/>
    <mergeCell ref="F153:I153"/>
    <mergeCell ref="F154:I154"/>
    <mergeCell ref="L154:M154"/>
    <mergeCell ref="N154:Q154"/>
    <mergeCell ref="F155:I155"/>
    <mergeCell ref="F156:I156"/>
    <mergeCell ref="F147:I147"/>
    <mergeCell ref="L147:M147"/>
    <mergeCell ref="N147:Q147"/>
    <mergeCell ref="F148:I148"/>
    <mergeCell ref="F149:I149"/>
    <mergeCell ref="L149:M149"/>
    <mergeCell ref="N149:Q149"/>
    <mergeCell ref="F150:I150"/>
    <mergeCell ref="F151:I151"/>
    <mergeCell ref="L151:M151"/>
    <mergeCell ref="N151:Q151"/>
    <mergeCell ref="F142:I142"/>
    <mergeCell ref="F143:I143"/>
    <mergeCell ref="L143:M143"/>
    <mergeCell ref="N143:Q143"/>
    <mergeCell ref="F144:I144"/>
    <mergeCell ref="F145:I145"/>
    <mergeCell ref="L145:M145"/>
    <mergeCell ref="N145:Q145"/>
    <mergeCell ref="F146:I146"/>
    <mergeCell ref="F133:I133"/>
    <mergeCell ref="F134:I134"/>
    <mergeCell ref="F135:I135"/>
    <mergeCell ref="F136:I136"/>
    <mergeCell ref="F137:I137"/>
    <mergeCell ref="F138:I138"/>
    <mergeCell ref="F139:I139"/>
    <mergeCell ref="F140:I140"/>
    <mergeCell ref="F141:I141"/>
    <mergeCell ref="F127:I127"/>
    <mergeCell ref="F128:I128"/>
    <mergeCell ref="L128:M128"/>
    <mergeCell ref="N128:Q128"/>
    <mergeCell ref="F129:I129"/>
    <mergeCell ref="F130:I130"/>
    <mergeCell ref="F131:I131"/>
    <mergeCell ref="F132:I132"/>
    <mergeCell ref="L132:M132"/>
    <mergeCell ref="N132:Q132"/>
    <mergeCell ref="F115:P115"/>
    <mergeCell ref="M117:P117"/>
    <mergeCell ref="M119:Q119"/>
    <mergeCell ref="M120:Q120"/>
    <mergeCell ref="F122:I122"/>
    <mergeCell ref="L122:M122"/>
    <mergeCell ref="N122:Q122"/>
    <mergeCell ref="F126:I126"/>
    <mergeCell ref="L126:M126"/>
    <mergeCell ref="N126:Q126"/>
    <mergeCell ref="N98:Q98"/>
    <mergeCell ref="N99:Q99"/>
    <mergeCell ref="N100:Q100"/>
    <mergeCell ref="N101:Q101"/>
    <mergeCell ref="N102:Q102"/>
    <mergeCell ref="N104:Q104"/>
    <mergeCell ref="L106:Q106"/>
    <mergeCell ref="C112:Q112"/>
    <mergeCell ref="F114:P114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tooltip="Krycí list rozpočtu" display="1) Krycí list rozpočtu"/>
    <hyperlink ref="H1:K1" location="C86" tooltip="Rekapitulace rozpočtu" display="2) Rekapitulace rozpočtu"/>
    <hyperlink ref="L1" location="C122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79"/>
  <sheetViews>
    <sheetView showGridLines="0" workbookViewId="0">
      <pane ySplit="1" topLeftCell="A2" activePane="bottomLeft" state="frozenSplit"/>
      <selection pane="bottomLeft" activeCell="C4" sqref="C4:Q4"/>
    </sheetView>
  </sheetViews>
  <sheetFormatPr defaultColWidth="10.5" defaultRowHeight="14.25" customHeight="1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>
      <c r="A1" s="154"/>
      <c r="B1" s="151"/>
      <c r="C1" s="151"/>
      <c r="D1" s="152" t="s">
        <v>1</v>
      </c>
      <c r="E1" s="151"/>
      <c r="F1" s="153" t="s">
        <v>589</v>
      </c>
      <c r="G1" s="153"/>
      <c r="H1" s="202" t="s">
        <v>590</v>
      </c>
      <c r="I1" s="202"/>
      <c r="J1" s="202"/>
      <c r="K1" s="202"/>
      <c r="L1" s="153" t="s">
        <v>591</v>
      </c>
      <c r="M1" s="151"/>
      <c r="N1" s="151"/>
      <c r="O1" s="152" t="s">
        <v>91</v>
      </c>
      <c r="P1" s="151"/>
      <c r="Q1" s="151"/>
      <c r="R1" s="151"/>
      <c r="S1" s="153" t="s">
        <v>592</v>
      </c>
      <c r="T1" s="153"/>
      <c r="U1" s="154"/>
      <c r="V1" s="15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>
      <c r="C2" s="185" t="s">
        <v>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S2" s="182" t="s">
        <v>5</v>
      </c>
      <c r="T2" s="156"/>
      <c r="U2" s="156"/>
      <c r="V2" s="156"/>
      <c r="W2" s="156"/>
      <c r="X2" s="156"/>
      <c r="Y2" s="156"/>
      <c r="Z2" s="156"/>
      <c r="AA2" s="156"/>
      <c r="AB2" s="156"/>
      <c r="AC2" s="156"/>
      <c r="AT2" s="2" t="s">
        <v>86</v>
      </c>
      <c r="AZ2" s="6" t="s">
        <v>132</v>
      </c>
      <c r="BA2" s="6" t="s">
        <v>30</v>
      </c>
      <c r="BB2" s="6" t="s">
        <v>30</v>
      </c>
      <c r="BC2" s="6" t="s">
        <v>473</v>
      </c>
      <c r="BD2" s="6" t="s">
        <v>92</v>
      </c>
    </row>
    <row r="3" spans="1:256" s="2" customFormat="1" ht="7.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92</v>
      </c>
      <c r="AZ3" s="6" t="s">
        <v>134</v>
      </c>
      <c r="BA3" s="6" t="s">
        <v>30</v>
      </c>
      <c r="BB3" s="6" t="s">
        <v>30</v>
      </c>
      <c r="BC3" s="6" t="s">
        <v>474</v>
      </c>
      <c r="BD3" s="6" t="s">
        <v>92</v>
      </c>
    </row>
    <row r="4" spans="1:256" s="2" customFormat="1" ht="37.5" customHeight="1">
      <c r="B4" s="10"/>
      <c r="C4" s="155" t="s">
        <v>93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1"/>
      <c r="T4" s="12" t="s">
        <v>10</v>
      </c>
      <c r="AT4" s="2" t="s">
        <v>3</v>
      </c>
      <c r="AZ4" s="6" t="s">
        <v>136</v>
      </c>
      <c r="BA4" s="6" t="s">
        <v>30</v>
      </c>
      <c r="BB4" s="6" t="s">
        <v>30</v>
      </c>
      <c r="BC4" s="6" t="s">
        <v>475</v>
      </c>
      <c r="BD4" s="6" t="s">
        <v>92</v>
      </c>
    </row>
    <row r="5" spans="1:256" s="2" customFormat="1" ht="7.5" customHeight="1">
      <c r="B5" s="10"/>
      <c r="R5" s="11"/>
      <c r="AZ5" s="6" t="s">
        <v>138</v>
      </c>
      <c r="BA5" s="6" t="s">
        <v>30</v>
      </c>
      <c r="BB5" s="6" t="s">
        <v>30</v>
      </c>
      <c r="BC5" s="6" t="s">
        <v>476</v>
      </c>
      <c r="BD5" s="6" t="s">
        <v>92</v>
      </c>
    </row>
    <row r="6" spans="1:256" s="2" customFormat="1" ht="26.25" customHeight="1">
      <c r="B6" s="10"/>
      <c r="D6" s="16" t="s">
        <v>14</v>
      </c>
      <c r="F6" s="187" t="str">
        <f>'Rekapitulace stavby'!$K$6</f>
        <v>VUZ Bechyně B.č.5 a B.č.6 - zateplení obvodového pláště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R6" s="11"/>
      <c r="AZ6" s="6" t="s">
        <v>477</v>
      </c>
      <c r="BA6" s="6" t="s">
        <v>30</v>
      </c>
      <c r="BB6" s="6" t="s">
        <v>30</v>
      </c>
      <c r="BC6" s="6" t="s">
        <v>478</v>
      </c>
      <c r="BD6" s="6" t="s">
        <v>92</v>
      </c>
    </row>
    <row r="7" spans="1:256" s="6" customFormat="1" ht="33.75" customHeight="1">
      <c r="B7" s="19"/>
      <c r="D7" s="15" t="s">
        <v>94</v>
      </c>
      <c r="F7" s="158" t="s">
        <v>479</v>
      </c>
      <c r="G7" s="168"/>
      <c r="H7" s="168"/>
      <c r="I7" s="168"/>
      <c r="J7" s="168"/>
      <c r="K7" s="168"/>
      <c r="L7" s="168"/>
      <c r="M7" s="168"/>
      <c r="N7" s="168"/>
      <c r="O7" s="168"/>
      <c r="P7" s="168"/>
      <c r="R7" s="20"/>
      <c r="AZ7" s="6" t="s">
        <v>140</v>
      </c>
      <c r="BA7" s="6" t="s">
        <v>30</v>
      </c>
      <c r="BB7" s="6" t="s">
        <v>30</v>
      </c>
      <c r="BC7" s="6" t="s">
        <v>135</v>
      </c>
      <c r="BD7" s="6" t="s">
        <v>189</v>
      </c>
    </row>
    <row r="8" spans="1:256" s="6" customFormat="1" ht="15" customHeight="1">
      <c r="B8" s="19"/>
      <c r="D8" s="16" t="s">
        <v>17</v>
      </c>
      <c r="F8" s="14"/>
      <c r="M8" s="16" t="s">
        <v>18</v>
      </c>
      <c r="O8" s="14"/>
      <c r="R8" s="20"/>
      <c r="AZ8" s="6" t="s">
        <v>142</v>
      </c>
      <c r="BA8" s="6" t="s">
        <v>30</v>
      </c>
      <c r="BB8" s="6" t="s">
        <v>30</v>
      </c>
      <c r="BC8" s="6" t="s">
        <v>480</v>
      </c>
      <c r="BD8" s="6" t="s">
        <v>92</v>
      </c>
    </row>
    <row r="9" spans="1:256" s="6" customFormat="1" ht="15" customHeight="1">
      <c r="B9" s="19"/>
      <c r="D9" s="16" t="s">
        <v>20</v>
      </c>
      <c r="F9" s="14" t="s">
        <v>21</v>
      </c>
      <c r="M9" s="16" t="s">
        <v>22</v>
      </c>
      <c r="O9" s="188" t="str">
        <f>'Rekapitulace stavby'!$AN$8</f>
        <v>30.10.2016</v>
      </c>
      <c r="P9" s="168"/>
      <c r="R9" s="20"/>
      <c r="AZ9" s="6" t="s">
        <v>144</v>
      </c>
      <c r="BA9" s="6" t="s">
        <v>30</v>
      </c>
      <c r="BB9" s="6" t="s">
        <v>30</v>
      </c>
      <c r="BC9" s="6" t="s">
        <v>481</v>
      </c>
      <c r="BD9" s="6" t="s">
        <v>92</v>
      </c>
    </row>
    <row r="10" spans="1:256" s="6" customFormat="1" ht="12" customHeight="1">
      <c r="B10" s="19"/>
      <c r="R10" s="20"/>
      <c r="AZ10" s="6" t="s">
        <v>146</v>
      </c>
      <c r="BA10" s="6" t="s">
        <v>30</v>
      </c>
      <c r="BB10" s="6" t="s">
        <v>30</v>
      </c>
      <c r="BC10" s="6" t="s">
        <v>147</v>
      </c>
      <c r="BD10" s="6" t="s">
        <v>92</v>
      </c>
    </row>
    <row r="11" spans="1:256" s="6" customFormat="1" ht="15" customHeight="1">
      <c r="B11" s="19"/>
      <c r="D11" s="16" t="s">
        <v>26</v>
      </c>
      <c r="M11" s="16" t="s">
        <v>27</v>
      </c>
      <c r="O11" s="157"/>
      <c r="P11" s="168"/>
      <c r="R11" s="20"/>
      <c r="AZ11" s="6" t="s">
        <v>148</v>
      </c>
      <c r="BA11" s="6" t="s">
        <v>30</v>
      </c>
      <c r="BB11" s="6" t="s">
        <v>30</v>
      </c>
      <c r="BC11" s="6" t="s">
        <v>149</v>
      </c>
      <c r="BD11" s="6" t="s">
        <v>92</v>
      </c>
    </row>
    <row r="12" spans="1:256" s="6" customFormat="1" ht="18.75" customHeight="1">
      <c r="B12" s="19"/>
      <c r="E12" s="14" t="s">
        <v>593</v>
      </c>
      <c r="M12" s="16" t="s">
        <v>28</v>
      </c>
      <c r="O12" s="157"/>
      <c r="P12" s="168"/>
      <c r="R12" s="20"/>
      <c r="AZ12" s="6" t="s">
        <v>150</v>
      </c>
      <c r="BA12" s="6" t="s">
        <v>30</v>
      </c>
      <c r="BB12" s="6" t="s">
        <v>30</v>
      </c>
      <c r="BC12" s="6" t="s">
        <v>482</v>
      </c>
      <c r="BD12" s="6" t="s">
        <v>92</v>
      </c>
    </row>
    <row r="13" spans="1:256" s="6" customFormat="1" ht="7.5" customHeight="1">
      <c r="B13" s="19"/>
      <c r="R13" s="20"/>
      <c r="AZ13" s="6" t="s">
        <v>152</v>
      </c>
      <c r="BA13" s="6" t="s">
        <v>30</v>
      </c>
      <c r="BB13" s="6" t="s">
        <v>30</v>
      </c>
      <c r="BC13" s="6" t="s">
        <v>483</v>
      </c>
      <c r="BD13" s="6" t="s">
        <v>92</v>
      </c>
    </row>
    <row r="14" spans="1:256" s="6" customFormat="1" ht="15" customHeight="1">
      <c r="B14" s="19"/>
      <c r="D14" s="16" t="s">
        <v>29</v>
      </c>
      <c r="M14" s="16" t="s">
        <v>27</v>
      </c>
      <c r="O14" s="157" t="str">
        <f>IF('Rekapitulace stavby'!$AN$13="","",'Rekapitulace stavby'!$AN$13)</f>
        <v/>
      </c>
      <c r="P14" s="168"/>
      <c r="R14" s="20"/>
      <c r="AZ14" s="6" t="s">
        <v>154</v>
      </c>
      <c r="BA14" s="6" t="s">
        <v>30</v>
      </c>
      <c r="BB14" s="6" t="s">
        <v>30</v>
      </c>
      <c r="BC14" s="6" t="s">
        <v>484</v>
      </c>
      <c r="BD14" s="6" t="s">
        <v>92</v>
      </c>
    </row>
    <row r="15" spans="1:256" s="6" customFormat="1" ht="18.75" customHeight="1">
      <c r="B15" s="19"/>
      <c r="E15" s="14" t="str">
        <f>IF('Rekapitulace stavby'!$E$14="","",'Rekapitulace stavby'!$E$14)</f>
        <v xml:space="preserve"> </v>
      </c>
      <c r="M15" s="16" t="s">
        <v>28</v>
      </c>
      <c r="O15" s="157" t="str">
        <f>IF('Rekapitulace stavby'!$AN$14="","",'Rekapitulace stavby'!$AN$14)</f>
        <v/>
      </c>
      <c r="P15" s="168"/>
      <c r="R15" s="20"/>
      <c r="AZ15" s="6" t="s">
        <v>156</v>
      </c>
      <c r="BA15" s="6" t="s">
        <v>30</v>
      </c>
      <c r="BB15" s="6" t="s">
        <v>30</v>
      </c>
      <c r="BC15" s="6" t="s">
        <v>485</v>
      </c>
      <c r="BD15" s="6" t="s">
        <v>92</v>
      </c>
    </row>
    <row r="16" spans="1:256" s="6" customFormat="1" ht="7.5" customHeight="1">
      <c r="B16" s="19"/>
      <c r="R16" s="20"/>
      <c r="AZ16" s="6" t="s">
        <v>158</v>
      </c>
      <c r="BA16" s="6" t="s">
        <v>30</v>
      </c>
      <c r="BB16" s="6" t="s">
        <v>30</v>
      </c>
      <c r="BC16" s="6" t="s">
        <v>486</v>
      </c>
      <c r="BD16" s="6" t="s">
        <v>92</v>
      </c>
    </row>
    <row r="17" spans="2:56" s="6" customFormat="1" ht="15" customHeight="1">
      <c r="B17" s="19"/>
      <c r="D17" s="16" t="s">
        <v>31</v>
      </c>
      <c r="M17" s="16" t="s">
        <v>27</v>
      </c>
      <c r="O17" s="157" t="str">
        <f>IF('Rekapitulace stavby'!$AN$16="","",'Rekapitulace stavby'!$AN$16)</f>
        <v/>
      </c>
      <c r="P17" s="168"/>
      <c r="R17" s="20"/>
      <c r="AZ17" s="6" t="s">
        <v>160</v>
      </c>
      <c r="BA17" s="6" t="s">
        <v>30</v>
      </c>
      <c r="BB17" s="6" t="s">
        <v>30</v>
      </c>
      <c r="BC17" s="6" t="s">
        <v>487</v>
      </c>
      <c r="BD17" s="6" t="s">
        <v>92</v>
      </c>
    </row>
    <row r="18" spans="2:56" s="6" customFormat="1" ht="18.75" customHeight="1">
      <c r="B18" s="19"/>
      <c r="E18" s="14" t="str">
        <f>IF('Rekapitulace stavby'!$E$17="","",'Rekapitulace stavby'!$E$17)</f>
        <v xml:space="preserve"> </v>
      </c>
      <c r="M18" s="16" t="s">
        <v>28</v>
      </c>
      <c r="O18" s="157" t="str">
        <f>IF('Rekapitulace stavby'!$AN$17="","",'Rekapitulace stavby'!$AN$17)</f>
        <v/>
      </c>
      <c r="P18" s="168"/>
      <c r="R18" s="20"/>
    </row>
    <row r="19" spans="2:56" s="6" customFormat="1" ht="7.5" customHeight="1">
      <c r="B19" s="19"/>
      <c r="R19" s="20"/>
    </row>
    <row r="20" spans="2:56" s="6" customFormat="1" ht="15" customHeight="1">
      <c r="B20" s="19"/>
      <c r="D20" s="16" t="s">
        <v>33</v>
      </c>
      <c r="M20" s="16" t="s">
        <v>27</v>
      </c>
      <c r="O20" s="157" t="str">
        <f>IF('Rekapitulace stavby'!$AN$19="","",'Rekapitulace stavby'!$AN$19)</f>
        <v/>
      </c>
      <c r="P20" s="168"/>
      <c r="R20" s="20"/>
    </row>
    <row r="21" spans="2:56" s="6" customFormat="1" ht="18.75" customHeight="1">
      <c r="B21" s="19"/>
      <c r="E21" s="14" t="str">
        <f>IF('Rekapitulace stavby'!$E$20="","",'Rekapitulace stavby'!$E$20)</f>
        <v xml:space="preserve"> </v>
      </c>
      <c r="M21" s="16" t="s">
        <v>28</v>
      </c>
      <c r="O21" s="157" t="str">
        <f>IF('Rekapitulace stavby'!$AN$20="","",'Rekapitulace stavby'!$AN$20)</f>
        <v/>
      </c>
      <c r="P21" s="168"/>
      <c r="R21" s="20"/>
    </row>
    <row r="22" spans="2:56" s="6" customFormat="1" ht="7.5" customHeight="1">
      <c r="B22" s="19"/>
      <c r="R22" s="20"/>
    </row>
    <row r="23" spans="2:56" s="6" customFormat="1" ht="15" customHeight="1">
      <c r="B23" s="19"/>
      <c r="D23" s="16" t="s">
        <v>34</v>
      </c>
      <c r="R23" s="20"/>
    </row>
    <row r="24" spans="2:56" s="80" customFormat="1" ht="15.75" customHeight="1">
      <c r="B24" s="81"/>
      <c r="E24" s="159"/>
      <c r="F24" s="189"/>
      <c r="G24" s="189"/>
      <c r="H24" s="189"/>
      <c r="I24" s="189"/>
      <c r="J24" s="189"/>
      <c r="K24" s="189"/>
      <c r="L24" s="189"/>
      <c r="R24" s="82"/>
    </row>
    <row r="25" spans="2:56" s="6" customFormat="1" ht="7.5" customHeight="1">
      <c r="B25" s="19"/>
      <c r="R25" s="20"/>
    </row>
    <row r="26" spans="2:56" s="6" customFormat="1" ht="7.5" customHeight="1">
      <c r="B26" s="1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R26" s="20"/>
    </row>
    <row r="27" spans="2:56" s="6" customFormat="1" ht="15" customHeight="1">
      <c r="B27" s="19"/>
      <c r="D27" s="83" t="s">
        <v>96</v>
      </c>
      <c r="M27" s="160">
        <f>$N$88</f>
        <v>0</v>
      </c>
      <c r="N27" s="168"/>
      <c r="O27" s="168"/>
      <c r="P27" s="168"/>
      <c r="R27" s="20"/>
    </row>
    <row r="28" spans="2:56" s="6" customFormat="1" ht="15" customHeight="1">
      <c r="B28" s="19"/>
      <c r="D28" s="18" t="s">
        <v>97</v>
      </c>
      <c r="M28" s="160">
        <f>$N$105</f>
        <v>0</v>
      </c>
      <c r="N28" s="168"/>
      <c r="O28" s="168"/>
      <c r="P28" s="168"/>
      <c r="R28" s="20"/>
    </row>
    <row r="29" spans="2:56" s="6" customFormat="1" ht="7.5" customHeight="1">
      <c r="B29" s="19"/>
      <c r="R29" s="20"/>
    </row>
    <row r="30" spans="2:56" s="6" customFormat="1" ht="26.25" customHeight="1">
      <c r="B30" s="19"/>
      <c r="D30" s="84" t="s">
        <v>37</v>
      </c>
      <c r="M30" s="190">
        <f>ROUND($M$27+$M$28,2)</f>
        <v>0</v>
      </c>
      <c r="N30" s="168"/>
      <c r="O30" s="168"/>
      <c r="P30" s="168"/>
      <c r="R30" s="20"/>
    </row>
    <row r="31" spans="2:56" s="6" customFormat="1" ht="7.5" customHeight="1">
      <c r="B31" s="19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20"/>
    </row>
    <row r="32" spans="2:56" s="6" customFormat="1" ht="15" customHeight="1">
      <c r="B32" s="19"/>
      <c r="D32" s="24" t="s">
        <v>38</v>
      </c>
      <c r="E32" s="24" t="s">
        <v>39</v>
      </c>
      <c r="F32" s="25">
        <v>0.21</v>
      </c>
      <c r="G32" s="85" t="s">
        <v>40</v>
      </c>
      <c r="H32" s="191">
        <f>ROUND((SUM($BE$105:$BE$106)+SUM($BE$124:$BE$277)),2)</f>
        <v>0</v>
      </c>
      <c r="I32" s="168"/>
      <c r="J32" s="168"/>
      <c r="M32" s="191">
        <f>ROUND(ROUND((SUM($BE$105:$BE$106)+SUM($BE$124:$BE$277)),2)*$F$32,2)</f>
        <v>0</v>
      </c>
      <c r="N32" s="168"/>
      <c r="O32" s="168"/>
      <c r="P32" s="168"/>
      <c r="R32" s="20"/>
    </row>
    <row r="33" spans="2:18" s="6" customFormat="1" ht="15" customHeight="1">
      <c r="B33" s="19"/>
      <c r="E33" s="24" t="s">
        <v>41</v>
      </c>
      <c r="F33" s="25">
        <v>0.15</v>
      </c>
      <c r="G33" s="85" t="s">
        <v>40</v>
      </c>
      <c r="H33" s="191">
        <f>ROUND((SUM($BF$105:$BF$106)+SUM($BF$124:$BF$277)),2)</f>
        <v>0</v>
      </c>
      <c r="I33" s="168"/>
      <c r="J33" s="168"/>
      <c r="M33" s="191">
        <f>ROUND(ROUND((SUM($BF$105:$BF$106)+SUM($BF$124:$BF$277)),2)*$F$33,2)</f>
        <v>0</v>
      </c>
      <c r="N33" s="168"/>
      <c r="O33" s="168"/>
      <c r="P33" s="168"/>
      <c r="R33" s="20"/>
    </row>
    <row r="34" spans="2:18" s="6" customFormat="1" ht="15" hidden="1" customHeight="1">
      <c r="B34" s="19"/>
      <c r="E34" s="24" t="s">
        <v>42</v>
      </c>
      <c r="F34" s="25">
        <v>0.21</v>
      </c>
      <c r="G34" s="85" t="s">
        <v>40</v>
      </c>
      <c r="H34" s="191">
        <f>ROUND((SUM($BG$105:$BG$106)+SUM($BG$124:$BG$277)),2)</f>
        <v>0</v>
      </c>
      <c r="I34" s="168"/>
      <c r="J34" s="168"/>
      <c r="M34" s="191">
        <v>0</v>
      </c>
      <c r="N34" s="168"/>
      <c r="O34" s="168"/>
      <c r="P34" s="168"/>
      <c r="R34" s="20"/>
    </row>
    <row r="35" spans="2:18" s="6" customFormat="1" ht="15" hidden="1" customHeight="1">
      <c r="B35" s="19"/>
      <c r="E35" s="24" t="s">
        <v>43</v>
      </c>
      <c r="F35" s="25">
        <v>0.15</v>
      </c>
      <c r="G35" s="85" t="s">
        <v>40</v>
      </c>
      <c r="H35" s="191">
        <f>ROUND((SUM($BH$105:$BH$106)+SUM($BH$124:$BH$277)),2)</f>
        <v>0</v>
      </c>
      <c r="I35" s="168"/>
      <c r="J35" s="168"/>
      <c r="M35" s="191">
        <v>0</v>
      </c>
      <c r="N35" s="168"/>
      <c r="O35" s="168"/>
      <c r="P35" s="168"/>
      <c r="R35" s="20"/>
    </row>
    <row r="36" spans="2:18" s="6" customFormat="1" ht="15" hidden="1" customHeight="1">
      <c r="B36" s="19"/>
      <c r="E36" s="24" t="s">
        <v>44</v>
      </c>
      <c r="F36" s="25">
        <v>0</v>
      </c>
      <c r="G36" s="85" t="s">
        <v>40</v>
      </c>
      <c r="H36" s="191">
        <f>ROUND((SUM($BI$105:$BI$106)+SUM($BI$124:$BI$277)),2)</f>
        <v>0</v>
      </c>
      <c r="I36" s="168"/>
      <c r="J36" s="168"/>
      <c r="M36" s="191">
        <v>0</v>
      </c>
      <c r="N36" s="168"/>
      <c r="O36" s="168"/>
      <c r="P36" s="168"/>
      <c r="R36" s="20"/>
    </row>
    <row r="37" spans="2:18" s="6" customFormat="1" ht="7.5" customHeight="1">
      <c r="B37" s="19"/>
      <c r="R37" s="20"/>
    </row>
    <row r="38" spans="2:18" s="6" customFormat="1" ht="26.25" customHeight="1">
      <c r="B38" s="19"/>
      <c r="C38" s="28"/>
      <c r="D38" s="29" t="s">
        <v>45</v>
      </c>
      <c r="E38" s="30"/>
      <c r="F38" s="30"/>
      <c r="G38" s="86" t="s">
        <v>46</v>
      </c>
      <c r="H38" s="31" t="s">
        <v>47</v>
      </c>
      <c r="I38" s="30"/>
      <c r="J38" s="30"/>
      <c r="K38" s="30"/>
      <c r="L38" s="166">
        <f>SUM($M$30:$M$36)</f>
        <v>0</v>
      </c>
      <c r="M38" s="165"/>
      <c r="N38" s="165"/>
      <c r="O38" s="165"/>
      <c r="P38" s="167"/>
      <c r="Q38" s="28"/>
      <c r="R38" s="20"/>
    </row>
    <row r="39" spans="2:18" s="6" customFormat="1" ht="15" customHeight="1">
      <c r="B39" s="19"/>
      <c r="R39" s="20"/>
    </row>
    <row r="40" spans="2:18" s="6" customFormat="1" ht="15" customHeight="1">
      <c r="B40" s="19"/>
      <c r="R40" s="20"/>
    </row>
    <row r="41" spans="2:18" s="2" customFormat="1" ht="14.25" customHeight="1">
      <c r="B41" s="10"/>
      <c r="R41" s="11"/>
    </row>
    <row r="42" spans="2:18" s="2" customFormat="1" ht="14.25" customHeight="1">
      <c r="B42" s="10"/>
      <c r="R42" s="11"/>
    </row>
    <row r="43" spans="2:18" s="2" customFormat="1" ht="14.25" customHeight="1">
      <c r="B43" s="10"/>
      <c r="R43" s="11"/>
    </row>
    <row r="44" spans="2:18" s="2" customFormat="1" ht="14.25" customHeight="1">
      <c r="B44" s="10"/>
      <c r="R44" s="11"/>
    </row>
    <row r="45" spans="2:18" s="2" customFormat="1" ht="14.25" customHeight="1">
      <c r="B45" s="10"/>
      <c r="R45" s="11"/>
    </row>
    <row r="46" spans="2:18" s="2" customFormat="1" ht="14.25" customHeight="1">
      <c r="B46" s="10"/>
      <c r="R46" s="11"/>
    </row>
    <row r="47" spans="2:18" s="2" customFormat="1" ht="14.25" customHeight="1">
      <c r="B47" s="10"/>
      <c r="R47" s="11"/>
    </row>
    <row r="48" spans="2:18" s="2" customFormat="1" ht="14.25" customHeight="1">
      <c r="B48" s="10"/>
      <c r="R48" s="11"/>
    </row>
    <row r="49" spans="2:18" s="2" customFormat="1" ht="14.25" customHeight="1">
      <c r="B49" s="10"/>
      <c r="R49" s="11"/>
    </row>
    <row r="50" spans="2:18" s="6" customFormat="1" ht="15.75" customHeight="1">
      <c r="B50" s="19"/>
      <c r="D50" s="32" t="s">
        <v>48</v>
      </c>
      <c r="E50" s="33"/>
      <c r="F50" s="33"/>
      <c r="G50" s="33"/>
      <c r="H50" s="34"/>
      <c r="J50" s="32" t="s">
        <v>49</v>
      </c>
      <c r="K50" s="33"/>
      <c r="L50" s="33"/>
      <c r="M50" s="33"/>
      <c r="N50" s="33"/>
      <c r="O50" s="33"/>
      <c r="P50" s="34"/>
      <c r="R50" s="20"/>
    </row>
    <row r="51" spans="2:18" s="2" customFormat="1" ht="14.25" customHeight="1">
      <c r="B51" s="10"/>
      <c r="D51" s="35"/>
      <c r="H51" s="36"/>
      <c r="J51" s="35"/>
      <c r="P51" s="36"/>
      <c r="R51" s="11"/>
    </row>
    <row r="52" spans="2:18" s="2" customFormat="1" ht="14.25" customHeight="1">
      <c r="B52" s="10"/>
      <c r="D52" s="35"/>
      <c r="H52" s="36"/>
      <c r="J52" s="35"/>
      <c r="P52" s="36"/>
      <c r="R52" s="11"/>
    </row>
    <row r="53" spans="2:18" s="2" customFormat="1" ht="14.25" customHeight="1">
      <c r="B53" s="10"/>
      <c r="D53" s="35"/>
      <c r="H53" s="36"/>
      <c r="J53" s="35"/>
      <c r="P53" s="36"/>
      <c r="R53" s="11"/>
    </row>
    <row r="54" spans="2:18" s="2" customFormat="1" ht="14.25" customHeight="1">
      <c r="B54" s="10"/>
      <c r="D54" s="35"/>
      <c r="H54" s="36"/>
      <c r="J54" s="35"/>
      <c r="P54" s="36"/>
      <c r="R54" s="11"/>
    </row>
    <row r="55" spans="2:18" s="2" customFormat="1" ht="14.25" customHeight="1">
      <c r="B55" s="10"/>
      <c r="D55" s="35"/>
      <c r="H55" s="36"/>
      <c r="J55" s="35"/>
      <c r="P55" s="36"/>
      <c r="R55" s="11"/>
    </row>
    <row r="56" spans="2:18" s="2" customFormat="1" ht="14.25" customHeight="1">
      <c r="B56" s="10"/>
      <c r="D56" s="35"/>
      <c r="H56" s="36"/>
      <c r="J56" s="35"/>
      <c r="P56" s="36"/>
      <c r="R56" s="11"/>
    </row>
    <row r="57" spans="2:18" s="2" customFormat="1" ht="14.25" customHeight="1">
      <c r="B57" s="10"/>
      <c r="D57" s="35"/>
      <c r="H57" s="36"/>
      <c r="J57" s="35"/>
      <c r="P57" s="36"/>
      <c r="R57" s="11"/>
    </row>
    <row r="58" spans="2:18" s="2" customFormat="1" ht="14.25" customHeight="1">
      <c r="B58" s="10"/>
      <c r="D58" s="35"/>
      <c r="H58" s="36"/>
      <c r="J58" s="35"/>
      <c r="P58" s="36"/>
      <c r="R58" s="11"/>
    </row>
    <row r="59" spans="2:18" s="6" customFormat="1" ht="15.75" customHeight="1">
      <c r="B59" s="19"/>
      <c r="D59" s="37" t="s">
        <v>50</v>
      </c>
      <c r="E59" s="38"/>
      <c r="F59" s="38"/>
      <c r="G59" s="39" t="s">
        <v>51</v>
      </c>
      <c r="H59" s="40"/>
      <c r="J59" s="37" t="s">
        <v>50</v>
      </c>
      <c r="K59" s="38"/>
      <c r="L59" s="38"/>
      <c r="M59" s="38"/>
      <c r="N59" s="39" t="s">
        <v>51</v>
      </c>
      <c r="O59" s="38"/>
      <c r="P59" s="40"/>
      <c r="R59" s="20"/>
    </row>
    <row r="60" spans="2:18" s="2" customFormat="1" ht="14.25" customHeight="1">
      <c r="B60" s="10"/>
      <c r="R60" s="11"/>
    </row>
    <row r="61" spans="2:18" s="6" customFormat="1" ht="15.75" customHeight="1">
      <c r="B61" s="19"/>
      <c r="D61" s="32" t="s">
        <v>52</v>
      </c>
      <c r="E61" s="33"/>
      <c r="F61" s="33"/>
      <c r="G61" s="33"/>
      <c r="H61" s="34"/>
      <c r="J61" s="32" t="s">
        <v>53</v>
      </c>
      <c r="K61" s="33"/>
      <c r="L61" s="33"/>
      <c r="M61" s="33"/>
      <c r="N61" s="33"/>
      <c r="O61" s="33"/>
      <c r="P61" s="34"/>
      <c r="R61" s="20"/>
    </row>
    <row r="62" spans="2:18" s="2" customFormat="1" ht="14.25" customHeight="1">
      <c r="B62" s="10"/>
      <c r="D62" s="35"/>
      <c r="H62" s="36"/>
      <c r="J62" s="35"/>
      <c r="P62" s="36"/>
      <c r="R62" s="11"/>
    </row>
    <row r="63" spans="2:18" s="2" customFormat="1" ht="14.25" customHeight="1">
      <c r="B63" s="10"/>
      <c r="D63" s="35"/>
      <c r="H63" s="36"/>
      <c r="J63" s="35"/>
      <c r="P63" s="36"/>
      <c r="R63" s="11"/>
    </row>
    <row r="64" spans="2:18" s="2" customFormat="1" ht="14.25" customHeight="1">
      <c r="B64" s="10"/>
      <c r="D64" s="35"/>
      <c r="H64" s="36"/>
      <c r="J64" s="35"/>
      <c r="P64" s="36"/>
      <c r="R64" s="11"/>
    </row>
    <row r="65" spans="2:18" s="2" customFormat="1" ht="14.25" customHeight="1">
      <c r="B65" s="10"/>
      <c r="D65" s="35"/>
      <c r="H65" s="36"/>
      <c r="J65" s="35"/>
      <c r="P65" s="36"/>
      <c r="R65" s="11"/>
    </row>
    <row r="66" spans="2:18" s="2" customFormat="1" ht="14.25" customHeight="1">
      <c r="B66" s="10"/>
      <c r="D66" s="35"/>
      <c r="H66" s="36"/>
      <c r="J66" s="35"/>
      <c r="P66" s="36"/>
      <c r="R66" s="11"/>
    </row>
    <row r="67" spans="2:18" s="2" customFormat="1" ht="14.25" customHeight="1">
      <c r="B67" s="10"/>
      <c r="D67" s="35"/>
      <c r="H67" s="36"/>
      <c r="J67" s="35"/>
      <c r="P67" s="36"/>
      <c r="R67" s="11"/>
    </row>
    <row r="68" spans="2:18" s="2" customFormat="1" ht="14.25" customHeight="1">
      <c r="B68" s="10"/>
      <c r="D68" s="35"/>
      <c r="H68" s="36"/>
      <c r="J68" s="35"/>
      <c r="P68" s="36"/>
      <c r="R68" s="11"/>
    </row>
    <row r="69" spans="2:18" s="2" customFormat="1" ht="14.25" customHeight="1">
      <c r="B69" s="10"/>
      <c r="D69" s="35"/>
      <c r="H69" s="36"/>
      <c r="J69" s="35"/>
      <c r="P69" s="36"/>
      <c r="R69" s="11"/>
    </row>
    <row r="70" spans="2:18" s="6" customFormat="1" ht="15.75" customHeight="1">
      <c r="B70" s="19"/>
      <c r="D70" s="37" t="s">
        <v>50</v>
      </c>
      <c r="E70" s="38"/>
      <c r="F70" s="38"/>
      <c r="G70" s="39" t="s">
        <v>51</v>
      </c>
      <c r="H70" s="40"/>
      <c r="J70" s="37" t="s">
        <v>50</v>
      </c>
      <c r="K70" s="38"/>
      <c r="L70" s="38"/>
      <c r="M70" s="38"/>
      <c r="N70" s="39" t="s">
        <v>51</v>
      </c>
      <c r="O70" s="38"/>
      <c r="P70" s="40"/>
      <c r="R70" s="20"/>
    </row>
    <row r="71" spans="2:18" s="6" customFormat="1" ht="1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3"/>
    </row>
    <row r="75" spans="2:18" s="6" customFormat="1" ht="7.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6"/>
    </row>
    <row r="76" spans="2:18" s="6" customFormat="1" ht="37.5" customHeight="1">
      <c r="B76" s="19"/>
      <c r="C76" s="155" t="s">
        <v>98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20"/>
    </row>
    <row r="77" spans="2:18" s="6" customFormat="1" ht="7.5" customHeight="1">
      <c r="B77" s="19"/>
      <c r="R77" s="20"/>
    </row>
    <row r="78" spans="2:18" s="6" customFormat="1" ht="30.75" customHeight="1">
      <c r="B78" s="19"/>
      <c r="C78" s="16" t="s">
        <v>14</v>
      </c>
      <c r="F78" s="187" t="str">
        <f>$F$6</f>
        <v>VUZ Bechyně B.č.5 a B.č.6 - zateplení obvodového pláště</v>
      </c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R78" s="20"/>
    </row>
    <row r="79" spans="2:18" s="6" customFormat="1" ht="37.5" customHeight="1">
      <c r="B79" s="19"/>
      <c r="C79" s="49" t="s">
        <v>94</v>
      </c>
      <c r="F79" s="171" t="str">
        <f>$F$7</f>
        <v>121_B - SO B_stavební objekt b.č.6</v>
      </c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R79" s="20"/>
    </row>
    <row r="80" spans="2:18" s="6" customFormat="1" ht="7.5" customHeight="1">
      <c r="B80" s="19"/>
      <c r="R80" s="20"/>
    </row>
    <row r="81" spans="2:47" s="6" customFormat="1" ht="18.75" customHeight="1">
      <c r="B81" s="19"/>
      <c r="C81" s="16" t="s">
        <v>20</v>
      </c>
      <c r="F81" s="14" t="str">
        <f>$F$9</f>
        <v>Sudoměřice u Bechyně</v>
      </c>
      <c r="K81" s="16" t="s">
        <v>22</v>
      </c>
      <c r="M81" s="188" t="str">
        <f>IF($O$9="","",$O$9)</f>
        <v>30.10.2016</v>
      </c>
      <c r="N81" s="168"/>
      <c r="O81" s="168"/>
      <c r="P81" s="168"/>
      <c r="R81" s="20"/>
    </row>
    <row r="82" spans="2:47" s="6" customFormat="1" ht="7.5" customHeight="1">
      <c r="B82" s="19"/>
      <c r="R82" s="20"/>
    </row>
    <row r="83" spans="2:47" s="6" customFormat="1" ht="15.75" customHeight="1">
      <c r="B83" s="19"/>
      <c r="C83" s="16" t="s">
        <v>26</v>
      </c>
      <c r="F83" s="14" t="str">
        <f>$E$12</f>
        <v>Armádní Servisní, příspěvková organizace; Podbabská 1589/1, Praha 6 - Dejvice</v>
      </c>
      <c r="K83" s="16" t="s">
        <v>31</v>
      </c>
      <c r="M83" s="157" t="str">
        <f>$E$18</f>
        <v xml:space="preserve"> </v>
      </c>
      <c r="N83" s="168"/>
      <c r="O83" s="168"/>
      <c r="P83" s="168"/>
      <c r="Q83" s="168"/>
      <c r="R83" s="20"/>
    </row>
    <row r="84" spans="2:47" s="6" customFormat="1" ht="15" customHeight="1">
      <c r="B84" s="19"/>
      <c r="C84" s="16" t="s">
        <v>29</v>
      </c>
      <c r="F84" s="14" t="str">
        <f>IF($E$15="","",$E$15)</f>
        <v xml:space="preserve"> </v>
      </c>
      <c r="K84" s="16" t="s">
        <v>33</v>
      </c>
      <c r="M84" s="157" t="str">
        <f>$E$21</f>
        <v xml:space="preserve"> </v>
      </c>
      <c r="N84" s="168"/>
      <c r="O84" s="168"/>
      <c r="P84" s="168"/>
      <c r="Q84" s="168"/>
      <c r="R84" s="20"/>
    </row>
    <row r="85" spans="2:47" s="6" customFormat="1" ht="11.25" customHeight="1">
      <c r="B85" s="19"/>
      <c r="R85" s="20"/>
    </row>
    <row r="86" spans="2:47" s="6" customFormat="1" ht="30" customHeight="1">
      <c r="B86" s="19"/>
      <c r="C86" s="206" t="s">
        <v>99</v>
      </c>
      <c r="D86" s="181"/>
      <c r="E86" s="181"/>
      <c r="F86" s="181"/>
      <c r="G86" s="181"/>
      <c r="H86" s="28"/>
      <c r="I86" s="28"/>
      <c r="J86" s="28"/>
      <c r="K86" s="28"/>
      <c r="L86" s="28"/>
      <c r="M86" s="28"/>
      <c r="N86" s="206" t="s">
        <v>100</v>
      </c>
      <c r="O86" s="168"/>
      <c r="P86" s="168"/>
      <c r="Q86" s="168"/>
      <c r="R86" s="20"/>
    </row>
    <row r="87" spans="2:47" s="6" customFormat="1" ht="11.25" customHeight="1">
      <c r="B87" s="19"/>
      <c r="R87" s="20"/>
    </row>
    <row r="88" spans="2:47" s="6" customFormat="1" ht="30" customHeight="1">
      <c r="B88" s="19"/>
      <c r="C88" s="61" t="s">
        <v>101</v>
      </c>
      <c r="N88" s="179">
        <f>$N$124</f>
        <v>0</v>
      </c>
      <c r="O88" s="168"/>
      <c r="P88" s="168"/>
      <c r="Q88" s="168"/>
      <c r="R88" s="20"/>
      <c r="AU88" s="6" t="s">
        <v>102</v>
      </c>
    </row>
    <row r="89" spans="2:47" s="66" customFormat="1" ht="25.5" customHeight="1">
      <c r="B89" s="87"/>
      <c r="D89" s="88" t="s">
        <v>162</v>
      </c>
      <c r="N89" s="203">
        <f>$N$125</f>
        <v>0</v>
      </c>
      <c r="O89" s="204"/>
      <c r="P89" s="204"/>
      <c r="Q89" s="204"/>
      <c r="R89" s="89"/>
    </row>
    <row r="90" spans="2:47" s="83" customFormat="1" ht="21" customHeight="1">
      <c r="B90" s="90"/>
      <c r="D90" s="91" t="s">
        <v>163</v>
      </c>
      <c r="N90" s="205">
        <f>$N$126</f>
        <v>0</v>
      </c>
      <c r="O90" s="204"/>
      <c r="P90" s="204"/>
      <c r="Q90" s="204"/>
      <c r="R90" s="92"/>
    </row>
    <row r="91" spans="2:47" s="83" customFormat="1" ht="21" customHeight="1">
      <c r="B91" s="90"/>
      <c r="D91" s="91" t="s">
        <v>164</v>
      </c>
      <c r="N91" s="205">
        <f>$N$159</f>
        <v>0</v>
      </c>
      <c r="O91" s="204"/>
      <c r="P91" s="204"/>
      <c r="Q91" s="204"/>
      <c r="R91" s="92"/>
    </row>
    <row r="92" spans="2:47" s="83" customFormat="1" ht="21" customHeight="1">
      <c r="B92" s="90"/>
      <c r="D92" s="91" t="s">
        <v>165</v>
      </c>
      <c r="N92" s="205">
        <f>$N$175</f>
        <v>0</v>
      </c>
      <c r="O92" s="204"/>
      <c r="P92" s="204"/>
      <c r="Q92" s="204"/>
      <c r="R92" s="92"/>
    </row>
    <row r="93" spans="2:47" s="83" customFormat="1" ht="21" customHeight="1">
      <c r="B93" s="90"/>
      <c r="D93" s="91" t="s">
        <v>166</v>
      </c>
      <c r="N93" s="205">
        <f>$N$179</f>
        <v>0</v>
      </c>
      <c r="O93" s="204"/>
      <c r="P93" s="204"/>
      <c r="Q93" s="204"/>
      <c r="R93" s="92"/>
    </row>
    <row r="94" spans="2:47" s="66" customFormat="1" ht="25.5" customHeight="1">
      <c r="B94" s="87"/>
      <c r="D94" s="88" t="s">
        <v>167</v>
      </c>
      <c r="N94" s="203">
        <f>$N$181</f>
        <v>0</v>
      </c>
      <c r="O94" s="204"/>
      <c r="P94" s="204"/>
      <c r="Q94" s="204"/>
      <c r="R94" s="89"/>
    </row>
    <row r="95" spans="2:47" s="83" customFormat="1" ht="21" customHeight="1">
      <c r="B95" s="90"/>
      <c r="D95" s="91" t="s">
        <v>168</v>
      </c>
      <c r="N95" s="205">
        <f>$N$182</f>
        <v>0</v>
      </c>
      <c r="O95" s="204"/>
      <c r="P95" s="204"/>
      <c r="Q95" s="204"/>
      <c r="R95" s="92"/>
    </row>
    <row r="96" spans="2:47" s="83" customFormat="1" ht="21" customHeight="1">
      <c r="B96" s="90"/>
      <c r="D96" s="91" t="s">
        <v>169</v>
      </c>
      <c r="N96" s="205">
        <f>$N$217</f>
        <v>0</v>
      </c>
      <c r="O96" s="204"/>
      <c r="P96" s="204"/>
      <c r="Q96" s="204"/>
      <c r="R96" s="92"/>
    </row>
    <row r="97" spans="2:21" s="83" customFormat="1" ht="21" customHeight="1">
      <c r="B97" s="90"/>
      <c r="D97" s="91" t="s">
        <v>170</v>
      </c>
      <c r="N97" s="205">
        <f>$N$221</f>
        <v>0</v>
      </c>
      <c r="O97" s="204"/>
      <c r="P97" s="204"/>
      <c r="Q97" s="204"/>
      <c r="R97" s="92"/>
    </row>
    <row r="98" spans="2:21" s="83" customFormat="1" ht="21" customHeight="1">
      <c r="B98" s="90"/>
      <c r="D98" s="91" t="s">
        <v>171</v>
      </c>
      <c r="N98" s="205">
        <f>$N$225</f>
        <v>0</v>
      </c>
      <c r="O98" s="204"/>
      <c r="P98" s="204"/>
      <c r="Q98" s="204"/>
      <c r="R98" s="92"/>
    </row>
    <row r="99" spans="2:21" s="83" customFormat="1" ht="21" customHeight="1">
      <c r="B99" s="90"/>
      <c r="D99" s="91" t="s">
        <v>172</v>
      </c>
      <c r="N99" s="205">
        <f>$N$229</f>
        <v>0</v>
      </c>
      <c r="O99" s="204"/>
      <c r="P99" s="204"/>
      <c r="Q99" s="204"/>
      <c r="R99" s="92"/>
    </row>
    <row r="100" spans="2:21" s="83" customFormat="1" ht="21" customHeight="1">
      <c r="B100" s="90"/>
      <c r="D100" s="91" t="s">
        <v>173</v>
      </c>
      <c r="N100" s="205">
        <f>$N$241</f>
        <v>0</v>
      </c>
      <c r="O100" s="204"/>
      <c r="P100" s="204"/>
      <c r="Q100" s="204"/>
      <c r="R100" s="92"/>
    </row>
    <row r="101" spans="2:21" s="83" customFormat="1" ht="21" customHeight="1">
      <c r="B101" s="90"/>
      <c r="D101" s="91" t="s">
        <v>174</v>
      </c>
      <c r="N101" s="205">
        <f>$N$253</f>
        <v>0</v>
      </c>
      <c r="O101" s="204"/>
      <c r="P101" s="204"/>
      <c r="Q101" s="204"/>
      <c r="R101" s="92"/>
    </row>
    <row r="102" spans="2:21" s="83" customFormat="1" ht="21" customHeight="1">
      <c r="B102" s="90"/>
      <c r="D102" s="91" t="s">
        <v>488</v>
      </c>
      <c r="N102" s="205">
        <f>$N$268</f>
        <v>0</v>
      </c>
      <c r="O102" s="204"/>
      <c r="P102" s="204"/>
      <c r="Q102" s="204"/>
      <c r="R102" s="92"/>
    </row>
    <row r="103" spans="2:21" s="83" customFormat="1" ht="21" customHeight="1">
      <c r="B103" s="90"/>
      <c r="D103" s="91" t="s">
        <v>175</v>
      </c>
      <c r="N103" s="205">
        <f>$N$275</f>
        <v>0</v>
      </c>
      <c r="O103" s="204"/>
      <c r="P103" s="204"/>
      <c r="Q103" s="204"/>
      <c r="R103" s="92"/>
    </row>
    <row r="104" spans="2:21" s="6" customFormat="1" ht="22.5" customHeight="1">
      <c r="B104" s="19"/>
      <c r="R104" s="20"/>
    </row>
    <row r="105" spans="2:21" s="6" customFormat="1" ht="30" customHeight="1">
      <c r="B105" s="19"/>
      <c r="C105" s="61" t="s">
        <v>105</v>
      </c>
      <c r="N105" s="179">
        <v>0</v>
      </c>
      <c r="O105" s="168"/>
      <c r="P105" s="168"/>
      <c r="Q105" s="168"/>
      <c r="R105" s="20"/>
      <c r="T105" s="93"/>
      <c r="U105" s="94" t="s">
        <v>38</v>
      </c>
    </row>
    <row r="106" spans="2:21" s="6" customFormat="1" ht="18.75" customHeight="1">
      <c r="B106" s="19"/>
      <c r="R106" s="20"/>
    </row>
    <row r="107" spans="2:21" s="6" customFormat="1" ht="30" customHeight="1">
      <c r="B107" s="19"/>
      <c r="C107" s="79" t="s">
        <v>90</v>
      </c>
      <c r="D107" s="28"/>
      <c r="E107" s="28"/>
      <c r="F107" s="28"/>
      <c r="G107" s="28"/>
      <c r="H107" s="28"/>
      <c r="I107" s="28"/>
      <c r="J107" s="28"/>
      <c r="K107" s="28"/>
      <c r="L107" s="180">
        <f>ROUND(SUM($N$88+$N$105),2)</f>
        <v>0</v>
      </c>
      <c r="M107" s="181"/>
      <c r="N107" s="181"/>
      <c r="O107" s="181"/>
      <c r="P107" s="181"/>
      <c r="Q107" s="181"/>
      <c r="R107" s="20"/>
    </row>
    <row r="108" spans="2:21" s="6" customFormat="1" ht="7.5" customHeight="1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3"/>
    </row>
    <row r="112" spans="2:21" s="6" customFormat="1" ht="7.5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pans="2:65" s="6" customFormat="1" ht="37.5" customHeight="1">
      <c r="B113" s="19"/>
      <c r="C113" s="155" t="s">
        <v>106</v>
      </c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20"/>
    </row>
    <row r="114" spans="2:65" s="6" customFormat="1" ht="7.5" customHeight="1">
      <c r="B114" s="19"/>
      <c r="R114" s="20"/>
    </row>
    <row r="115" spans="2:65" s="6" customFormat="1" ht="30.75" customHeight="1">
      <c r="B115" s="19"/>
      <c r="C115" s="16" t="s">
        <v>14</v>
      </c>
      <c r="F115" s="187" t="str">
        <f>$F$6</f>
        <v>VUZ Bechyně B.č.5 a B.č.6 - zateplení obvodového pláště</v>
      </c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R115" s="20"/>
    </row>
    <row r="116" spans="2:65" s="6" customFormat="1" ht="37.5" customHeight="1">
      <c r="B116" s="19"/>
      <c r="C116" s="49" t="s">
        <v>94</v>
      </c>
      <c r="F116" s="171" t="str">
        <f>$F$7</f>
        <v>121_B - SO B_stavební objekt b.č.6</v>
      </c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R116" s="20"/>
    </row>
    <row r="117" spans="2:65" s="6" customFormat="1" ht="7.5" customHeight="1">
      <c r="B117" s="19"/>
      <c r="R117" s="20"/>
    </row>
    <row r="118" spans="2:65" s="6" customFormat="1" ht="18.75" customHeight="1">
      <c r="B118" s="19"/>
      <c r="C118" s="16" t="s">
        <v>20</v>
      </c>
      <c r="F118" s="14" t="str">
        <f>$F$9</f>
        <v>Sudoměřice u Bechyně</v>
      </c>
      <c r="K118" s="16" t="s">
        <v>22</v>
      </c>
      <c r="M118" s="188" t="str">
        <f>IF($O$9="","",$O$9)</f>
        <v>30.10.2016</v>
      </c>
      <c r="N118" s="168"/>
      <c r="O118" s="168"/>
      <c r="P118" s="168"/>
      <c r="R118" s="20"/>
    </row>
    <row r="119" spans="2:65" s="6" customFormat="1" ht="7.5" customHeight="1">
      <c r="B119" s="19"/>
      <c r="R119" s="20"/>
    </row>
    <row r="120" spans="2:65" s="6" customFormat="1" ht="15.75" customHeight="1">
      <c r="B120" s="19"/>
      <c r="C120" s="16" t="s">
        <v>26</v>
      </c>
      <c r="F120" s="14" t="str">
        <f>$E$12</f>
        <v>Armádní Servisní, příspěvková organizace; Podbabská 1589/1, Praha 6 - Dejvice</v>
      </c>
      <c r="K120" s="16" t="s">
        <v>31</v>
      </c>
      <c r="M120" s="157" t="str">
        <f>$E$18</f>
        <v xml:space="preserve"> </v>
      </c>
      <c r="N120" s="168"/>
      <c r="O120" s="168"/>
      <c r="P120" s="168"/>
      <c r="Q120" s="168"/>
      <c r="R120" s="20"/>
    </row>
    <row r="121" spans="2:65" s="6" customFormat="1" ht="15" customHeight="1">
      <c r="B121" s="19"/>
      <c r="C121" s="16" t="s">
        <v>29</v>
      </c>
      <c r="F121" s="14" t="str">
        <f>IF($E$15="","",$E$15)</f>
        <v xml:space="preserve"> </v>
      </c>
      <c r="K121" s="16" t="s">
        <v>33</v>
      </c>
      <c r="M121" s="157" t="str">
        <f>$E$21</f>
        <v xml:space="preserve"> </v>
      </c>
      <c r="N121" s="168"/>
      <c r="O121" s="168"/>
      <c r="P121" s="168"/>
      <c r="Q121" s="168"/>
      <c r="R121" s="20"/>
    </row>
    <row r="122" spans="2:65" s="6" customFormat="1" ht="11.25" customHeight="1">
      <c r="B122" s="19"/>
      <c r="R122" s="20"/>
    </row>
    <row r="123" spans="2:65" s="95" customFormat="1" ht="30" customHeight="1">
      <c r="B123" s="96"/>
      <c r="C123" s="97" t="s">
        <v>107</v>
      </c>
      <c r="D123" s="98" t="s">
        <v>108</v>
      </c>
      <c r="E123" s="98" t="s">
        <v>56</v>
      </c>
      <c r="F123" s="195" t="s">
        <v>109</v>
      </c>
      <c r="G123" s="196"/>
      <c r="H123" s="196"/>
      <c r="I123" s="196"/>
      <c r="J123" s="98" t="s">
        <v>110</v>
      </c>
      <c r="K123" s="98" t="s">
        <v>111</v>
      </c>
      <c r="L123" s="195" t="s">
        <v>112</v>
      </c>
      <c r="M123" s="196"/>
      <c r="N123" s="195" t="s">
        <v>113</v>
      </c>
      <c r="O123" s="196"/>
      <c r="P123" s="196"/>
      <c r="Q123" s="197"/>
      <c r="R123" s="99"/>
      <c r="T123" s="56" t="s">
        <v>114</v>
      </c>
      <c r="U123" s="57" t="s">
        <v>38</v>
      </c>
      <c r="V123" s="57" t="s">
        <v>115</v>
      </c>
      <c r="W123" s="57" t="s">
        <v>116</v>
      </c>
      <c r="X123" s="57" t="s">
        <v>117</v>
      </c>
      <c r="Y123" s="57" t="s">
        <v>118</v>
      </c>
      <c r="Z123" s="57" t="s">
        <v>119</v>
      </c>
      <c r="AA123" s="58" t="s">
        <v>120</v>
      </c>
    </row>
    <row r="124" spans="2:65" s="6" customFormat="1" ht="30" customHeight="1">
      <c r="B124" s="19"/>
      <c r="C124" s="61" t="s">
        <v>96</v>
      </c>
      <c r="N124" s="198">
        <f>$BK$124</f>
        <v>0</v>
      </c>
      <c r="O124" s="168"/>
      <c r="P124" s="168"/>
      <c r="Q124" s="168"/>
      <c r="R124" s="20"/>
      <c r="T124" s="60"/>
      <c r="U124" s="33"/>
      <c r="V124" s="33"/>
      <c r="W124" s="100">
        <f>$W$125+$W$181</f>
        <v>2482.1924780000004</v>
      </c>
      <c r="X124" s="33"/>
      <c r="Y124" s="100">
        <f>$Y$125+$Y$181</f>
        <v>36.436476429999999</v>
      </c>
      <c r="Z124" s="33"/>
      <c r="AA124" s="101">
        <f>$AA$125+$AA$181</f>
        <v>3.8190883499999999</v>
      </c>
      <c r="AT124" s="6" t="s">
        <v>73</v>
      </c>
      <c r="AU124" s="6" t="s">
        <v>102</v>
      </c>
      <c r="BK124" s="102">
        <f>$BK$125+$BK$181</f>
        <v>0</v>
      </c>
    </row>
    <row r="125" spans="2:65" s="103" customFormat="1" ht="37.5" customHeight="1">
      <c r="B125" s="104"/>
      <c r="D125" s="105" t="s">
        <v>162</v>
      </c>
      <c r="E125" s="105"/>
      <c r="F125" s="105"/>
      <c r="G125" s="105"/>
      <c r="H125" s="105"/>
      <c r="I125" s="105"/>
      <c r="J125" s="105"/>
      <c r="K125" s="105"/>
      <c r="L125" s="105"/>
      <c r="M125" s="105"/>
      <c r="N125" s="199">
        <f>$BK$125</f>
        <v>0</v>
      </c>
      <c r="O125" s="200"/>
      <c r="P125" s="200"/>
      <c r="Q125" s="200"/>
      <c r="R125" s="107"/>
      <c r="T125" s="108"/>
      <c r="W125" s="109">
        <f>$W$126+$W$159+$W$175+$W$179</f>
        <v>1515.6146120000003</v>
      </c>
      <c r="Y125" s="109">
        <f>$Y$126+$Y$159+$Y$175+$Y$179</f>
        <v>13.767578369999999</v>
      </c>
      <c r="AA125" s="110">
        <f>$AA$126+$AA$159+$AA$175+$AA$179</f>
        <v>3.3953219999999997</v>
      </c>
      <c r="AR125" s="106" t="s">
        <v>19</v>
      </c>
      <c r="AT125" s="106" t="s">
        <v>73</v>
      </c>
      <c r="AU125" s="106" t="s">
        <v>74</v>
      </c>
      <c r="AY125" s="106" t="s">
        <v>122</v>
      </c>
      <c r="BK125" s="111">
        <f>$BK$126+$BK$159+$BK$175+$BK$179</f>
        <v>0</v>
      </c>
    </row>
    <row r="126" spans="2:65" s="103" customFormat="1" ht="21" customHeight="1">
      <c r="B126" s="104"/>
      <c r="D126" s="112" t="s">
        <v>163</v>
      </c>
      <c r="E126" s="112"/>
      <c r="F126" s="112"/>
      <c r="G126" s="112"/>
      <c r="H126" s="112"/>
      <c r="I126" s="112"/>
      <c r="J126" s="112"/>
      <c r="K126" s="112"/>
      <c r="L126" s="112"/>
      <c r="M126" s="112"/>
      <c r="N126" s="201">
        <f>$BK$126</f>
        <v>0</v>
      </c>
      <c r="O126" s="200"/>
      <c r="P126" s="200"/>
      <c r="Q126" s="200"/>
      <c r="R126" s="107"/>
      <c r="T126" s="108"/>
      <c r="W126" s="109">
        <f>SUM($W$127:$W$158)</f>
        <v>1147.6764889999999</v>
      </c>
      <c r="Y126" s="109">
        <f>SUM($Y$127:$Y$158)</f>
        <v>13.733015669999999</v>
      </c>
      <c r="AA126" s="110">
        <f>SUM($AA$127:$AA$158)</f>
        <v>0</v>
      </c>
      <c r="AR126" s="106" t="s">
        <v>19</v>
      </c>
      <c r="AT126" s="106" t="s">
        <v>73</v>
      </c>
      <c r="AU126" s="106" t="s">
        <v>19</v>
      </c>
      <c r="AY126" s="106" t="s">
        <v>122</v>
      </c>
      <c r="BK126" s="111">
        <f>SUM($BK$127:$BK$158)</f>
        <v>0</v>
      </c>
    </row>
    <row r="127" spans="2:65" s="6" customFormat="1" ht="27" customHeight="1">
      <c r="B127" s="19"/>
      <c r="C127" s="113" t="s">
        <v>19</v>
      </c>
      <c r="D127" s="113" t="s">
        <v>123</v>
      </c>
      <c r="E127" s="114" t="s">
        <v>176</v>
      </c>
      <c r="F127" s="192" t="s">
        <v>177</v>
      </c>
      <c r="G127" s="193"/>
      <c r="H127" s="193"/>
      <c r="I127" s="193"/>
      <c r="J127" s="115" t="s">
        <v>178</v>
      </c>
      <c r="K127" s="116">
        <v>92.430999999999997</v>
      </c>
      <c r="L127" s="194">
        <v>0</v>
      </c>
      <c r="M127" s="193"/>
      <c r="N127" s="194">
        <f>ROUND($L$127*$K$127,2)</f>
        <v>0</v>
      </c>
      <c r="O127" s="193"/>
      <c r="P127" s="193"/>
      <c r="Q127" s="193"/>
      <c r="R127" s="20"/>
      <c r="T127" s="117"/>
      <c r="U127" s="26" t="s">
        <v>39</v>
      </c>
      <c r="V127" s="118">
        <v>0.42399999999999999</v>
      </c>
      <c r="W127" s="118">
        <f>$V$127*$K$127</f>
        <v>39.190743999999995</v>
      </c>
      <c r="X127" s="118">
        <v>2.0480000000000002E-2</v>
      </c>
      <c r="Y127" s="118">
        <f>$X$127*$K$127</f>
        <v>1.89298688</v>
      </c>
      <c r="Z127" s="118">
        <v>0</v>
      </c>
      <c r="AA127" s="119">
        <f>$Z$127*$K$127</f>
        <v>0</v>
      </c>
      <c r="AR127" s="6" t="s">
        <v>179</v>
      </c>
      <c r="AT127" s="6" t="s">
        <v>123</v>
      </c>
      <c r="AU127" s="6" t="s">
        <v>92</v>
      </c>
      <c r="AY127" s="6" t="s">
        <v>122</v>
      </c>
      <c r="BE127" s="120">
        <f>IF($U$127="základní",$N$127,0)</f>
        <v>0</v>
      </c>
      <c r="BF127" s="120">
        <f>IF($U$127="snížená",$N$127,0)</f>
        <v>0</v>
      </c>
      <c r="BG127" s="120">
        <f>IF($U$127="zákl. přenesená",$N$127,0)</f>
        <v>0</v>
      </c>
      <c r="BH127" s="120">
        <f>IF($U$127="sníž. přenesená",$N$127,0)</f>
        <v>0</v>
      </c>
      <c r="BI127" s="120">
        <f>IF($U$127="nulová",$N$127,0)</f>
        <v>0</v>
      </c>
      <c r="BJ127" s="6" t="s">
        <v>19</v>
      </c>
      <c r="BK127" s="120">
        <f>ROUND($L$127*$K$127,2)</f>
        <v>0</v>
      </c>
      <c r="BL127" s="6" t="s">
        <v>179</v>
      </c>
      <c r="BM127" s="6" t="s">
        <v>489</v>
      </c>
    </row>
    <row r="128" spans="2:65" s="6" customFormat="1" ht="32.25" customHeight="1">
      <c r="B128" s="124"/>
      <c r="E128" s="125"/>
      <c r="F128" s="207" t="s">
        <v>490</v>
      </c>
      <c r="G128" s="208"/>
      <c r="H128" s="208"/>
      <c r="I128" s="208"/>
      <c r="K128" s="126">
        <v>92.430999999999997</v>
      </c>
      <c r="R128" s="127"/>
      <c r="T128" s="128"/>
      <c r="AA128" s="129"/>
      <c r="AT128" s="125" t="s">
        <v>182</v>
      </c>
      <c r="AU128" s="125" t="s">
        <v>92</v>
      </c>
      <c r="AV128" s="125" t="s">
        <v>92</v>
      </c>
      <c r="AW128" s="125" t="s">
        <v>102</v>
      </c>
      <c r="AX128" s="125" t="s">
        <v>19</v>
      </c>
      <c r="AY128" s="125" t="s">
        <v>122</v>
      </c>
    </row>
    <row r="129" spans="2:65" s="6" customFormat="1" ht="27" customHeight="1">
      <c r="B129" s="19"/>
      <c r="C129" s="113" t="s">
        <v>92</v>
      </c>
      <c r="D129" s="113" t="s">
        <v>123</v>
      </c>
      <c r="E129" s="114" t="s">
        <v>183</v>
      </c>
      <c r="F129" s="192" t="s">
        <v>184</v>
      </c>
      <c r="G129" s="193"/>
      <c r="H129" s="193"/>
      <c r="I129" s="193"/>
      <c r="J129" s="115" t="s">
        <v>178</v>
      </c>
      <c r="K129" s="116">
        <v>1333.143</v>
      </c>
      <c r="L129" s="194">
        <v>0</v>
      </c>
      <c r="M129" s="193"/>
      <c r="N129" s="194">
        <f>ROUND($L$129*$K$129,2)</f>
        <v>0</v>
      </c>
      <c r="O129" s="193"/>
      <c r="P129" s="193"/>
      <c r="Q129" s="193"/>
      <c r="R129" s="20"/>
      <c r="T129" s="117"/>
      <c r="U129" s="26" t="s">
        <v>39</v>
      </c>
      <c r="V129" s="118">
        <v>0.33</v>
      </c>
      <c r="W129" s="118">
        <f>$V$129*$K$129</f>
        <v>439.93719000000004</v>
      </c>
      <c r="X129" s="118">
        <v>4.8900000000000002E-3</v>
      </c>
      <c r="Y129" s="118">
        <f>$X$129*$K$129</f>
        <v>6.5190692700000001</v>
      </c>
      <c r="Z129" s="118">
        <v>0</v>
      </c>
      <c r="AA129" s="119">
        <f>$Z$129*$K$129</f>
        <v>0</v>
      </c>
      <c r="AR129" s="6" t="s">
        <v>179</v>
      </c>
      <c r="AT129" s="6" t="s">
        <v>123</v>
      </c>
      <c r="AU129" s="6" t="s">
        <v>92</v>
      </c>
      <c r="AY129" s="6" t="s">
        <v>122</v>
      </c>
      <c r="BE129" s="120">
        <f>IF($U$129="základní",$N$129,0)</f>
        <v>0</v>
      </c>
      <c r="BF129" s="120">
        <f>IF($U$129="snížená",$N$129,0)</f>
        <v>0</v>
      </c>
      <c r="BG129" s="120">
        <f>IF($U$129="zákl. přenesená",$N$129,0)</f>
        <v>0</v>
      </c>
      <c r="BH129" s="120">
        <f>IF($U$129="sníž. přenesená",$N$129,0)</f>
        <v>0</v>
      </c>
      <c r="BI129" s="120">
        <f>IF($U$129="nulová",$N$129,0)</f>
        <v>0</v>
      </c>
      <c r="BJ129" s="6" t="s">
        <v>19</v>
      </c>
      <c r="BK129" s="120">
        <f>ROUND($L$129*$K$129,2)</f>
        <v>0</v>
      </c>
      <c r="BL129" s="6" t="s">
        <v>179</v>
      </c>
      <c r="BM129" s="6" t="s">
        <v>491</v>
      </c>
    </row>
    <row r="130" spans="2:65" s="6" customFormat="1" ht="18.75" customHeight="1">
      <c r="B130" s="124"/>
      <c r="E130" s="125"/>
      <c r="F130" s="207" t="s">
        <v>186</v>
      </c>
      <c r="G130" s="208"/>
      <c r="H130" s="208"/>
      <c r="I130" s="208"/>
      <c r="K130" s="126">
        <v>1295.181</v>
      </c>
      <c r="R130" s="127"/>
      <c r="T130" s="128"/>
      <c r="AA130" s="129"/>
      <c r="AT130" s="125" t="s">
        <v>182</v>
      </c>
      <c r="AU130" s="125" t="s">
        <v>92</v>
      </c>
      <c r="AV130" s="125" t="s">
        <v>92</v>
      </c>
      <c r="AW130" s="125" t="s">
        <v>102</v>
      </c>
      <c r="AX130" s="125" t="s">
        <v>74</v>
      </c>
      <c r="AY130" s="125" t="s">
        <v>122</v>
      </c>
    </row>
    <row r="131" spans="2:65" s="6" customFormat="1" ht="46.5" customHeight="1">
      <c r="B131" s="124"/>
      <c r="E131" s="125" t="s">
        <v>134</v>
      </c>
      <c r="F131" s="207" t="s">
        <v>492</v>
      </c>
      <c r="G131" s="208"/>
      <c r="H131" s="208"/>
      <c r="I131" s="208"/>
      <c r="K131" s="126">
        <v>37.962000000000003</v>
      </c>
      <c r="R131" s="127"/>
      <c r="T131" s="128"/>
      <c r="AA131" s="129"/>
      <c r="AT131" s="125" t="s">
        <v>182</v>
      </c>
      <c r="AU131" s="125" t="s">
        <v>92</v>
      </c>
      <c r="AV131" s="125" t="s">
        <v>92</v>
      </c>
      <c r="AW131" s="125" t="s">
        <v>102</v>
      </c>
      <c r="AX131" s="125" t="s">
        <v>74</v>
      </c>
      <c r="AY131" s="125" t="s">
        <v>122</v>
      </c>
    </row>
    <row r="132" spans="2:65" s="6" customFormat="1" ht="18.75" customHeight="1">
      <c r="B132" s="130"/>
      <c r="E132" s="131"/>
      <c r="F132" s="209" t="s">
        <v>188</v>
      </c>
      <c r="G132" s="210"/>
      <c r="H132" s="210"/>
      <c r="I132" s="210"/>
      <c r="K132" s="132">
        <v>1333.143</v>
      </c>
      <c r="R132" s="133"/>
      <c r="T132" s="134"/>
      <c r="AA132" s="135"/>
      <c r="AT132" s="131" t="s">
        <v>182</v>
      </c>
      <c r="AU132" s="131" t="s">
        <v>92</v>
      </c>
      <c r="AV132" s="131" t="s">
        <v>179</v>
      </c>
      <c r="AW132" s="131" t="s">
        <v>102</v>
      </c>
      <c r="AX132" s="131" t="s">
        <v>19</v>
      </c>
      <c r="AY132" s="131" t="s">
        <v>122</v>
      </c>
    </row>
    <row r="133" spans="2:65" s="6" customFormat="1" ht="27" customHeight="1">
      <c r="B133" s="19"/>
      <c r="C133" s="113" t="s">
        <v>189</v>
      </c>
      <c r="D133" s="113" t="s">
        <v>123</v>
      </c>
      <c r="E133" s="114" t="s">
        <v>190</v>
      </c>
      <c r="F133" s="192" t="s">
        <v>191</v>
      </c>
      <c r="G133" s="193"/>
      <c r="H133" s="193"/>
      <c r="I133" s="193"/>
      <c r="J133" s="115" t="s">
        <v>192</v>
      </c>
      <c r="K133" s="116">
        <v>474.12</v>
      </c>
      <c r="L133" s="194">
        <v>0</v>
      </c>
      <c r="M133" s="193"/>
      <c r="N133" s="194">
        <f>ROUND($L$133*$K$133,2)</f>
        <v>0</v>
      </c>
      <c r="O133" s="193"/>
      <c r="P133" s="193"/>
      <c r="Q133" s="193"/>
      <c r="R133" s="20"/>
      <c r="T133" s="117"/>
      <c r="U133" s="26" t="s">
        <v>39</v>
      </c>
      <c r="V133" s="118">
        <v>0.39</v>
      </c>
      <c r="W133" s="118">
        <f>$V$133*$K$133</f>
        <v>184.9068</v>
      </c>
      <c r="X133" s="118">
        <v>3.31E-3</v>
      </c>
      <c r="Y133" s="118">
        <f>$X$133*$K$133</f>
        <v>1.5693372000000001</v>
      </c>
      <c r="Z133" s="118">
        <v>0</v>
      </c>
      <c r="AA133" s="119">
        <f>$Z$133*$K$133</f>
        <v>0</v>
      </c>
      <c r="AR133" s="6" t="s">
        <v>179</v>
      </c>
      <c r="AT133" s="6" t="s">
        <v>123</v>
      </c>
      <c r="AU133" s="6" t="s">
        <v>92</v>
      </c>
      <c r="AY133" s="6" t="s">
        <v>122</v>
      </c>
      <c r="BE133" s="120">
        <f>IF($U$133="základní",$N$133,0)</f>
        <v>0</v>
      </c>
      <c r="BF133" s="120">
        <f>IF($U$133="snížená",$N$133,0)</f>
        <v>0</v>
      </c>
      <c r="BG133" s="120">
        <f>IF($U$133="zákl. přenesená",$N$133,0)</f>
        <v>0</v>
      </c>
      <c r="BH133" s="120">
        <f>IF($U$133="sníž. přenesená",$N$133,0)</f>
        <v>0</v>
      </c>
      <c r="BI133" s="120">
        <f>IF($U$133="nulová",$N$133,0)</f>
        <v>0</v>
      </c>
      <c r="BJ133" s="6" t="s">
        <v>19</v>
      </c>
      <c r="BK133" s="120">
        <f>ROUND($L$133*$K$133,2)</f>
        <v>0</v>
      </c>
      <c r="BL133" s="6" t="s">
        <v>179</v>
      </c>
      <c r="BM133" s="6" t="s">
        <v>493</v>
      </c>
    </row>
    <row r="134" spans="2:65" s="6" customFormat="1" ht="18.75" customHeight="1">
      <c r="B134" s="124"/>
      <c r="E134" s="125"/>
      <c r="F134" s="207" t="s">
        <v>494</v>
      </c>
      <c r="G134" s="208"/>
      <c r="H134" s="208"/>
      <c r="I134" s="208"/>
      <c r="K134" s="126">
        <v>44.93</v>
      </c>
      <c r="R134" s="127"/>
      <c r="T134" s="128"/>
      <c r="AA134" s="129"/>
      <c r="AT134" s="125" t="s">
        <v>182</v>
      </c>
      <c r="AU134" s="125" t="s">
        <v>92</v>
      </c>
      <c r="AV134" s="125" t="s">
        <v>92</v>
      </c>
      <c r="AW134" s="125" t="s">
        <v>102</v>
      </c>
      <c r="AX134" s="125" t="s">
        <v>74</v>
      </c>
      <c r="AY134" s="125" t="s">
        <v>122</v>
      </c>
    </row>
    <row r="135" spans="2:65" s="6" customFormat="1" ht="18.75" customHeight="1">
      <c r="B135" s="124"/>
      <c r="E135" s="125"/>
      <c r="F135" s="207" t="s">
        <v>495</v>
      </c>
      <c r="G135" s="208"/>
      <c r="H135" s="208"/>
      <c r="I135" s="208"/>
      <c r="K135" s="126">
        <v>62.88</v>
      </c>
      <c r="R135" s="127"/>
      <c r="T135" s="128"/>
      <c r="AA135" s="129"/>
      <c r="AT135" s="125" t="s">
        <v>182</v>
      </c>
      <c r="AU135" s="125" t="s">
        <v>92</v>
      </c>
      <c r="AV135" s="125" t="s">
        <v>92</v>
      </c>
      <c r="AW135" s="125" t="s">
        <v>102</v>
      </c>
      <c r="AX135" s="125" t="s">
        <v>74</v>
      </c>
      <c r="AY135" s="125" t="s">
        <v>122</v>
      </c>
    </row>
    <row r="136" spans="2:65" s="6" customFormat="1" ht="18.75" customHeight="1">
      <c r="B136" s="136"/>
      <c r="E136" s="137" t="s">
        <v>160</v>
      </c>
      <c r="F136" s="211" t="s">
        <v>196</v>
      </c>
      <c r="G136" s="212"/>
      <c r="H136" s="212"/>
      <c r="I136" s="212"/>
      <c r="K136" s="138">
        <v>107.81</v>
      </c>
      <c r="R136" s="139"/>
      <c r="T136" s="140"/>
      <c r="AA136" s="141"/>
      <c r="AT136" s="137" t="s">
        <v>182</v>
      </c>
      <c r="AU136" s="137" t="s">
        <v>92</v>
      </c>
      <c r="AV136" s="137" t="s">
        <v>189</v>
      </c>
      <c r="AW136" s="137" t="s">
        <v>102</v>
      </c>
      <c r="AX136" s="137" t="s">
        <v>74</v>
      </c>
      <c r="AY136" s="137" t="s">
        <v>122</v>
      </c>
    </row>
    <row r="137" spans="2:65" s="6" customFormat="1" ht="18.75" customHeight="1">
      <c r="B137" s="124"/>
      <c r="E137" s="125"/>
      <c r="F137" s="207" t="s">
        <v>496</v>
      </c>
      <c r="G137" s="208"/>
      <c r="H137" s="208"/>
      <c r="I137" s="208"/>
      <c r="K137" s="126">
        <v>125.72</v>
      </c>
      <c r="R137" s="127"/>
      <c r="T137" s="128"/>
      <c r="AA137" s="129"/>
      <c r="AT137" s="125" t="s">
        <v>182</v>
      </c>
      <c r="AU137" s="125" t="s">
        <v>92</v>
      </c>
      <c r="AV137" s="125" t="s">
        <v>92</v>
      </c>
      <c r="AW137" s="125" t="s">
        <v>102</v>
      </c>
      <c r="AX137" s="125" t="s">
        <v>74</v>
      </c>
      <c r="AY137" s="125" t="s">
        <v>122</v>
      </c>
    </row>
    <row r="138" spans="2:65" s="6" customFormat="1" ht="18.75" customHeight="1">
      <c r="B138" s="124"/>
      <c r="E138" s="125"/>
      <c r="F138" s="207" t="s">
        <v>497</v>
      </c>
      <c r="G138" s="208"/>
      <c r="H138" s="208"/>
      <c r="I138" s="208"/>
      <c r="K138" s="126">
        <v>125.76</v>
      </c>
      <c r="R138" s="127"/>
      <c r="T138" s="128"/>
      <c r="AA138" s="129"/>
      <c r="AT138" s="125" t="s">
        <v>182</v>
      </c>
      <c r="AU138" s="125" t="s">
        <v>92</v>
      </c>
      <c r="AV138" s="125" t="s">
        <v>92</v>
      </c>
      <c r="AW138" s="125" t="s">
        <v>102</v>
      </c>
      <c r="AX138" s="125" t="s">
        <v>74</v>
      </c>
      <c r="AY138" s="125" t="s">
        <v>122</v>
      </c>
    </row>
    <row r="139" spans="2:65" s="6" customFormat="1" ht="18.75" customHeight="1">
      <c r="B139" s="136"/>
      <c r="E139" s="137" t="s">
        <v>158</v>
      </c>
      <c r="F139" s="211" t="s">
        <v>196</v>
      </c>
      <c r="G139" s="212"/>
      <c r="H139" s="212"/>
      <c r="I139" s="212"/>
      <c r="K139" s="138">
        <v>251.48</v>
      </c>
      <c r="R139" s="139"/>
      <c r="T139" s="140"/>
      <c r="AA139" s="141"/>
      <c r="AT139" s="137" t="s">
        <v>182</v>
      </c>
      <c r="AU139" s="137" t="s">
        <v>92</v>
      </c>
      <c r="AV139" s="137" t="s">
        <v>189</v>
      </c>
      <c r="AW139" s="137" t="s">
        <v>102</v>
      </c>
      <c r="AX139" s="137" t="s">
        <v>74</v>
      </c>
      <c r="AY139" s="137" t="s">
        <v>122</v>
      </c>
    </row>
    <row r="140" spans="2:65" s="6" customFormat="1" ht="18.75" customHeight="1">
      <c r="B140" s="124"/>
      <c r="E140" s="125"/>
      <c r="F140" s="207" t="s">
        <v>498</v>
      </c>
      <c r="G140" s="208"/>
      <c r="H140" s="208"/>
      <c r="I140" s="208"/>
      <c r="K140" s="126">
        <v>50.99</v>
      </c>
      <c r="R140" s="127"/>
      <c r="T140" s="128"/>
      <c r="AA140" s="129"/>
      <c r="AT140" s="125" t="s">
        <v>182</v>
      </c>
      <c r="AU140" s="125" t="s">
        <v>92</v>
      </c>
      <c r="AV140" s="125" t="s">
        <v>92</v>
      </c>
      <c r="AW140" s="125" t="s">
        <v>102</v>
      </c>
      <c r="AX140" s="125" t="s">
        <v>74</v>
      </c>
      <c r="AY140" s="125" t="s">
        <v>122</v>
      </c>
    </row>
    <row r="141" spans="2:65" s="6" customFormat="1" ht="18.75" customHeight="1">
      <c r="B141" s="124"/>
      <c r="E141" s="125"/>
      <c r="F141" s="207" t="s">
        <v>499</v>
      </c>
      <c r="G141" s="208"/>
      <c r="H141" s="208"/>
      <c r="I141" s="208"/>
      <c r="K141" s="126">
        <v>63.84</v>
      </c>
      <c r="R141" s="127"/>
      <c r="T141" s="128"/>
      <c r="AA141" s="129"/>
      <c r="AT141" s="125" t="s">
        <v>182</v>
      </c>
      <c r="AU141" s="125" t="s">
        <v>92</v>
      </c>
      <c r="AV141" s="125" t="s">
        <v>92</v>
      </c>
      <c r="AW141" s="125" t="s">
        <v>102</v>
      </c>
      <c r="AX141" s="125" t="s">
        <v>74</v>
      </c>
      <c r="AY141" s="125" t="s">
        <v>122</v>
      </c>
    </row>
    <row r="142" spans="2:65" s="6" customFormat="1" ht="18.75" customHeight="1">
      <c r="B142" s="136"/>
      <c r="E142" s="137" t="s">
        <v>144</v>
      </c>
      <c r="F142" s="211" t="s">
        <v>196</v>
      </c>
      <c r="G142" s="212"/>
      <c r="H142" s="212"/>
      <c r="I142" s="212"/>
      <c r="K142" s="138">
        <v>114.83</v>
      </c>
      <c r="R142" s="139"/>
      <c r="T142" s="140"/>
      <c r="AA142" s="141"/>
      <c r="AT142" s="137" t="s">
        <v>182</v>
      </c>
      <c r="AU142" s="137" t="s">
        <v>92</v>
      </c>
      <c r="AV142" s="137" t="s">
        <v>189</v>
      </c>
      <c r="AW142" s="137" t="s">
        <v>102</v>
      </c>
      <c r="AX142" s="137" t="s">
        <v>74</v>
      </c>
      <c r="AY142" s="137" t="s">
        <v>122</v>
      </c>
    </row>
    <row r="143" spans="2:65" s="6" customFormat="1" ht="18.75" customHeight="1">
      <c r="B143" s="130"/>
      <c r="E143" s="131"/>
      <c r="F143" s="209" t="s">
        <v>188</v>
      </c>
      <c r="G143" s="210"/>
      <c r="H143" s="210"/>
      <c r="I143" s="210"/>
      <c r="K143" s="132">
        <v>474.12</v>
      </c>
      <c r="R143" s="133"/>
      <c r="T143" s="134"/>
      <c r="AA143" s="135"/>
      <c r="AT143" s="131" t="s">
        <v>182</v>
      </c>
      <c r="AU143" s="131" t="s">
        <v>92</v>
      </c>
      <c r="AV143" s="131" t="s">
        <v>179</v>
      </c>
      <c r="AW143" s="131" t="s">
        <v>102</v>
      </c>
      <c r="AX143" s="131" t="s">
        <v>19</v>
      </c>
      <c r="AY143" s="131" t="s">
        <v>122</v>
      </c>
    </row>
    <row r="144" spans="2:65" s="6" customFormat="1" ht="27" customHeight="1">
      <c r="B144" s="19"/>
      <c r="C144" s="142" t="s">
        <v>179</v>
      </c>
      <c r="D144" s="142" t="s">
        <v>201</v>
      </c>
      <c r="E144" s="143" t="s">
        <v>202</v>
      </c>
      <c r="F144" s="213" t="s">
        <v>203</v>
      </c>
      <c r="G144" s="214"/>
      <c r="H144" s="214"/>
      <c r="I144" s="214"/>
      <c r="J144" s="144" t="s">
        <v>178</v>
      </c>
      <c r="K144" s="145">
        <v>64.126999999999995</v>
      </c>
      <c r="L144" s="215">
        <v>0</v>
      </c>
      <c r="M144" s="214"/>
      <c r="N144" s="215">
        <f>ROUND($L$144*$K$144,2)</f>
        <v>0</v>
      </c>
      <c r="O144" s="193"/>
      <c r="P144" s="193"/>
      <c r="Q144" s="193"/>
      <c r="R144" s="20"/>
      <c r="T144" s="117"/>
      <c r="U144" s="26" t="s">
        <v>39</v>
      </c>
      <c r="V144" s="118">
        <v>0</v>
      </c>
      <c r="W144" s="118">
        <f>$V$144*$K$144</f>
        <v>0</v>
      </c>
      <c r="X144" s="118">
        <v>9.2000000000000003E-4</v>
      </c>
      <c r="Y144" s="118">
        <f>$X$144*$K$144</f>
        <v>5.8996839999999995E-2</v>
      </c>
      <c r="Z144" s="118">
        <v>0</v>
      </c>
      <c r="AA144" s="119">
        <f>$Z$144*$K$144</f>
        <v>0</v>
      </c>
      <c r="AR144" s="6" t="s">
        <v>204</v>
      </c>
      <c r="AT144" s="6" t="s">
        <v>201</v>
      </c>
      <c r="AU144" s="6" t="s">
        <v>92</v>
      </c>
      <c r="AY144" s="6" t="s">
        <v>122</v>
      </c>
      <c r="BE144" s="120">
        <f>IF($U$144="základní",$N$144,0)</f>
        <v>0</v>
      </c>
      <c r="BF144" s="120">
        <f>IF($U$144="snížená",$N$144,0)</f>
        <v>0</v>
      </c>
      <c r="BG144" s="120">
        <f>IF($U$144="zákl. přenesená",$N$144,0)</f>
        <v>0</v>
      </c>
      <c r="BH144" s="120">
        <f>IF($U$144="sníž. přenesená",$N$144,0)</f>
        <v>0</v>
      </c>
      <c r="BI144" s="120">
        <f>IF($U$144="nulová",$N$144,0)</f>
        <v>0</v>
      </c>
      <c r="BJ144" s="6" t="s">
        <v>19</v>
      </c>
      <c r="BK144" s="120">
        <f>ROUND($L$144*$K$144,2)</f>
        <v>0</v>
      </c>
      <c r="BL144" s="6" t="s">
        <v>179</v>
      </c>
      <c r="BM144" s="6" t="s">
        <v>500</v>
      </c>
    </row>
    <row r="145" spans="2:65" s="6" customFormat="1" ht="18.75" customHeight="1">
      <c r="B145" s="124"/>
      <c r="E145" s="125"/>
      <c r="F145" s="207" t="s">
        <v>206</v>
      </c>
      <c r="G145" s="208"/>
      <c r="H145" s="208"/>
      <c r="I145" s="208"/>
      <c r="K145" s="126">
        <v>64.126999999999995</v>
      </c>
      <c r="R145" s="127"/>
      <c r="T145" s="128"/>
      <c r="AA145" s="129"/>
      <c r="AT145" s="125" t="s">
        <v>182</v>
      </c>
      <c r="AU145" s="125" t="s">
        <v>92</v>
      </c>
      <c r="AV145" s="125" t="s">
        <v>92</v>
      </c>
      <c r="AW145" s="125" t="s">
        <v>102</v>
      </c>
      <c r="AX145" s="125" t="s">
        <v>19</v>
      </c>
      <c r="AY145" s="125" t="s">
        <v>122</v>
      </c>
    </row>
    <row r="146" spans="2:65" s="6" customFormat="1" ht="27" customHeight="1">
      <c r="B146" s="19"/>
      <c r="C146" s="142" t="s">
        <v>121</v>
      </c>
      <c r="D146" s="142" t="s">
        <v>201</v>
      </c>
      <c r="E146" s="143" t="s">
        <v>207</v>
      </c>
      <c r="F146" s="213" t="s">
        <v>594</v>
      </c>
      <c r="G146" s="214"/>
      <c r="H146" s="214"/>
      <c r="I146" s="214"/>
      <c r="J146" s="144" t="s">
        <v>178</v>
      </c>
      <c r="K146" s="145">
        <v>29.282</v>
      </c>
      <c r="L146" s="215">
        <v>0</v>
      </c>
      <c r="M146" s="214"/>
      <c r="N146" s="215">
        <f>ROUND($L$146*$K$146,2)</f>
        <v>0</v>
      </c>
      <c r="O146" s="193"/>
      <c r="P146" s="193"/>
      <c r="Q146" s="193"/>
      <c r="R146" s="20"/>
      <c r="T146" s="117"/>
      <c r="U146" s="26" t="s">
        <v>39</v>
      </c>
      <c r="V146" s="118">
        <v>0</v>
      </c>
      <c r="W146" s="118">
        <f>$V$146*$K$146</f>
        <v>0</v>
      </c>
      <c r="X146" s="118">
        <v>8.9999999999999998E-4</v>
      </c>
      <c r="Y146" s="118">
        <f>$X$146*$K$146</f>
        <v>2.63538E-2</v>
      </c>
      <c r="Z146" s="118">
        <v>0</v>
      </c>
      <c r="AA146" s="119">
        <f>$Z$146*$K$146</f>
        <v>0</v>
      </c>
      <c r="AR146" s="6" t="s">
        <v>204</v>
      </c>
      <c r="AT146" s="6" t="s">
        <v>201</v>
      </c>
      <c r="AU146" s="6" t="s">
        <v>92</v>
      </c>
      <c r="AY146" s="6" t="s">
        <v>122</v>
      </c>
      <c r="BE146" s="120">
        <f>IF($U$146="základní",$N$146,0)</f>
        <v>0</v>
      </c>
      <c r="BF146" s="120">
        <f>IF($U$146="snížená",$N$146,0)</f>
        <v>0</v>
      </c>
      <c r="BG146" s="120">
        <f>IF($U$146="zákl. přenesená",$N$146,0)</f>
        <v>0</v>
      </c>
      <c r="BH146" s="120">
        <f>IF($U$146="sníž. přenesená",$N$146,0)</f>
        <v>0</v>
      </c>
      <c r="BI146" s="120">
        <f>IF($U$146="nulová",$N$146,0)</f>
        <v>0</v>
      </c>
      <c r="BJ146" s="6" t="s">
        <v>19</v>
      </c>
      <c r="BK146" s="120">
        <f>ROUND($L$146*$K$146,2)</f>
        <v>0</v>
      </c>
      <c r="BL146" s="6" t="s">
        <v>179</v>
      </c>
      <c r="BM146" s="6" t="s">
        <v>501</v>
      </c>
    </row>
    <row r="147" spans="2:65" s="6" customFormat="1" ht="18.75" customHeight="1">
      <c r="B147" s="124"/>
      <c r="E147" s="125"/>
      <c r="F147" s="207" t="s">
        <v>209</v>
      </c>
      <c r="G147" s="208"/>
      <c r="H147" s="208"/>
      <c r="I147" s="208"/>
      <c r="K147" s="126">
        <v>29.282</v>
      </c>
      <c r="R147" s="127"/>
      <c r="T147" s="128"/>
      <c r="AA147" s="129"/>
      <c r="AT147" s="125" t="s">
        <v>182</v>
      </c>
      <c r="AU147" s="125" t="s">
        <v>92</v>
      </c>
      <c r="AV147" s="125" t="s">
        <v>92</v>
      </c>
      <c r="AW147" s="125" t="s">
        <v>102</v>
      </c>
      <c r="AX147" s="125" t="s">
        <v>19</v>
      </c>
      <c r="AY147" s="125" t="s">
        <v>122</v>
      </c>
    </row>
    <row r="148" spans="2:65" s="6" customFormat="1" ht="27" customHeight="1">
      <c r="B148" s="19"/>
      <c r="C148" s="142" t="s">
        <v>210</v>
      </c>
      <c r="D148" s="142" t="s">
        <v>201</v>
      </c>
      <c r="E148" s="143" t="s">
        <v>211</v>
      </c>
      <c r="F148" s="213" t="s">
        <v>595</v>
      </c>
      <c r="G148" s="214"/>
      <c r="H148" s="214"/>
      <c r="I148" s="214"/>
      <c r="J148" s="144" t="s">
        <v>178</v>
      </c>
      <c r="K148" s="145">
        <v>27.492000000000001</v>
      </c>
      <c r="L148" s="215">
        <v>0</v>
      </c>
      <c r="M148" s="214"/>
      <c r="N148" s="215">
        <f>ROUND($L$148*$K$148,2)</f>
        <v>0</v>
      </c>
      <c r="O148" s="193"/>
      <c r="P148" s="193"/>
      <c r="Q148" s="193"/>
      <c r="R148" s="20"/>
      <c r="T148" s="117"/>
      <c r="U148" s="26" t="s">
        <v>39</v>
      </c>
      <c r="V148" s="118">
        <v>0</v>
      </c>
      <c r="W148" s="118">
        <f>$V$148*$K$148</f>
        <v>0</v>
      </c>
      <c r="X148" s="118">
        <v>1.1999999999999999E-3</v>
      </c>
      <c r="Y148" s="118">
        <f>$X$148*$K$148</f>
        <v>3.2990399999999996E-2</v>
      </c>
      <c r="Z148" s="118">
        <v>0</v>
      </c>
      <c r="AA148" s="119">
        <f>$Z$148*$K$148</f>
        <v>0</v>
      </c>
      <c r="AR148" s="6" t="s">
        <v>204</v>
      </c>
      <c r="AT148" s="6" t="s">
        <v>201</v>
      </c>
      <c r="AU148" s="6" t="s">
        <v>92</v>
      </c>
      <c r="AY148" s="6" t="s">
        <v>122</v>
      </c>
      <c r="BE148" s="120">
        <f>IF($U$148="základní",$N$148,0)</f>
        <v>0</v>
      </c>
      <c r="BF148" s="120">
        <f>IF($U$148="snížená",$N$148,0)</f>
        <v>0</v>
      </c>
      <c r="BG148" s="120">
        <f>IF($U$148="zákl. přenesená",$N$148,0)</f>
        <v>0</v>
      </c>
      <c r="BH148" s="120">
        <f>IF($U$148="sníž. přenesená",$N$148,0)</f>
        <v>0</v>
      </c>
      <c r="BI148" s="120">
        <f>IF($U$148="nulová",$N$148,0)</f>
        <v>0</v>
      </c>
      <c r="BJ148" s="6" t="s">
        <v>19</v>
      </c>
      <c r="BK148" s="120">
        <f>ROUND($L$148*$K$148,2)</f>
        <v>0</v>
      </c>
      <c r="BL148" s="6" t="s">
        <v>179</v>
      </c>
      <c r="BM148" s="6" t="s">
        <v>502</v>
      </c>
    </row>
    <row r="149" spans="2:65" s="6" customFormat="1" ht="18.75" customHeight="1">
      <c r="B149" s="124"/>
      <c r="E149" s="125"/>
      <c r="F149" s="207" t="s">
        <v>213</v>
      </c>
      <c r="G149" s="208"/>
      <c r="H149" s="208"/>
      <c r="I149" s="208"/>
      <c r="K149" s="126">
        <v>27.492000000000001</v>
      </c>
      <c r="R149" s="127"/>
      <c r="T149" s="128"/>
      <c r="AA149" s="129"/>
      <c r="AT149" s="125" t="s">
        <v>182</v>
      </c>
      <c r="AU149" s="125" t="s">
        <v>92</v>
      </c>
      <c r="AV149" s="125" t="s">
        <v>92</v>
      </c>
      <c r="AW149" s="125" t="s">
        <v>102</v>
      </c>
      <c r="AX149" s="125" t="s">
        <v>19</v>
      </c>
      <c r="AY149" s="125" t="s">
        <v>122</v>
      </c>
    </row>
    <row r="150" spans="2:65" s="6" customFormat="1" ht="15.75" customHeight="1">
      <c r="B150" s="19"/>
      <c r="C150" s="113" t="s">
        <v>135</v>
      </c>
      <c r="D150" s="113" t="s">
        <v>123</v>
      </c>
      <c r="E150" s="114" t="s">
        <v>214</v>
      </c>
      <c r="F150" s="192" t="s">
        <v>215</v>
      </c>
      <c r="G150" s="193"/>
      <c r="H150" s="193"/>
      <c r="I150" s="193"/>
      <c r="J150" s="115" t="s">
        <v>192</v>
      </c>
      <c r="K150" s="116">
        <v>115.82</v>
      </c>
      <c r="L150" s="194">
        <v>0</v>
      </c>
      <c r="M150" s="193"/>
      <c r="N150" s="194">
        <f>ROUND($L$150*$K$150,2)</f>
        <v>0</v>
      </c>
      <c r="O150" s="193"/>
      <c r="P150" s="193"/>
      <c r="Q150" s="193"/>
      <c r="R150" s="20"/>
      <c r="T150" s="117"/>
      <c r="U150" s="26" t="s">
        <v>39</v>
      </c>
      <c r="V150" s="118">
        <v>0.23</v>
      </c>
      <c r="W150" s="118">
        <f>$V$150*$K$150</f>
        <v>26.6386</v>
      </c>
      <c r="X150" s="118">
        <v>6.0000000000000002E-5</v>
      </c>
      <c r="Y150" s="118">
        <f>$X$150*$K$150</f>
        <v>6.9492E-3</v>
      </c>
      <c r="Z150" s="118">
        <v>0</v>
      </c>
      <c r="AA150" s="119">
        <f>$Z$150*$K$150</f>
        <v>0</v>
      </c>
      <c r="AR150" s="6" t="s">
        <v>179</v>
      </c>
      <c r="AT150" s="6" t="s">
        <v>123</v>
      </c>
      <c r="AU150" s="6" t="s">
        <v>92</v>
      </c>
      <c r="AY150" s="6" t="s">
        <v>122</v>
      </c>
      <c r="BE150" s="120">
        <f>IF($U$150="základní",$N$150,0)</f>
        <v>0</v>
      </c>
      <c r="BF150" s="120">
        <f>IF($U$150="snížená",$N$150,0)</f>
        <v>0</v>
      </c>
      <c r="BG150" s="120">
        <f>IF($U$150="zákl. přenesená",$N$150,0)</f>
        <v>0</v>
      </c>
      <c r="BH150" s="120">
        <f>IF($U$150="sníž. přenesená",$N$150,0)</f>
        <v>0</v>
      </c>
      <c r="BI150" s="120">
        <f>IF($U$150="nulová",$N$150,0)</f>
        <v>0</v>
      </c>
      <c r="BJ150" s="6" t="s">
        <v>19</v>
      </c>
      <c r="BK150" s="120">
        <f>ROUND($L$150*$K$150,2)</f>
        <v>0</v>
      </c>
      <c r="BL150" s="6" t="s">
        <v>179</v>
      </c>
      <c r="BM150" s="6" t="s">
        <v>503</v>
      </c>
    </row>
    <row r="151" spans="2:65" s="6" customFormat="1" ht="32.25" customHeight="1">
      <c r="B151" s="124"/>
      <c r="E151" s="125" t="s">
        <v>477</v>
      </c>
      <c r="F151" s="207" t="s">
        <v>504</v>
      </c>
      <c r="G151" s="208"/>
      <c r="H151" s="208"/>
      <c r="I151" s="208"/>
      <c r="K151" s="126">
        <v>115.82</v>
      </c>
      <c r="R151" s="127"/>
      <c r="T151" s="128"/>
      <c r="AA151" s="129"/>
      <c r="AT151" s="125" t="s">
        <v>182</v>
      </c>
      <c r="AU151" s="125" t="s">
        <v>92</v>
      </c>
      <c r="AV151" s="125" t="s">
        <v>92</v>
      </c>
      <c r="AW151" s="125" t="s">
        <v>102</v>
      </c>
      <c r="AX151" s="125" t="s">
        <v>19</v>
      </c>
      <c r="AY151" s="125" t="s">
        <v>122</v>
      </c>
    </row>
    <row r="152" spans="2:65" s="6" customFormat="1" ht="15.75" customHeight="1">
      <c r="B152" s="19"/>
      <c r="C152" s="142" t="s">
        <v>204</v>
      </c>
      <c r="D152" s="142" t="s">
        <v>201</v>
      </c>
      <c r="E152" s="143" t="s">
        <v>218</v>
      </c>
      <c r="F152" s="213" t="s">
        <v>219</v>
      </c>
      <c r="G152" s="214"/>
      <c r="H152" s="214"/>
      <c r="I152" s="214"/>
      <c r="J152" s="144" t="s">
        <v>192</v>
      </c>
      <c r="K152" s="145">
        <v>121.611</v>
      </c>
      <c r="L152" s="215">
        <v>0</v>
      </c>
      <c r="M152" s="214"/>
      <c r="N152" s="215">
        <f>ROUND($L$152*$K$152,2)</f>
        <v>0</v>
      </c>
      <c r="O152" s="193"/>
      <c r="P152" s="193"/>
      <c r="Q152" s="193"/>
      <c r="R152" s="20"/>
      <c r="T152" s="117"/>
      <c r="U152" s="26" t="s">
        <v>39</v>
      </c>
      <c r="V152" s="118">
        <v>0</v>
      </c>
      <c r="W152" s="118">
        <f>$V$152*$K$152</f>
        <v>0</v>
      </c>
      <c r="X152" s="118">
        <v>4.4000000000000002E-4</v>
      </c>
      <c r="Y152" s="118">
        <f>$X$152*$K$152</f>
        <v>5.3508840000000002E-2</v>
      </c>
      <c r="Z152" s="118">
        <v>0</v>
      </c>
      <c r="AA152" s="119">
        <f>$Z$152*$K$152</f>
        <v>0</v>
      </c>
      <c r="AR152" s="6" t="s">
        <v>204</v>
      </c>
      <c r="AT152" s="6" t="s">
        <v>201</v>
      </c>
      <c r="AU152" s="6" t="s">
        <v>92</v>
      </c>
      <c r="AY152" s="6" t="s">
        <v>122</v>
      </c>
      <c r="BE152" s="120">
        <f>IF($U$152="základní",$N$152,0)</f>
        <v>0</v>
      </c>
      <c r="BF152" s="120">
        <f>IF($U$152="snížená",$N$152,0)</f>
        <v>0</v>
      </c>
      <c r="BG152" s="120">
        <f>IF($U$152="zákl. přenesená",$N$152,0)</f>
        <v>0</v>
      </c>
      <c r="BH152" s="120">
        <f>IF($U$152="sníž. přenesená",$N$152,0)</f>
        <v>0</v>
      </c>
      <c r="BI152" s="120">
        <f>IF($U$152="nulová",$N$152,0)</f>
        <v>0</v>
      </c>
      <c r="BJ152" s="6" t="s">
        <v>19</v>
      </c>
      <c r="BK152" s="120">
        <f>ROUND($L$152*$K$152,2)</f>
        <v>0</v>
      </c>
      <c r="BL152" s="6" t="s">
        <v>179</v>
      </c>
      <c r="BM152" s="6" t="s">
        <v>505</v>
      </c>
    </row>
    <row r="153" spans="2:65" s="6" customFormat="1" ht="18.75" customHeight="1">
      <c r="B153" s="124"/>
      <c r="E153" s="125"/>
      <c r="F153" s="207" t="s">
        <v>506</v>
      </c>
      <c r="G153" s="208"/>
      <c r="H153" s="208"/>
      <c r="I153" s="208"/>
      <c r="K153" s="126">
        <v>121.611</v>
      </c>
      <c r="R153" s="127"/>
      <c r="T153" s="128"/>
      <c r="AA153" s="129"/>
      <c r="AT153" s="125" t="s">
        <v>182</v>
      </c>
      <c r="AU153" s="125" t="s">
        <v>92</v>
      </c>
      <c r="AV153" s="125" t="s">
        <v>92</v>
      </c>
      <c r="AW153" s="125" t="s">
        <v>102</v>
      </c>
      <c r="AX153" s="125" t="s">
        <v>19</v>
      </c>
      <c r="AY153" s="125" t="s">
        <v>122</v>
      </c>
    </row>
    <row r="154" spans="2:65" s="6" customFormat="1" ht="27" customHeight="1">
      <c r="B154" s="19"/>
      <c r="C154" s="113" t="s">
        <v>221</v>
      </c>
      <c r="D154" s="113" t="s">
        <v>123</v>
      </c>
      <c r="E154" s="114" t="s">
        <v>232</v>
      </c>
      <c r="F154" s="192" t="s">
        <v>233</v>
      </c>
      <c r="G154" s="193"/>
      <c r="H154" s="193"/>
      <c r="I154" s="193"/>
      <c r="J154" s="115" t="s">
        <v>178</v>
      </c>
      <c r="K154" s="116">
        <v>1333.143</v>
      </c>
      <c r="L154" s="194">
        <v>0</v>
      </c>
      <c r="M154" s="193"/>
      <c r="N154" s="194">
        <f>ROUND($L$154*$K$154,2)</f>
        <v>0</v>
      </c>
      <c r="O154" s="193"/>
      <c r="P154" s="193"/>
      <c r="Q154" s="193"/>
      <c r="R154" s="20"/>
      <c r="T154" s="117"/>
      <c r="U154" s="26" t="s">
        <v>39</v>
      </c>
      <c r="V154" s="118">
        <v>0.245</v>
      </c>
      <c r="W154" s="118">
        <f>$V$154*$K$154</f>
        <v>326.62003499999997</v>
      </c>
      <c r="X154" s="118">
        <v>2.6800000000000001E-3</v>
      </c>
      <c r="Y154" s="118">
        <f>$X$154*$K$154</f>
        <v>3.5728232400000004</v>
      </c>
      <c r="Z154" s="118">
        <v>0</v>
      </c>
      <c r="AA154" s="119">
        <f>$Z$154*$K$154</f>
        <v>0</v>
      </c>
      <c r="AR154" s="6" t="s">
        <v>179</v>
      </c>
      <c r="AT154" s="6" t="s">
        <v>123</v>
      </c>
      <c r="AU154" s="6" t="s">
        <v>92</v>
      </c>
      <c r="AY154" s="6" t="s">
        <v>122</v>
      </c>
      <c r="BE154" s="120">
        <f>IF($U$154="základní",$N$154,0)</f>
        <v>0</v>
      </c>
      <c r="BF154" s="120">
        <f>IF($U$154="snížená",$N$154,0)</f>
        <v>0</v>
      </c>
      <c r="BG154" s="120">
        <f>IF($U$154="zákl. přenesená",$N$154,0)</f>
        <v>0</v>
      </c>
      <c r="BH154" s="120">
        <f>IF($U$154="sníž. přenesená",$N$154,0)</f>
        <v>0</v>
      </c>
      <c r="BI154" s="120">
        <f>IF($U$154="nulová",$N$154,0)</f>
        <v>0</v>
      </c>
      <c r="BJ154" s="6" t="s">
        <v>19</v>
      </c>
      <c r="BK154" s="120">
        <f>ROUND($L$154*$K$154,2)</f>
        <v>0</v>
      </c>
      <c r="BL154" s="6" t="s">
        <v>179</v>
      </c>
      <c r="BM154" s="6" t="s">
        <v>507</v>
      </c>
    </row>
    <row r="155" spans="2:65" s="6" customFormat="1" ht="18.75" customHeight="1">
      <c r="B155" s="19"/>
      <c r="F155" s="216"/>
      <c r="G155" s="168"/>
      <c r="H155" s="168"/>
      <c r="I155" s="168"/>
      <c r="R155" s="20"/>
      <c r="T155" s="54"/>
      <c r="AA155" s="55"/>
      <c r="AT155" s="6" t="s">
        <v>229</v>
      </c>
      <c r="AU155" s="6" t="s">
        <v>92</v>
      </c>
    </row>
    <row r="156" spans="2:65" s="6" customFormat="1" ht="18.75" customHeight="1">
      <c r="B156" s="124"/>
      <c r="E156" s="125"/>
      <c r="F156" s="207" t="s">
        <v>508</v>
      </c>
      <c r="G156" s="208"/>
      <c r="H156" s="208"/>
      <c r="I156" s="208"/>
      <c r="K156" s="126">
        <v>1333.143</v>
      </c>
      <c r="R156" s="127"/>
      <c r="T156" s="128"/>
      <c r="AA156" s="129"/>
      <c r="AT156" s="125" t="s">
        <v>182</v>
      </c>
      <c r="AU156" s="125" t="s">
        <v>92</v>
      </c>
      <c r="AV156" s="125" t="s">
        <v>92</v>
      </c>
      <c r="AW156" s="125" t="s">
        <v>102</v>
      </c>
      <c r="AX156" s="125" t="s">
        <v>19</v>
      </c>
      <c r="AY156" s="125" t="s">
        <v>122</v>
      </c>
    </row>
    <row r="157" spans="2:65" s="6" customFormat="1" ht="15.75" customHeight="1">
      <c r="B157" s="19"/>
      <c r="C157" s="113" t="s">
        <v>24</v>
      </c>
      <c r="D157" s="113" t="s">
        <v>123</v>
      </c>
      <c r="E157" s="114" t="s">
        <v>237</v>
      </c>
      <c r="F157" s="192" t="s">
        <v>238</v>
      </c>
      <c r="G157" s="193"/>
      <c r="H157" s="193"/>
      <c r="I157" s="193"/>
      <c r="J157" s="115" t="s">
        <v>178</v>
      </c>
      <c r="K157" s="116">
        <v>931.30799999999999</v>
      </c>
      <c r="L157" s="194">
        <v>0</v>
      </c>
      <c r="M157" s="193"/>
      <c r="N157" s="194">
        <f>ROUND($L$157*$K$157,2)</f>
        <v>0</v>
      </c>
      <c r="O157" s="193"/>
      <c r="P157" s="193"/>
      <c r="Q157" s="193"/>
      <c r="R157" s="20"/>
      <c r="T157" s="117"/>
      <c r="U157" s="26" t="s">
        <v>39</v>
      </c>
      <c r="V157" s="118">
        <v>0.14000000000000001</v>
      </c>
      <c r="W157" s="118">
        <f>$V$157*$K$157</f>
        <v>130.38312000000002</v>
      </c>
      <c r="X157" s="118">
        <v>0</v>
      </c>
      <c r="Y157" s="118">
        <f>$X$157*$K$157</f>
        <v>0</v>
      </c>
      <c r="Z157" s="118">
        <v>0</v>
      </c>
      <c r="AA157" s="119">
        <f>$Z$157*$K$157</f>
        <v>0</v>
      </c>
      <c r="AR157" s="6" t="s">
        <v>179</v>
      </c>
      <c r="AT157" s="6" t="s">
        <v>123</v>
      </c>
      <c r="AU157" s="6" t="s">
        <v>92</v>
      </c>
      <c r="AY157" s="6" t="s">
        <v>122</v>
      </c>
      <c r="BE157" s="120">
        <f>IF($U$157="základní",$N$157,0)</f>
        <v>0</v>
      </c>
      <c r="BF157" s="120">
        <f>IF($U$157="snížená",$N$157,0)</f>
        <v>0</v>
      </c>
      <c r="BG157" s="120">
        <f>IF($U$157="zákl. přenesená",$N$157,0)</f>
        <v>0</v>
      </c>
      <c r="BH157" s="120">
        <f>IF($U$157="sníž. přenesená",$N$157,0)</f>
        <v>0</v>
      </c>
      <c r="BI157" s="120">
        <f>IF($U$157="nulová",$N$157,0)</f>
        <v>0</v>
      </c>
      <c r="BJ157" s="6" t="s">
        <v>19</v>
      </c>
      <c r="BK157" s="120">
        <f>ROUND($L$157*$K$157,2)</f>
        <v>0</v>
      </c>
      <c r="BL157" s="6" t="s">
        <v>179</v>
      </c>
      <c r="BM157" s="6" t="s">
        <v>509</v>
      </c>
    </row>
    <row r="158" spans="2:65" s="6" customFormat="1" ht="18.75" customHeight="1">
      <c r="B158" s="124"/>
      <c r="E158" s="125"/>
      <c r="F158" s="207" t="s">
        <v>240</v>
      </c>
      <c r="G158" s="208"/>
      <c r="H158" s="208"/>
      <c r="I158" s="208"/>
      <c r="K158" s="126">
        <v>931.30799999999999</v>
      </c>
      <c r="R158" s="127"/>
      <c r="T158" s="128"/>
      <c r="AA158" s="129"/>
      <c r="AT158" s="125" t="s">
        <v>182</v>
      </c>
      <c r="AU158" s="125" t="s">
        <v>92</v>
      </c>
      <c r="AV158" s="125" t="s">
        <v>92</v>
      </c>
      <c r="AW158" s="125" t="s">
        <v>102</v>
      </c>
      <c r="AX158" s="125" t="s">
        <v>19</v>
      </c>
      <c r="AY158" s="125" t="s">
        <v>122</v>
      </c>
    </row>
    <row r="159" spans="2:65" s="103" customFormat="1" ht="30.75" customHeight="1">
      <c r="B159" s="104"/>
      <c r="D159" s="112" t="s">
        <v>164</v>
      </c>
      <c r="E159" s="112"/>
      <c r="F159" s="112"/>
      <c r="G159" s="112"/>
      <c r="H159" s="112"/>
      <c r="I159" s="112"/>
      <c r="J159" s="112"/>
      <c r="K159" s="112"/>
      <c r="L159" s="112"/>
      <c r="M159" s="112"/>
      <c r="N159" s="201">
        <f>$BK$159</f>
        <v>0</v>
      </c>
      <c r="O159" s="200"/>
      <c r="P159" s="200"/>
      <c r="Q159" s="200"/>
      <c r="R159" s="107"/>
      <c r="T159" s="108"/>
      <c r="W159" s="109">
        <f>SUM($W$160:$W$174)</f>
        <v>362.84098200000005</v>
      </c>
      <c r="Y159" s="109">
        <f>SUM($Y$160:$Y$174)</f>
        <v>3.4562700000000002E-2</v>
      </c>
      <c r="AA159" s="110">
        <f>SUM($AA$160:$AA$174)</f>
        <v>3.3953219999999997</v>
      </c>
      <c r="AR159" s="106" t="s">
        <v>19</v>
      </c>
      <c r="AT159" s="106" t="s">
        <v>73</v>
      </c>
      <c r="AU159" s="106" t="s">
        <v>19</v>
      </c>
      <c r="AY159" s="106" t="s">
        <v>122</v>
      </c>
      <c r="BK159" s="111">
        <f>SUM($BK$160:$BK$174)</f>
        <v>0</v>
      </c>
    </row>
    <row r="160" spans="2:65" s="6" customFormat="1" ht="39" customHeight="1">
      <c r="B160" s="19"/>
      <c r="C160" s="113" t="s">
        <v>231</v>
      </c>
      <c r="D160" s="113" t="s">
        <v>123</v>
      </c>
      <c r="E160" s="114" t="s">
        <v>242</v>
      </c>
      <c r="F160" s="192" t="s">
        <v>243</v>
      </c>
      <c r="G160" s="193"/>
      <c r="H160" s="193"/>
      <c r="I160" s="193"/>
      <c r="J160" s="115" t="s">
        <v>178</v>
      </c>
      <c r="K160" s="116">
        <v>1064.7180000000001</v>
      </c>
      <c r="L160" s="194">
        <v>0</v>
      </c>
      <c r="M160" s="193"/>
      <c r="N160" s="194">
        <f>ROUND($L$160*$K$160,2)</f>
        <v>0</v>
      </c>
      <c r="O160" s="193"/>
      <c r="P160" s="193"/>
      <c r="Q160" s="193"/>
      <c r="R160" s="20"/>
      <c r="T160" s="117"/>
      <c r="U160" s="26" t="s">
        <v>39</v>
      </c>
      <c r="V160" s="118">
        <v>0.14000000000000001</v>
      </c>
      <c r="W160" s="118">
        <f>$V$160*$K$160</f>
        <v>149.06052000000003</v>
      </c>
      <c r="X160" s="118">
        <v>0</v>
      </c>
      <c r="Y160" s="118">
        <f>$X$160*$K$160</f>
        <v>0</v>
      </c>
      <c r="Z160" s="118">
        <v>0</v>
      </c>
      <c r="AA160" s="119">
        <f>$Z$160*$K$160</f>
        <v>0</v>
      </c>
      <c r="AR160" s="6" t="s">
        <v>179</v>
      </c>
      <c r="AT160" s="6" t="s">
        <v>123</v>
      </c>
      <c r="AU160" s="6" t="s">
        <v>92</v>
      </c>
      <c r="AY160" s="6" t="s">
        <v>122</v>
      </c>
      <c r="BE160" s="120">
        <f>IF($U$160="základní",$N$160,0)</f>
        <v>0</v>
      </c>
      <c r="BF160" s="120">
        <f>IF($U$160="snížená",$N$160,0)</f>
        <v>0</v>
      </c>
      <c r="BG160" s="120">
        <f>IF($U$160="zákl. přenesená",$N$160,0)</f>
        <v>0</v>
      </c>
      <c r="BH160" s="120">
        <f>IF($U$160="sníž. přenesená",$N$160,0)</f>
        <v>0</v>
      </c>
      <c r="BI160" s="120">
        <f>IF($U$160="nulová",$N$160,0)</f>
        <v>0</v>
      </c>
      <c r="BJ160" s="6" t="s">
        <v>19</v>
      </c>
      <c r="BK160" s="120">
        <f>ROUND($L$160*$K$160,2)</f>
        <v>0</v>
      </c>
      <c r="BL160" s="6" t="s">
        <v>179</v>
      </c>
      <c r="BM160" s="6" t="s">
        <v>510</v>
      </c>
    </row>
    <row r="161" spans="2:65" s="6" customFormat="1" ht="32.25" customHeight="1">
      <c r="B161" s="124"/>
      <c r="E161" s="125" t="s">
        <v>138</v>
      </c>
      <c r="F161" s="207" t="s">
        <v>511</v>
      </c>
      <c r="G161" s="208"/>
      <c r="H161" s="208"/>
      <c r="I161" s="208"/>
      <c r="K161" s="126">
        <v>1064.7180000000001</v>
      </c>
      <c r="R161" s="127"/>
      <c r="T161" s="128"/>
      <c r="AA161" s="129"/>
      <c r="AT161" s="125" t="s">
        <v>182</v>
      </c>
      <c r="AU161" s="125" t="s">
        <v>92</v>
      </c>
      <c r="AV161" s="125" t="s">
        <v>92</v>
      </c>
      <c r="AW161" s="125" t="s">
        <v>102</v>
      </c>
      <c r="AX161" s="125" t="s">
        <v>19</v>
      </c>
      <c r="AY161" s="125" t="s">
        <v>122</v>
      </c>
    </row>
    <row r="162" spans="2:65" s="6" customFormat="1" ht="39" customHeight="1">
      <c r="B162" s="19"/>
      <c r="C162" s="113" t="s">
        <v>236</v>
      </c>
      <c r="D162" s="113" t="s">
        <v>123</v>
      </c>
      <c r="E162" s="114" t="s">
        <v>247</v>
      </c>
      <c r="F162" s="192" t="s">
        <v>248</v>
      </c>
      <c r="G162" s="193"/>
      <c r="H162" s="193"/>
      <c r="I162" s="193"/>
      <c r="J162" s="115" t="s">
        <v>178</v>
      </c>
      <c r="K162" s="116">
        <v>26617.95</v>
      </c>
      <c r="L162" s="194">
        <v>0</v>
      </c>
      <c r="M162" s="193"/>
      <c r="N162" s="194">
        <f>ROUND($L$162*$K$162,2)</f>
        <v>0</v>
      </c>
      <c r="O162" s="193"/>
      <c r="P162" s="193"/>
      <c r="Q162" s="193"/>
      <c r="R162" s="20"/>
      <c r="T162" s="117"/>
      <c r="U162" s="26" t="s">
        <v>39</v>
      </c>
      <c r="V162" s="118">
        <v>0</v>
      </c>
      <c r="W162" s="118">
        <f>$V$162*$K$162</f>
        <v>0</v>
      </c>
      <c r="X162" s="118">
        <v>0</v>
      </c>
      <c r="Y162" s="118">
        <f>$X$162*$K$162</f>
        <v>0</v>
      </c>
      <c r="Z162" s="118">
        <v>0</v>
      </c>
      <c r="AA162" s="119">
        <f>$Z$162*$K$162</f>
        <v>0</v>
      </c>
      <c r="AR162" s="6" t="s">
        <v>179</v>
      </c>
      <c r="AT162" s="6" t="s">
        <v>123</v>
      </c>
      <c r="AU162" s="6" t="s">
        <v>92</v>
      </c>
      <c r="AY162" s="6" t="s">
        <v>122</v>
      </c>
      <c r="BE162" s="120">
        <f>IF($U$162="základní",$N$162,0)</f>
        <v>0</v>
      </c>
      <c r="BF162" s="120">
        <f>IF($U$162="snížená",$N$162,0)</f>
        <v>0</v>
      </c>
      <c r="BG162" s="120">
        <f>IF($U$162="zákl. přenesená",$N$162,0)</f>
        <v>0</v>
      </c>
      <c r="BH162" s="120">
        <f>IF($U$162="sníž. přenesená",$N$162,0)</f>
        <v>0</v>
      </c>
      <c r="BI162" s="120">
        <f>IF($U$162="nulová",$N$162,0)</f>
        <v>0</v>
      </c>
      <c r="BJ162" s="6" t="s">
        <v>19</v>
      </c>
      <c r="BK162" s="120">
        <f>ROUND($L$162*$K$162,2)</f>
        <v>0</v>
      </c>
      <c r="BL162" s="6" t="s">
        <v>179</v>
      </c>
      <c r="BM162" s="6" t="s">
        <v>512</v>
      </c>
    </row>
    <row r="163" spans="2:65" s="6" customFormat="1" ht="18.75" customHeight="1">
      <c r="B163" s="124"/>
      <c r="E163" s="125"/>
      <c r="F163" s="207" t="s">
        <v>250</v>
      </c>
      <c r="G163" s="208"/>
      <c r="H163" s="208"/>
      <c r="I163" s="208"/>
      <c r="K163" s="126">
        <v>26617.95</v>
      </c>
      <c r="R163" s="127"/>
      <c r="T163" s="128"/>
      <c r="AA163" s="129"/>
      <c r="AT163" s="125" t="s">
        <v>182</v>
      </c>
      <c r="AU163" s="125" t="s">
        <v>92</v>
      </c>
      <c r="AV163" s="125" t="s">
        <v>92</v>
      </c>
      <c r="AW163" s="125" t="s">
        <v>102</v>
      </c>
      <c r="AX163" s="125" t="s">
        <v>19</v>
      </c>
      <c r="AY163" s="125" t="s">
        <v>122</v>
      </c>
    </row>
    <row r="164" spans="2:65" s="6" customFormat="1" ht="39" customHeight="1">
      <c r="B164" s="19"/>
      <c r="C164" s="113" t="s">
        <v>241</v>
      </c>
      <c r="D164" s="113" t="s">
        <v>123</v>
      </c>
      <c r="E164" s="114" t="s">
        <v>251</v>
      </c>
      <c r="F164" s="192" t="s">
        <v>252</v>
      </c>
      <c r="G164" s="193"/>
      <c r="H164" s="193"/>
      <c r="I164" s="193"/>
      <c r="J164" s="115" t="s">
        <v>178</v>
      </c>
      <c r="K164" s="116">
        <v>1064.7180000000001</v>
      </c>
      <c r="L164" s="194">
        <v>0</v>
      </c>
      <c r="M164" s="193"/>
      <c r="N164" s="194">
        <f>ROUND($L$164*$K$164,2)</f>
        <v>0</v>
      </c>
      <c r="O164" s="193"/>
      <c r="P164" s="193"/>
      <c r="Q164" s="193"/>
      <c r="R164" s="20"/>
      <c r="T164" s="117"/>
      <c r="U164" s="26" t="s">
        <v>39</v>
      </c>
      <c r="V164" s="118">
        <v>8.6999999999999994E-2</v>
      </c>
      <c r="W164" s="118">
        <f>$V$164*$K$164</f>
        <v>92.630465999999998</v>
      </c>
      <c r="X164" s="118">
        <v>0</v>
      </c>
      <c r="Y164" s="118">
        <f>$X$164*$K$164</f>
        <v>0</v>
      </c>
      <c r="Z164" s="118">
        <v>0</v>
      </c>
      <c r="AA164" s="119">
        <f>$Z$164*$K$164</f>
        <v>0</v>
      </c>
      <c r="AR164" s="6" t="s">
        <v>179</v>
      </c>
      <c r="AT164" s="6" t="s">
        <v>123</v>
      </c>
      <c r="AU164" s="6" t="s">
        <v>92</v>
      </c>
      <c r="AY164" s="6" t="s">
        <v>122</v>
      </c>
      <c r="BE164" s="120">
        <f>IF($U$164="základní",$N$164,0)</f>
        <v>0</v>
      </c>
      <c r="BF164" s="120">
        <f>IF($U$164="snížená",$N$164,0)</f>
        <v>0</v>
      </c>
      <c r="BG164" s="120">
        <f>IF($U$164="zákl. přenesená",$N$164,0)</f>
        <v>0</v>
      </c>
      <c r="BH164" s="120">
        <f>IF($U$164="sníž. přenesená",$N$164,0)</f>
        <v>0</v>
      </c>
      <c r="BI164" s="120">
        <f>IF($U$164="nulová",$N$164,0)</f>
        <v>0</v>
      </c>
      <c r="BJ164" s="6" t="s">
        <v>19</v>
      </c>
      <c r="BK164" s="120">
        <f>ROUND($L$164*$K$164,2)</f>
        <v>0</v>
      </c>
      <c r="BL164" s="6" t="s">
        <v>179</v>
      </c>
      <c r="BM164" s="6" t="s">
        <v>513</v>
      </c>
    </row>
    <row r="165" spans="2:65" s="6" customFormat="1" ht="18.75" customHeight="1">
      <c r="B165" s="124"/>
      <c r="E165" s="125"/>
      <c r="F165" s="207" t="s">
        <v>138</v>
      </c>
      <c r="G165" s="208"/>
      <c r="H165" s="208"/>
      <c r="I165" s="208"/>
      <c r="K165" s="126">
        <v>1064.7180000000001</v>
      </c>
      <c r="R165" s="127"/>
      <c r="T165" s="128"/>
      <c r="AA165" s="129"/>
      <c r="AT165" s="125" t="s">
        <v>182</v>
      </c>
      <c r="AU165" s="125" t="s">
        <v>92</v>
      </c>
      <c r="AV165" s="125" t="s">
        <v>92</v>
      </c>
      <c r="AW165" s="125" t="s">
        <v>102</v>
      </c>
      <c r="AX165" s="125" t="s">
        <v>19</v>
      </c>
      <c r="AY165" s="125" t="s">
        <v>122</v>
      </c>
    </row>
    <row r="166" spans="2:65" s="6" customFormat="1" ht="39" customHeight="1">
      <c r="B166" s="19"/>
      <c r="C166" s="113" t="s">
        <v>246</v>
      </c>
      <c r="D166" s="113" t="s">
        <v>123</v>
      </c>
      <c r="E166" s="114" t="s">
        <v>255</v>
      </c>
      <c r="F166" s="192" t="s">
        <v>256</v>
      </c>
      <c r="G166" s="193"/>
      <c r="H166" s="193"/>
      <c r="I166" s="193"/>
      <c r="J166" s="115" t="s">
        <v>178</v>
      </c>
      <c r="K166" s="116">
        <v>203.31</v>
      </c>
      <c r="L166" s="194">
        <v>0</v>
      </c>
      <c r="M166" s="193"/>
      <c r="N166" s="194">
        <f>ROUND($L$166*$K$166,2)</f>
        <v>0</v>
      </c>
      <c r="O166" s="193"/>
      <c r="P166" s="193"/>
      <c r="Q166" s="193"/>
      <c r="R166" s="20"/>
      <c r="T166" s="117"/>
      <c r="U166" s="26" t="s">
        <v>39</v>
      </c>
      <c r="V166" s="118">
        <v>0.105</v>
      </c>
      <c r="W166" s="118">
        <f>$V$166*$K$166</f>
        <v>21.347549999999998</v>
      </c>
      <c r="X166" s="118">
        <v>1.2999999999999999E-4</v>
      </c>
      <c r="Y166" s="118">
        <f>$X$166*$K$166</f>
        <v>2.6430299999999997E-2</v>
      </c>
      <c r="Z166" s="118">
        <v>0</v>
      </c>
      <c r="AA166" s="119">
        <f>$Z$166*$K$166</f>
        <v>0</v>
      </c>
      <c r="AR166" s="6" t="s">
        <v>179</v>
      </c>
      <c r="AT166" s="6" t="s">
        <v>123</v>
      </c>
      <c r="AU166" s="6" t="s">
        <v>92</v>
      </c>
      <c r="AY166" s="6" t="s">
        <v>122</v>
      </c>
      <c r="BE166" s="120">
        <f>IF($U$166="základní",$N$166,0)</f>
        <v>0</v>
      </c>
      <c r="BF166" s="120">
        <f>IF($U$166="snížená",$N$166,0)</f>
        <v>0</v>
      </c>
      <c r="BG166" s="120">
        <f>IF($U$166="zákl. přenesená",$N$166,0)</f>
        <v>0</v>
      </c>
      <c r="BH166" s="120">
        <f>IF($U$166="sníž. přenesená",$N$166,0)</f>
        <v>0</v>
      </c>
      <c r="BI166" s="120">
        <f>IF($U$166="nulová",$N$166,0)</f>
        <v>0</v>
      </c>
      <c r="BJ166" s="6" t="s">
        <v>19</v>
      </c>
      <c r="BK166" s="120">
        <f>ROUND($L$166*$K$166,2)</f>
        <v>0</v>
      </c>
      <c r="BL166" s="6" t="s">
        <v>179</v>
      </c>
      <c r="BM166" s="6" t="s">
        <v>514</v>
      </c>
    </row>
    <row r="167" spans="2:65" s="6" customFormat="1" ht="18.75" customHeight="1">
      <c r="B167" s="124"/>
      <c r="E167" s="125"/>
      <c r="F167" s="207" t="s">
        <v>258</v>
      </c>
      <c r="G167" s="208"/>
      <c r="H167" s="208"/>
      <c r="I167" s="208"/>
      <c r="K167" s="126">
        <v>203.31</v>
      </c>
      <c r="R167" s="127"/>
      <c r="T167" s="128"/>
      <c r="AA167" s="129"/>
      <c r="AT167" s="125" t="s">
        <v>182</v>
      </c>
      <c r="AU167" s="125" t="s">
        <v>92</v>
      </c>
      <c r="AV167" s="125" t="s">
        <v>92</v>
      </c>
      <c r="AW167" s="125" t="s">
        <v>102</v>
      </c>
      <c r="AX167" s="125" t="s">
        <v>19</v>
      </c>
      <c r="AY167" s="125" t="s">
        <v>122</v>
      </c>
    </row>
    <row r="168" spans="2:65" s="6" customFormat="1" ht="27" customHeight="1">
      <c r="B168" s="19"/>
      <c r="C168" s="113" t="s">
        <v>8</v>
      </c>
      <c r="D168" s="113" t="s">
        <v>123</v>
      </c>
      <c r="E168" s="114" t="s">
        <v>260</v>
      </c>
      <c r="F168" s="192" t="s">
        <v>261</v>
      </c>
      <c r="G168" s="193"/>
      <c r="H168" s="193"/>
      <c r="I168" s="193"/>
      <c r="J168" s="115" t="s">
        <v>178</v>
      </c>
      <c r="K168" s="116">
        <v>203.31</v>
      </c>
      <c r="L168" s="194">
        <v>0</v>
      </c>
      <c r="M168" s="193"/>
      <c r="N168" s="194">
        <f>ROUND($L$168*$K$168,2)</f>
        <v>0</v>
      </c>
      <c r="O168" s="193"/>
      <c r="P168" s="193"/>
      <c r="Q168" s="193"/>
      <c r="R168" s="20"/>
      <c r="T168" s="117"/>
      <c r="U168" s="26" t="s">
        <v>39</v>
      </c>
      <c r="V168" s="118">
        <v>0.308</v>
      </c>
      <c r="W168" s="118">
        <f>$V$168*$K$168</f>
        <v>62.619480000000003</v>
      </c>
      <c r="X168" s="118">
        <v>4.0000000000000003E-5</v>
      </c>
      <c r="Y168" s="118">
        <f>$X$168*$K$168</f>
        <v>8.1324000000000014E-3</v>
      </c>
      <c r="Z168" s="118">
        <v>0</v>
      </c>
      <c r="AA168" s="119">
        <f>$Z$168*$K$168</f>
        <v>0</v>
      </c>
      <c r="AR168" s="6" t="s">
        <v>179</v>
      </c>
      <c r="AT168" s="6" t="s">
        <v>123</v>
      </c>
      <c r="AU168" s="6" t="s">
        <v>92</v>
      </c>
      <c r="AY168" s="6" t="s">
        <v>122</v>
      </c>
      <c r="BE168" s="120">
        <f>IF($U$168="základní",$N$168,0)</f>
        <v>0</v>
      </c>
      <c r="BF168" s="120">
        <f>IF($U$168="snížená",$N$168,0)</f>
        <v>0</v>
      </c>
      <c r="BG168" s="120">
        <f>IF($U$168="zákl. přenesená",$N$168,0)</f>
        <v>0</v>
      </c>
      <c r="BH168" s="120">
        <f>IF($U$168="sníž. přenesená",$N$168,0)</f>
        <v>0</v>
      </c>
      <c r="BI168" s="120">
        <f>IF($U$168="nulová",$N$168,0)</f>
        <v>0</v>
      </c>
      <c r="BJ168" s="6" t="s">
        <v>19</v>
      </c>
      <c r="BK168" s="120">
        <f>ROUND($L$168*$K$168,2)</f>
        <v>0</v>
      </c>
      <c r="BL168" s="6" t="s">
        <v>179</v>
      </c>
      <c r="BM168" s="6" t="s">
        <v>515</v>
      </c>
    </row>
    <row r="169" spans="2:65" s="6" customFormat="1" ht="18.75" customHeight="1">
      <c r="B169" s="124"/>
      <c r="E169" s="125"/>
      <c r="F169" s="207" t="s">
        <v>263</v>
      </c>
      <c r="G169" s="208"/>
      <c r="H169" s="208"/>
      <c r="I169" s="208"/>
      <c r="K169" s="126">
        <v>203.31</v>
      </c>
      <c r="R169" s="127"/>
      <c r="T169" s="128"/>
      <c r="AA169" s="129"/>
      <c r="AT169" s="125" t="s">
        <v>182</v>
      </c>
      <c r="AU169" s="125" t="s">
        <v>92</v>
      </c>
      <c r="AV169" s="125" t="s">
        <v>92</v>
      </c>
      <c r="AW169" s="125" t="s">
        <v>102</v>
      </c>
      <c r="AX169" s="125" t="s">
        <v>19</v>
      </c>
      <c r="AY169" s="125" t="s">
        <v>122</v>
      </c>
    </row>
    <row r="170" spans="2:65" s="6" customFormat="1" ht="27" customHeight="1">
      <c r="B170" s="19"/>
      <c r="C170" s="113" t="s">
        <v>254</v>
      </c>
      <c r="D170" s="113" t="s">
        <v>123</v>
      </c>
      <c r="E170" s="114" t="s">
        <v>265</v>
      </c>
      <c r="F170" s="192" t="s">
        <v>266</v>
      </c>
      <c r="G170" s="193"/>
      <c r="H170" s="193"/>
      <c r="I170" s="193"/>
      <c r="J170" s="115" t="s">
        <v>267</v>
      </c>
      <c r="K170" s="116">
        <v>1</v>
      </c>
      <c r="L170" s="194">
        <v>0</v>
      </c>
      <c r="M170" s="193"/>
      <c r="N170" s="194">
        <f>ROUND($L$170*$K$170,2)</f>
        <v>0</v>
      </c>
      <c r="O170" s="193"/>
      <c r="P170" s="193"/>
      <c r="Q170" s="193"/>
      <c r="R170" s="20"/>
      <c r="T170" s="117"/>
      <c r="U170" s="26" t="s">
        <v>39</v>
      </c>
      <c r="V170" s="118">
        <v>0.05</v>
      </c>
      <c r="W170" s="118">
        <f>$V$170*$K$170</f>
        <v>0.05</v>
      </c>
      <c r="X170" s="118">
        <v>0</v>
      </c>
      <c r="Y170" s="118">
        <f>$X$170*$K$170</f>
        <v>0</v>
      </c>
      <c r="Z170" s="118">
        <v>0</v>
      </c>
      <c r="AA170" s="119">
        <f>$Z$170*$K$170</f>
        <v>0</v>
      </c>
      <c r="AR170" s="6" t="s">
        <v>179</v>
      </c>
      <c r="AT170" s="6" t="s">
        <v>123</v>
      </c>
      <c r="AU170" s="6" t="s">
        <v>92</v>
      </c>
      <c r="AY170" s="6" t="s">
        <v>122</v>
      </c>
      <c r="BE170" s="120">
        <f>IF($U$170="základní",$N$170,0)</f>
        <v>0</v>
      </c>
      <c r="BF170" s="120">
        <f>IF($U$170="snížená",$N$170,0)</f>
        <v>0</v>
      </c>
      <c r="BG170" s="120">
        <f>IF($U$170="zákl. přenesená",$N$170,0)</f>
        <v>0</v>
      </c>
      <c r="BH170" s="120">
        <f>IF($U$170="sníž. přenesená",$N$170,0)</f>
        <v>0</v>
      </c>
      <c r="BI170" s="120">
        <f>IF($U$170="nulová",$N$170,0)</f>
        <v>0</v>
      </c>
      <c r="BJ170" s="6" t="s">
        <v>19</v>
      </c>
      <c r="BK170" s="120">
        <f>ROUND($L$170*$K$170,2)</f>
        <v>0</v>
      </c>
      <c r="BL170" s="6" t="s">
        <v>179</v>
      </c>
      <c r="BM170" s="6" t="s">
        <v>516</v>
      </c>
    </row>
    <row r="171" spans="2:65" s="6" customFormat="1" ht="30.75" customHeight="1">
      <c r="B171" s="19"/>
      <c r="F171" s="216" t="s">
        <v>269</v>
      </c>
      <c r="G171" s="168"/>
      <c r="H171" s="168"/>
      <c r="I171" s="168"/>
      <c r="R171" s="20"/>
      <c r="T171" s="54"/>
      <c r="AA171" s="55"/>
      <c r="AT171" s="6" t="s">
        <v>229</v>
      </c>
      <c r="AU171" s="6" t="s">
        <v>92</v>
      </c>
    </row>
    <row r="172" spans="2:65" s="6" customFormat="1" ht="18.75" customHeight="1">
      <c r="B172" s="124"/>
      <c r="E172" s="125"/>
      <c r="F172" s="207" t="s">
        <v>270</v>
      </c>
      <c r="G172" s="208"/>
      <c r="H172" s="208"/>
      <c r="I172" s="208"/>
      <c r="K172" s="126">
        <v>1</v>
      </c>
      <c r="R172" s="127"/>
      <c r="T172" s="128"/>
      <c r="AA172" s="129"/>
      <c r="AT172" s="125" t="s">
        <v>182</v>
      </c>
      <c r="AU172" s="125" t="s">
        <v>92</v>
      </c>
      <c r="AV172" s="125" t="s">
        <v>92</v>
      </c>
      <c r="AW172" s="125" t="s">
        <v>102</v>
      </c>
      <c r="AX172" s="125" t="s">
        <v>19</v>
      </c>
      <c r="AY172" s="125" t="s">
        <v>122</v>
      </c>
    </row>
    <row r="173" spans="2:65" s="6" customFormat="1" ht="15.75" customHeight="1">
      <c r="B173" s="19"/>
      <c r="C173" s="113" t="s">
        <v>259</v>
      </c>
      <c r="D173" s="113" t="s">
        <v>123</v>
      </c>
      <c r="E173" s="114" t="s">
        <v>272</v>
      </c>
      <c r="F173" s="192" t="s">
        <v>273</v>
      </c>
      <c r="G173" s="193"/>
      <c r="H173" s="193"/>
      <c r="I173" s="193"/>
      <c r="J173" s="115" t="s">
        <v>178</v>
      </c>
      <c r="K173" s="116">
        <v>53.893999999999998</v>
      </c>
      <c r="L173" s="194">
        <v>0</v>
      </c>
      <c r="M173" s="193"/>
      <c r="N173" s="194">
        <f>ROUND($L$173*$K$173,2)</f>
        <v>0</v>
      </c>
      <c r="O173" s="193"/>
      <c r="P173" s="193"/>
      <c r="Q173" s="193"/>
      <c r="R173" s="20"/>
      <c r="T173" s="117"/>
      <c r="U173" s="26" t="s">
        <v>39</v>
      </c>
      <c r="V173" s="118">
        <v>0.68899999999999995</v>
      </c>
      <c r="W173" s="118">
        <f>$V$173*$K$173</f>
        <v>37.132965999999996</v>
      </c>
      <c r="X173" s="118">
        <v>0</v>
      </c>
      <c r="Y173" s="118">
        <f>$X$173*$K$173</f>
        <v>0</v>
      </c>
      <c r="Z173" s="118">
        <v>6.3E-2</v>
      </c>
      <c r="AA173" s="119">
        <f>$Z$173*$K$173</f>
        <v>3.3953219999999997</v>
      </c>
      <c r="AR173" s="6" t="s">
        <v>179</v>
      </c>
      <c r="AT173" s="6" t="s">
        <v>123</v>
      </c>
      <c r="AU173" s="6" t="s">
        <v>92</v>
      </c>
      <c r="AY173" s="6" t="s">
        <v>122</v>
      </c>
      <c r="BE173" s="120">
        <f>IF($U$173="základní",$N$173,0)</f>
        <v>0</v>
      </c>
      <c r="BF173" s="120">
        <f>IF($U$173="snížená",$N$173,0)</f>
        <v>0</v>
      </c>
      <c r="BG173" s="120">
        <f>IF($U$173="zákl. přenesená",$N$173,0)</f>
        <v>0</v>
      </c>
      <c r="BH173" s="120">
        <f>IF($U$173="sníž. přenesená",$N$173,0)</f>
        <v>0</v>
      </c>
      <c r="BI173" s="120">
        <f>IF($U$173="nulová",$N$173,0)</f>
        <v>0</v>
      </c>
      <c r="BJ173" s="6" t="s">
        <v>19</v>
      </c>
      <c r="BK173" s="120">
        <f>ROUND($L$173*$K$173,2)</f>
        <v>0</v>
      </c>
      <c r="BL173" s="6" t="s">
        <v>179</v>
      </c>
      <c r="BM173" s="6" t="s">
        <v>517</v>
      </c>
    </row>
    <row r="174" spans="2:65" s="6" customFormat="1" ht="32.25" customHeight="1">
      <c r="B174" s="124"/>
      <c r="E174" s="125"/>
      <c r="F174" s="207" t="s">
        <v>518</v>
      </c>
      <c r="G174" s="208"/>
      <c r="H174" s="208"/>
      <c r="I174" s="208"/>
      <c r="K174" s="126">
        <v>53.893999999999998</v>
      </c>
      <c r="R174" s="127"/>
      <c r="T174" s="128"/>
      <c r="AA174" s="129"/>
      <c r="AT174" s="125" t="s">
        <v>182</v>
      </c>
      <c r="AU174" s="125" t="s">
        <v>92</v>
      </c>
      <c r="AV174" s="125" t="s">
        <v>92</v>
      </c>
      <c r="AW174" s="125" t="s">
        <v>102</v>
      </c>
      <c r="AX174" s="125" t="s">
        <v>19</v>
      </c>
      <c r="AY174" s="125" t="s">
        <v>122</v>
      </c>
    </row>
    <row r="175" spans="2:65" s="103" customFormat="1" ht="30.75" customHeight="1">
      <c r="B175" s="104"/>
      <c r="D175" s="112" t="s">
        <v>165</v>
      </c>
      <c r="E175" s="112"/>
      <c r="F175" s="112"/>
      <c r="G175" s="112"/>
      <c r="H175" s="112"/>
      <c r="I175" s="112"/>
      <c r="J175" s="112"/>
      <c r="K175" s="112"/>
      <c r="L175" s="112"/>
      <c r="M175" s="112"/>
      <c r="N175" s="201">
        <f>$BK$175</f>
        <v>0</v>
      </c>
      <c r="O175" s="200"/>
      <c r="P175" s="200"/>
      <c r="Q175" s="200"/>
      <c r="R175" s="107"/>
      <c r="T175" s="108"/>
      <c r="W175" s="109">
        <f>SUM($W$176:$W$178)</f>
        <v>0.706515</v>
      </c>
      <c r="Y175" s="109">
        <f>SUM($Y$176:$Y$178)</f>
        <v>0</v>
      </c>
      <c r="AA175" s="110">
        <f>SUM($AA$176:$AA$178)</f>
        <v>0</v>
      </c>
      <c r="AR175" s="106" t="s">
        <v>19</v>
      </c>
      <c r="AT175" s="106" t="s">
        <v>73</v>
      </c>
      <c r="AU175" s="106" t="s">
        <v>19</v>
      </c>
      <c r="AY175" s="106" t="s">
        <v>122</v>
      </c>
      <c r="BK175" s="111">
        <f>SUM($BK$176:$BK$178)</f>
        <v>0</v>
      </c>
    </row>
    <row r="176" spans="2:65" s="6" customFormat="1" ht="27" customHeight="1">
      <c r="B176" s="19"/>
      <c r="C176" s="113" t="s">
        <v>264</v>
      </c>
      <c r="D176" s="113" t="s">
        <v>123</v>
      </c>
      <c r="E176" s="114" t="s">
        <v>278</v>
      </c>
      <c r="F176" s="192" t="s">
        <v>279</v>
      </c>
      <c r="G176" s="193"/>
      <c r="H176" s="193"/>
      <c r="I176" s="193"/>
      <c r="J176" s="115" t="s">
        <v>280</v>
      </c>
      <c r="K176" s="116">
        <v>3.819</v>
      </c>
      <c r="L176" s="194">
        <v>0</v>
      </c>
      <c r="M176" s="193"/>
      <c r="N176" s="194">
        <f>ROUND($L$176*$K$176,2)</f>
        <v>0</v>
      </c>
      <c r="O176" s="193"/>
      <c r="P176" s="193"/>
      <c r="Q176" s="193"/>
      <c r="R176" s="20"/>
      <c r="T176" s="117"/>
      <c r="U176" s="26" t="s">
        <v>39</v>
      </c>
      <c r="V176" s="118">
        <v>0.125</v>
      </c>
      <c r="W176" s="118">
        <f>$V$176*$K$176</f>
        <v>0.47737499999999999</v>
      </c>
      <c r="X176" s="118">
        <v>0</v>
      </c>
      <c r="Y176" s="118">
        <f>$X$176*$K$176</f>
        <v>0</v>
      </c>
      <c r="Z176" s="118">
        <v>0</v>
      </c>
      <c r="AA176" s="119">
        <f>$Z$176*$K$176</f>
        <v>0</v>
      </c>
      <c r="AR176" s="6" t="s">
        <v>179</v>
      </c>
      <c r="AT176" s="6" t="s">
        <v>123</v>
      </c>
      <c r="AU176" s="6" t="s">
        <v>92</v>
      </c>
      <c r="AY176" s="6" t="s">
        <v>122</v>
      </c>
      <c r="BE176" s="120">
        <f>IF($U$176="základní",$N$176,0)</f>
        <v>0</v>
      </c>
      <c r="BF176" s="120">
        <f>IF($U$176="snížená",$N$176,0)</f>
        <v>0</v>
      </c>
      <c r="BG176" s="120">
        <f>IF($U$176="zákl. přenesená",$N$176,0)</f>
        <v>0</v>
      </c>
      <c r="BH176" s="120">
        <f>IF($U$176="sníž. přenesená",$N$176,0)</f>
        <v>0</v>
      </c>
      <c r="BI176" s="120">
        <f>IF($U$176="nulová",$N$176,0)</f>
        <v>0</v>
      </c>
      <c r="BJ176" s="6" t="s">
        <v>19</v>
      </c>
      <c r="BK176" s="120">
        <f>ROUND($L$176*$K$176,2)</f>
        <v>0</v>
      </c>
      <c r="BL176" s="6" t="s">
        <v>179</v>
      </c>
      <c r="BM176" s="6" t="s">
        <v>519</v>
      </c>
    </row>
    <row r="177" spans="2:65" s="6" customFormat="1" ht="27" customHeight="1">
      <c r="B177" s="19"/>
      <c r="C177" s="113" t="s">
        <v>271</v>
      </c>
      <c r="D177" s="113" t="s">
        <v>123</v>
      </c>
      <c r="E177" s="114" t="s">
        <v>282</v>
      </c>
      <c r="F177" s="192" t="s">
        <v>283</v>
      </c>
      <c r="G177" s="193"/>
      <c r="H177" s="193"/>
      <c r="I177" s="193"/>
      <c r="J177" s="115" t="s">
        <v>280</v>
      </c>
      <c r="K177" s="116">
        <v>38.19</v>
      </c>
      <c r="L177" s="194">
        <v>0</v>
      </c>
      <c r="M177" s="193"/>
      <c r="N177" s="194">
        <f>ROUND($L$177*$K$177,2)</f>
        <v>0</v>
      </c>
      <c r="O177" s="193"/>
      <c r="P177" s="193"/>
      <c r="Q177" s="193"/>
      <c r="R177" s="20"/>
      <c r="T177" s="117"/>
      <c r="U177" s="26" t="s">
        <v>39</v>
      </c>
      <c r="V177" s="118">
        <v>6.0000000000000001E-3</v>
      </c>
      <c r="W177" s="118">
        <f>$V$177*$K$177</f>
        <v>0.22913999999999998</v>
      </c>
      <c r="X177" s="118">
        <v>0</v>
      </c>
      <c r="Y177" s="118">
        <f>$X$177*$K$177</f>
        <v>0</v>
      </c>
      <c r="Z177" s="118">
        <v>0</v>
      </c>
      <c r="AA177" s="119">
        <f>$Z$177*$K$177</f>
        <v>0</v>
      </c>
      <c r="AR177" s="6" t="s">
        <v>179</v>
      </c>
      <c r="AT177" s="6" t="s">
        <v>123</v>
      </c>
      <c r="AU177" s="6" t="s">
        <v>92</v>
      </c>
      <c r="AY177" s="6" t="s">
        <v>122</v>
      </c>
      <c r="BE177" s="120">
        <f>IF($U$177="základní",$N$177,0)</f>
        <v>0</v>
      </c>
      <c r="BF177" s="120">
        <f>IF($U$177="snížená",$N$177,0)</f>
        <v>0</v>
      </c>
      <c r="BG177" s="120">
        <f>IF($U$177="zákl. přenesená",$N$177,0)</f>
        <v>0</v>
      </c>
      <c r="BH177" s="120">
        <f>IF($U$177="sníž. přenesená",$N$177,0)</f>
        <v>0</v>
      </c>
      <c r="BI177" s="120">
        <f>IF($U$177="nulová",$N$177,0)</f>
        <v>0</v>
      </c>
      <c r="BJ177" s="6" t="s">
        <v>19</v>
      </c>
      <c r="BK177" s="120">
        <f>ROUND($L$177*$K$177,2)</f>
        <v>0</v>
      </c>
      <c r="BL177" s="6" t="s">
        <v>179</v>
      </c>
      <c r="BM177" s="6" t="s">
        <v>520</v>
      </c>
    </row>
    <row r="178" spans="2:65" s="6" customFormat="1" ht="27" customHeight="1">
      <c r="B178" s="19"/>
      <c r="C178" s="113" t="s">
        <v>277</v>
      </c>
      <c r="D178" s="113" t="s">
        <v>123</v>
      </c>
      <c r="E178" s="114" t="s">
        <v>286</v>
      </c>
      <c r="F178" s="192" t="s">
        <v>287</v>
      </c>
      <c r="G178" s="193"/>
      <c r="H178" s="193"/>
      <c r="I178" s="193"/>
      <c r="J178" s="115" t="s">
        <v>280</v>
      </c>
      <c r="K178" s="116">
        <v>3.819</v>
      </c>
      <c r="L178" s="194">
        <v>0</v>
      </c>
      <c r="M178" s="193"/>
      <c r="N178" s="194">
        <f>ROUND($L$178*$K$178,2)</f>
        <v>0</v>
      </c>
      <c r="O178" s="193"/>
      <c r="P178" s="193"/>
      <c r="Q178" s="193"/>
      <c r="R178" s="20"/>
      <c r="T178" s="117"/>
      <c r="U178" s="26" t="s">
        <v>39</v>
      </c>
      <c r="V178" s="118">
        <v>0</v>
      </c>
      <c r="W178" s="118">
        <f>$V$178*$K$178</f>
        <v>0</v>
      </c>
      <c r="X178" s="118">
        <v>0</v>
      </c>
      <c r="Y178" s="118">
        <f>$X$178*$K$178</f>
        <v>0</v>
      </c>
      <c r="Z178" s="118">
        <v>0</v>
      </c>
      <c r="AA178" s="119">
        <f>$Z$178*$K$178</f>
        <v>0</v>
      </c>
      <c r="AR178" s="6" t="s">
        <v>179</v>
      </c>
      <c r="AT178" s="6" t="s">
        <v>123</v>
      </c>
      <c r="AU178" s="6" t="s">
        <v>92</v>
      </c>
      <c r="AY178" s="6" t="s">
        <v>122</v>
      </c>
      <c r="BE178" s="120">
        <f>IF($U$178="základní",$N$178,0)</f>
        <v>0</v>
      </c>
      <c r="BF178" s="120">
        <f>IF($U$178="snížená",$N$178,0)</f>
        <v>0</v>
      </c>
      <c r="BG178" s="120">
        <f>IF($U$178="zákl. přenesená",$N$178,0)</f>
        <v>0</v>
      </c>
      <c r="BH178" s="120">
        <f>IF($U$178="sníž. přenesená",$N$178,0)</f>
        <v>0</v>
      </c>
      <c r="BI178" s="120">
        <f>IF($U$178="nulová",$N$178,0)</f>
        <v>0</v>
      </c>
      <c r="BJ178" s="6" t="s">
        <v>19</v>
      </c>
      <c r="BK178" s="120">
        <f>ROUND($L$178*$K$178,2)</f>
        <v>0</v>
      </c>
      <c r="BL178" s="6" t="s">
        <v>179</v>
      </c>
      <c r="BM178" s="6" t="s">
        <v>521</v>
      </c>
    </row>
    <row r="179" spans="2:65" s="103" customFormat="1" ht="30.75" customHeight="1">
      <c r="B179" s="104"/>
      <c r="D179" s="112" t="s">
        <v>166</v>
      </c>
      <c r="E179" s="112"/>
      <c r="F179" s="112"/>
      <c r="G179" s="112"/>
      <c r="H179" s="112"/>
      <c r="I179" s="112"/>
      <c r="J179" s="112"/>
      <c r="K179" s="112"/>
      <c r="L179" s="112"/>
      <c r="M179" s="112"/>
      <c r="N179" s="201">
        <f>$BK$179</f>
        <v>0</v>
      </c>
      <c r="O179" s="200"/>
      <c r="P179" s="200"/>
      <c r="Q179" s="200"/>
      <c r="R179" s="107"/>
      <c r="T179" s="108"/>
      <c r="W179" s="109">
        <f>$W$180</f>
        <v>4.3906260000000001</v>
      </c>
      <c r="Y179" s="109">
        <f>$Y$180</f>
        <v>0</v>
      </c>
      <c r="AA179" s="110">
        <f>$AA$180</f>
        <v>0</v>
      </c>
      <c r="AR179" s="106" t="s">
        <v>19</v>
      </c>
      <c r="AT179" s="106" t="s">
        <v>73</v>
      </c>
      <c r="AU179" s="106" t="s">
        <v>19</v>
      </c>
      <c r="AY179" s="106" t="s">
        <v>122</v>
      </c>
      <c r="BK179" s="111">
        <f>$BK$180</f>
        <v>0</v>
      </c>
    </row>
    <row r="180" spans="2:65" s="6" customFormat="1" ht="15.75" customHeight="1">
      <c r="B180" s="19"/>
      <c r="C180" s="113" t="s">
        <v>7</v>
      </c>
      <c r="D180" s="113" t="s">
        <v>123</v>
      </c>
      <c r="E180" s="114" t="s">
        <v>290</v>
      </c>
      <c r="F180" s="192" t="s">
        <v>291</v>
      </c>
      <c r="G180" s="193"/>
      <c r="H180" s="193"/>
      <c r="I180" s="193"/>
      <c r="J180" s="115" t="s">
        <v>280</v>
      </c>
      <c r="K180" s="116">
        <v>13.807</v>
      </c>
      <c r="L180" s="194">
        <v>0</v>
      </c>
      <c r="M180" s="193"/>
      <c r="N180" s="194">
        <f>ROUND($L$180*$K$180,2)</f>
        <v>0</v>
      </c>
      <c r="O180" s="193"/>
      <c r="P180" s="193"/>
      <c r="Q180" s="193"/>
      <c r="R180" s="20"/>
      <c r="T180" s="117"/>
      <c r="U180" s="26" t="s">
        <v>39</v>
      </c>
      <c r="V180" s="118">
        <v>0.318</v>
      </c>
      <c r="W180" s="118">
        <f>$V$180*$K$180</f>
        <v>4.3906260000000001</v>
      </c>
      <c r="X180" s="118">
        <v>0</v>
      </c>
      <c r="Y180" s="118">
        <f>$X$180*$K$180</f>
        <v>0</v>
      </c>
      <c r="Z180" s="118">
        <v>0</v>
      </c>
      <c r="AA180" s="119">
        <f>$Z$180*$K$180</f>
        <v>0</v>
      </c>
      <c r="AR180" s="6" t="s">
        <v>179</v>
      </c>
      <c r="AT180" s="6" t="s">
        <v>123</v>
      </c>
      <c r="AU180" s="6" t="s">
        <v>92</v>
      </c>
      <c r="AY180" s="6" t="s">
        <v>122</v>
      </c>
      <c r="BE180" s="120">
        <f>IF($U$180="základní",$N$180,0)</f>
        <v>0</v>
      </c>
      <c r="BF180" s="120">
        <f>IF($U$180="snížená",$N$180,0)</f>
        <v>0</v>
      </c>
      <c r="BG180" s="120">
        <f>IF($U$180="zákl. přenesená",$N$180,0)</f>
        <v>0</v>
      </c>
      <c r="BH180" s="120">
        <f>IF($U$180="sníž. přenesená",$N$180,0)</f>
        <v>0</v>
      </c>
      <c r="BI180" s="120">
        <f>IF($U$180="nulová",$N$180,0)</f>
        <v>0</v>
      </c>
      <c r="BJ180" s="6" t="s">
        <v>19</v>
      </c>
      <c r="BK180" s="120">
        <f>ROUND($L$180*$K$180,2)</f>
        <v>0</v>
      </c>
      <c r="BL180" s="6" t="s">
        <v>179</v>
      </c>
      <c r="BM180" s="6" t="s">
        <v>522</v>
      </c>
    </row>
    <row r="181" spans="2:65" s="103" customFormat="1" ht="37.5" customHeight="1">
      <c r="B181" s="104"/>
      <c r="D181" s="105" t="s">
        <v>167</v>
      </c>
      <c r="E181" s="105"/>
      <c r="F181" s="105"/>
      <c r="G181" s="105"/>
      <c r="H181" s="105"/>
      <c r="I181" s="105"/>
      <c r="J181" s="105"/>
      <c r="K181" s="105"/>
      <c r="L181" s="105"/>
      <c r="M181" s="105"/>
      <c r="N181" s="199">
        <f>$BK$181</f>
        <v>0</v>
      </c>
      <c r="O181" s="200"/>
      <c r="P181" s="200"/>
      <c r="Q181" s="200"/>
      <c r="R181" s="107"/>
      <c r="T181" s="108"/>
      <c r="W181" s="109">
        <f>$W$182+$W$217+$W$221+$W$225+$W$229+$W$241+$W$253+$W$268+$W$275</f>
        <v>966.57786599999997</v>
      </c>
      <c r="Y181" s="109">
        <f>$Y$182+$Y$217+$Y$221+$Y$225+$Y$229+$Y$241+$Y$253+$Y$268+$Y$275</f>
        <v>22.66889806</v>
      </c>
      <c r="AA181" s="110">
        <f>$AA$182+$AA$217+$AA$221+$AA$225+$AA$229+$AA$241+$AA$253+$AA$268+$AA$275</f>
        <v>0.42376635000000001</v>
      </c>
      <c r="AR181" s="106" t="s">
        <v>92</v>
      </c>
      <c r="AT181" s="106" t="s">
        <v>73</v>
      </c>
      <c r="AU181" s="106" t="s">
        <v>74</v>
      </c>
      <c r="AY181" s="106" t="s">
        <v>122</v>
      </c>
      <c r="BK181" s="111">
        <f>$BK$182+$BK$217+$BK$221+$BK$225+$BK$229+$BK$241+$BK$253+$BK$268+$BK$275</f>
        <v>0</v>
      </c>
    </row>
    <row r="182" spans="2:65" s="103" customFormat="1" ht="21" customHeight="1">
      <c r="B182" s="104"/>
      <c r="D182" s="112" t="s">
        <v>168</v>
      </c>
      <c r="E182" s="112"/>
      <c r="F182" s="112"/>
      <c r="G182" s="112"/>
      <c r="H182" s="112"/>
      <c r="I182" s="112"/>
      <c r="J182" s="112"/>
      <c r="K182" s="112"/>
      <c r="L182" s="112"/>
      <c r="M182" s="112"/>
      <c r="N182" s="201">
        <f>$BK$182</f>
        <v>0</v>
      </c>
      <c r="O182" s="200"/>
      <c r="P182" s="200"/>
      <c r="Q182" s="200"/>
      <c r="R182" s="107"/>
      <c r="T182" s="108"/>
      <c r="W182" s="109">
        <f>SUM($W$183:$W$216)</f>
        <v>381.76994000000002</v>
      </c>
      <c r="Y182" s="109">
        <f>SUM($Y$183:$Y$216)</f>
        <v>14.674180959999999</v>
      </c>
      <c r="AA182" s="110">
        <f>SUM($AA$183:$AA$216)</f>
        <v>0</v>
      </c>
      <c r="AR182" s="106" t="s">
        <v>92</v>
      </c>
      <c r="AT182" s="106" t="s">
        <v>73</v>
      </c>
      <c r="AU182" s="106" t="s">
        <v>19</v>
      </c>
      <c r="AY182" s="106" t="s">
        <v>122</v>
      </c>
      <c r="BK182" s="111">
        <f>SUM($BK$183:$BK$216)</f>
        <v>0</v>
      </c>
    </row>
    <row r="183" spans="2:65" s="6" customFormat="1" ht="15.75" customHeight="1">
      <c r="B183" s="19"/>
      <c r="C183" s="113" t="s">
        <v>285</v>
      </c>
      <c r="D183" s="113" t="s">
        <v>123</v>
      </c>
      <c r="E183" s="114" t="s">
        <v>338</v>
      </c>
      <c r="F183" s="192" t="s">
        <v>339</v>
      </c>
      <c r="G183" s="193"/>
      <c r="H183" s="193"/>
      <c r="I183" s="193"/>
      <c r="J183" s="115" t="s">
        <v>178</v>
      </c>
      <c r="K183" s="116">
        <v>430.78</v>
      </c>
      <c r="L183" s="194">
        <v>0</v>
      </c>
      <c r="M183" s="193"/>
      <c r="N183" s="194">
        <f>ROUND($L$183*$K$183,2)</f>
        <v>0</v>
      </c>
      <c r="O183" s="193"/>
      <c r="P183" s="193"/>
      <c r="Q183" s="193"/>
      <c r="R183" s="20"/>
      <c r="T183" s="117"/>
      <c r="U183" s="26" t="s">
        <v>39</v>
      </c>
      <c r="V183" s="118">
        <v>0.11</v>
      </c>
      <c r="W183" s="118">
        <f>$V$183*$K$183</f>
        <v>47.385799999999996</v>
      </c>
      <c r="X183" s="118">
        <v>0</v>
      </c>
      <c r="Y183" s="118">
        <f>$X$183*$K$183</f>
        <v>0</v>
      </c>
      <c r="Z183" s="118">
        <v>0</v>
      </c>
      <c r="AA183" s="119">
        <f>$Z$183*$K$183</f>
        <v>0</v>
      </c>
      <c r="AR183" s="6" t="s">
        <v>254</v>
      </c>
      <c r="AT183" s="6" t="s">
        <v>123</v>
      </c>
      <c r="AU183" s="6" t="s">
        <v>92</v>
      </c>
      <c r="AY183" s="6" t="s">
        <v>122</v>
      </c>
      <c r="BE183" s="120">
        <f>IF($U$183="základní",$N$183,0)</f>
        <v>0</v>
      </c>
      <c r="BF183" s="120">
        <f>IF($U$183="snížená",$N$183,0)</f>
        <v>0</v>
      </c>
      <c r="BG183" s="120">
        <f>IF($U$183="zákl. přenesená",$N$183,0)</f>
        <v>0</v>
      </c>
      <c r="BH183" s="120">
        <f>IF($U$183="sníž. přenesená",$N$183,0)</f>
        <v>0</v>
      </c>
      <c r="BI183" s="120">
        <f>IF($U$183="nulová",$N$183,0)</f>
        <v>0</v>
      </c>
      <c r="BJ183" s="6" t="s">
        <v>19</v>
      </c>
      <c r="BK183" s="120">
        <f>ROUND($L$183*$K$183,2)</f>
        <v>0</v>
      </c>
      <c r="BL183" s="6" t="s">
        <v>254</v>
      </c>
      <c r="BM183" s="6" t="s">
        <v>523</v>
      </c>
    </row>
    <row r="184" spans="2:65" s="6" customFormat="1" ht="18.75" customHeight="1">
      <c r="B184" s="124"/>
      <c r="E184" s="125"/>
      <c r="F184" s="207" t="s">
        <v>341</v>
      </c>
      <c r="G184" s="208"/>
      <c r="H184" s="208"/>
      <c r="I184" s="208"/>
      <c r="K184" s="126">
        <v>430.78</v>
      </c>
      <c r="R184" s="127"/>
      <c r="T184" s="128"/>
      <c r="AA184" s="129"/>
      <c r="AT184" s="125" t="s">
        <v>182</v>
      </c>
      <c r="AU184" s="125" t="s">
        <v>92</v>
      </c>
      <c r="AV184" s="125" t="s">
        <v>92</v>
      </c>
      <c r="AW184" s="125" t="s">
        <v>102</v>
      </c>
      <c r="AX184" s="125" t="s">
        <v>19</v>
      </c>
      <c r="AY184" s="125" t="s">
        <v>122</v>
      </c>
    </row>
    <row r="185" spans="2:65" s="6" customFormat="1" ht="27" customHeight="1">
      <c r="B185" s="19"/>
      <c r="C185" s="142" t="s">
        <v>289</v>
      </c>
      <c r="D185" s="142" t="s">
        <v>201</v>
      </c>
      <c r="E185" s="143" t="s">
        <v>343</v>
      </c>
      <c r="F185" s="213" t="s">
        <v>598</v>
      </c>
      <c r="G185" s="214"/>
      <c r="H185" s="214"/>
      <c r="I185" s="214"/>
      <c r="J185" s="144" t="s">
        <v>178</v>
      </c>
      <c r="K185" s="145">
        <v>452.31900000000002</v>
      </c>
      <c r="L185" s="215">
        <v>0</v>
      </c>
      <c r="M185" s="214"/>
      <c r="N185" s="215">
        <f>ROUND($L$185*$K$185,2)</f>
        <v>0</v>
      </c>
      <c r="O185" s="193"/>
      <c r="P185" s="193"/>
      <c r="Q185" s="193"/>
      <c r="R185" s="20"/>
      <c r="T185" s="117"/>
      <c r="U185" s="26" t="s">
        <v>39</v>
      </c>
      <c r="V185" s="118">
        <v>0</v>
      </c>
      <c r="W185" s="118">
        <f>$V$185*$K$185</f>
        <v>0</v>
      </c>
      <c r="X185" s="118">
        <v>1E-4</v>
      </c>
      <c r="Y185" s="118">
        <f>$X$185*$K$185</f>
        <v>4.5231900000000005E-2</v>
      </c>
      <c r="Z185" s="118">
        <v>0</v>
      </c>
      <c r="AA185" s="119">
        <f>$Z$185*$K$185</f>
        <v>0</v>
      </c>
      <c r="AR185" s="6" t="s">
        <v>300</v>
      </c>
      <c r="AT185" s="6" t="s">
        <v>201</v>
      </c>
      <c r="AU185" s="6" t="s">
        <v>92</v>
      </c>
      <c r="AY185" s="6" t="s">
        <v>122</v>
      </c>
      <c r="BE185" s="120">
        <f>IF($U$185="základní",$N$185,0)</f>
        <v>0</v>
      </c>
      <c r="BF185" s="120">
        <f>IF($U$185="snížená",$N$185,0)</f>
        <v>0</v>
      </c>
      <c r="BG185" s="120">
        <f>IF($U$185="zákl. přenesená",$N$185,0)</f>
        <v>0</v>
      </c>
      <c r="BH185" s="120">
        <f>IF($U$185="sníž. přenesená",$N$185,0)</f>
        <v>0</v>
      </c>
      <c r="BI185" s="120">
        <f>IF($U$185="nulová",$N$185,0)</f>
        <v>0</v>
      </c>
      <c r="BJ185" s="6" t="s">
        <v>19</v>
      </c>
      <c r="BK185" s="120">
        <f>ROUND($L$185*$K$185,2)</f>
        <v>0</v>
      </c>
      <c r="BL185" s="6" t="s">
        <v>254</v>
      </c>
      <c r="BM185" s="6" t="s">
        <v>524</v>
      </c>
    </row>
    <row r="186" spans="2:65" s="6" customFormat="1" ht="18.75" customHeight="1">
      <c r="B186" s="124"/>
      <c r="E186" s="125"/>
      <c r="F186" s="207" t="s">
        <v>345</v>
      </c>
      <c r="G186" s="208"/>
      <c r="H186" s="208"/>
      <c r="I186" s="208"/>
      <c r="K186" s="126">
        <v>452.31900000000002</v>
      </c>
      <c r="R186" s="127"/>
      <c r="T186" s="128"/>
      <c r="AA186" s="129"/>
      <c r="AT186" s="125" t="s">
        <v>182</v>
      </c>
      <c r="AU186" s="125" t="s">
        <v>92</v>
      </c>
      <c r="AV186" s="125" t="s">
        <v>92</v>
      </c>
      <c r="AW186" s="125" t="s">
        <v>102</v>
      </c>
      <c r="AX186" s="125" t="s">
        <v>19</v>
      </c>
      <c r="AY186" s="125" t="s">
        <v>122</v>
      </c>
    </row>
    <row r="187" spans="2:65" s="6" customFormat="1" ht="27" customHeight="1">
      <c r="B187" s="19"/>
      <c r="C187" s="113" t="s">
        <v>293</v>
      </c>
      <c r="D187" s="113" t="s">
        <v>123</v>
      </c>
      <c r="E187" s="114" t="s">
        <v>294</v>
      </c>
      <c r="F187" s="192" t="s">
        <v>295</v>
      </c>
      <c r="G187" s="193"/>
      <c r="H187" s="193"/>
      <c r="I187" s="193"/>
      <c r="J187" s="115" t="s">
        <v>178</v>
      </c>
      <c r="K187" s="116">
        <v>861.56</v>
      </c>
      <c r="L187" s="194">
        <v>0</v>
      </c>
      <c r="M187" s="193"/>
      <c r="N187" s="194">
        <f>ROUND($L$187*$K$187,2)</f>
        <v>0</v>
      </c>
      <c r="O187" s="193"/>
      <c r="P187" s="193"/>
      <c r="Q187" s="193"/>
      <c r="R187" s="20"/>
      <c r="T187" s="117"/>
      <c r="U187" s="26" t="s">
        <v>39</v>
      </c>
      <c r="V187" s="118">
        <v>0.09</v>
      </c>
      <c r="W187" s="118">
        <f>$V$187*$K$187</f>
        <v>77.540399999999991</v>
      </c>
      <c r="X187" s="118">
        <v>0</v>
      </c>
      <c r="Y187" s="118">
        <f>$X$187*$K$187</f>
        <v>0</v>
      </c>
      <c r="Z187" s="118">
        <v>0</v>
      </c>
      <c r="AA187" s="119">
        <f>$Z$187*$K$187</f>
        <v>0</v>
      </c>
      <c r="AR187" s="6" t="s">
        <v>254</v>
      </c>
      <c r="AT187" s="6" t="s">
        <v>123</v>
      </c>
      <c r="AU187" s="6" t="s">
        <v>92</v>
      </c>
      <c r="AY187" s="6" t="s">
        <v>122</v>
      </c>
      <c r="BE187" s="120">
        <f>IF($U$187="základní",$N$187,0)</f>
        <v>0</v>
      </c>
      <c r="BF187" s="120">
        <f>IF($U$187="snížená",$N$187,0)</f>
        <v>0</v>
      </c>
      <c r="BG187" s="120">
        <f>IF($U$187="zákl. přenesená",$N$187,0)</f>
        <v>0</v>
      </c>
      <c r="BH187" s="120">
        <f>IF($U$187="sníž. přenesená",$N$187,0)</f>
        <v>0</v>
      </c>
      <c r="BI187" s="120">
        <f>IF($U$187="nulová",$N$187,0)</f>
        <v>0</v>
      </c>
      <c r="BJ187" s="6" t="s">
        <v>19</v>
      </c>
      <c r="BK187" s="120">
        <f>ROUND($L$187*$K$187,2)</f>
        <v>0</v>
      </c>
      <c r="BL187" s="6" t="s">
        <v>254</v>
      </c>
      <c r="BM187" s="6" t="s">
        <v>525</v>
      </c>
    </row>
    <row r="188" spans="2:65" s="6" customFormat="1" ht="18.75" customHeight="1">
      <c r="B188" s="124"/>
      <c r="E188" s="125" t="s">
        <v>146</v>
      </c>
      <c r="F188" s="207" t="s">
        <v>526</v>
      </c>
      <c r="G188" s="208"/>
      <c r="H188" s="208"/>
      <c r="I188" s="208"/>
      <c r="K188" s="126">
        <v>861.56</v>
      </c>
      <c r="R188" s="127"/>
      <c r="T188" s="128"/>
      <c r="AA188" s="129"/>
      <c r="AT188" s="125" t="s">
        <v>182</v>
      </c>
      <c r="AU188" s="125" t="s">
        <v>92</v>
      </c>
      <c r="AV188" s="125" t="s">
        <v>92</v>
      </c>
      <c r="AW188" s="125" t="s">
        <v>102</v>
      </c>
      <c r="AX188" s="125" t="s">
        <v>19</v>
      </c>
      <c r="AY188" s="125" t="s">
        <v>122</v>
      </c>
    </row>
    <row r="189" spans="2:65" s="6" customFormat="1" ht="27" customHeight="1">
      <c r="B189" s="19"/>
      <c r="C189" s="142" t="s">
        <v>298</v>
      </c>
      <c r="D189" s="142" t="s">
        <v>201</v>
      </c>
      <c r="E189" s="143" t="s">
        <v>299</v>
      </c>
      <c r="F189" s="213" t="s">
        <v>596</v>
      </c>
      <c r="G189" s="214"/>
      <c r="H189" s="214"/>
      <c r="I189" s="214"/>
      <c r="J189" s="144" t="s">
        <v>178</v>
      </c>
      <c r="K189" s="145">
        <v>904.63800000000003</v>
      </c>
      <c r="L189" s="215">
        <v>0</v>
      </c>
      <c r="M189" s="214"/>
      <c r="N189" s="215">
        <f>ROUND($L$189*$K$189,2)</f>
        <v>0</v>
      </c>
      <c r="O189" s="193"/>
      <c r="P189" s="193"/>
      <c r="Q189" s="193"/>
      <c r="R189" s="20"/>
      <c r="T189" s="117"/>
      <c r="U189" s="26" t="s">
        <v>39</v>
      </c>
      <c r="V189" s="118">
        <v>0</v>
      </c>
      <c r="W189" s="118">
        <f>$V$189*$K$189</f>
        <v>0</v>
      </c>
      <c r="X189" s="118">
        <v>2.2399999999999998E-3</v>
      </c>
      <c r="Y189" s="118">
        <f>$X$189*$K$189</f>
        <v>2.0263891199999997</v>
      </c>
      <c r="Z189" s="118">
        <v>0</v>
      </c>
      <c r="AA189" s="119">
        <f>$Z$189*$K$189</f>
        <v>0</v>
      </c>
      <c r="AR189" s="6" t="s">
        <v>300</v>
      </c>
      <c r="AT189" s="6" t="s">
        <v>201</v>
      </c>
      <c r="AU189" s="6" t="s">
        <v>92</v>
      </c>
      <c r="AY189" s="6" t="s">
        <v>122</v>
      </c>
      <c r="BE189" s="120">
        <f>IF($U$189="základní",$N$189,0)</f>
        <v>0</v>
      </c>
      <c r="BF189" s="120">
        <f>IF($U$189="snížená",$N$189,0)</f>
        <v>0</v>
      </c>
      <c r="BG189" s="120">
        <f>IF($U$189="zákl. přenesená",$N$189,0)</f>
        <v>0</v>
      </c>
      <c r="BH189" s="120">
        <f>IF($U$189="sníž. přenesená",$N$189,0)</f>
        <v>0</v>
      </c>
      <c r="BI189" s="120">
        <f>IF($U$189="nulová",$N$189,0)</f>
        <v>0</v>
      </c>
      <c r="BJ189" s="6" t="s">
        <v>19</v>
      </c>
      <c r="BK189" s="120">
        <f>ROUND($L$189*$K$189,2)</f>
        <v>0</v>
      </c>
      <c r="BL189" s="6" t="s">
        <v>254</v>
      </c>
      <c r="BM189" s="6" t="s">
        <v>527</v>
      </c>
    </row>
    <row r="190" spans="2:65" s="6" customFormat="1" ht="18.75" customHeight="1">
      <c r="B190" s="124"/>
      <c r="E190" s="125"/>
      <c r="F190" s="207" t="s">
        <v>302</v>
      </c>
      <c r="G190" s="208"/>
      <c r="H190" s="208"/>
      <c r="I190" s="208"/>
      <c r="K190" s="126">
        <v>904.63800000000003</v>
      </c>
      <c r="R190" s="127"/>
      <c r="T190" s="128"/>
      <c r="AA190" s="129"/>
      <c r="AT190" s="125" t="s">
        <v>182</v>
      </c>
      <c r="AU190" s="125" t="s">
        <v>92</v>
      </c>
      <c r="AV190" s="125" t="s">
        <v>92</v>
      </c>
      <c r="AW190" s="125" t="s">
        <v>102</v>
      </c>
      <c r="AX190" s="125" t="s">
        <v>19</v>
      </c>
      <c r="AY190" s="125" t="s">
        <v>122</v>
      </c>
    </row>
    <row r="191" spans="2:65" s="6" customFormat="1" ht="27" customHeight="1">
      <c r="B191" s="19"/>
      <c r="C191" s="113" t="s">
        <v>303</v>
      </c>
      <c r="D191" s="113" t="s">
        <v>123</v>
      </c>
      <c r="E191" s="114" t="s">
        <v>304</v>
      </c>
      <c r="F191" s="192" t="s">
        <v>305</v>
      </c>
      <c r="G191" s="193"/>
      <c r="H191" s="193"/>
      <c r="I191" s="193"/>
      <c r="J191" s="115" t="s">
        <v>178</v>
      </c>
      <c r="K191" s="116">
        <v>96.033000000000001</v>
      </c>
      <c r="L191" s="194">
        <v>0</v>
      </c>
      <c r="M191" s="193"/>
      <c r="N191" s="194">
        <f>ROUND($L$191*$K$191,2)</f>
        <v>0</v>
      </c>
      <c r="O191" s="193"/>
      <c r="P191" s="193"/>
      <c r="Q191" s="193"/>
      <c r="R191" s="20"/>
      <c r="T191" s="117"/>
      <c r="U191" s="26" t="s">
        <v>39</v>
      </c>
      <c r="V191" s="118">
        <v>0.21099999999999999</v>
      </c>
      <c r="W191" s="118">
        <f>$V$191*$K$191</f>
        <v>20.262962999999999</v>
      </c>
      <c r="X191" s="118">
        <v>6.0000000000000001E-3</v>
      </c>
      <c r="Y191" s="118">
        <f>$X$191*$K$191</f>
        <v>0.57619799999999999</v>
      </c>
      <c r="Z191" s="118">
        <v>0</v>
      </c>
      <c r="AA191" s="119">
        <f>$Z$191*$K$191</f>
        <v>0</v>
      </c>
      <c r="AR191" s="6" t="s">
        <v>254</v>
      </c>
      <c r="AT191" s="6" t="s">
        <v>123</v>
      </c>
      <c r="AU191" s="6" t="s">
        <v>92</v>
      </c>
      <c r="AY191" s="6" t="s">
        <v>122</v>
      </c>
      <c r="BE191" s="120">
        <f>IF($U$191="základní",$N$191,0)</f>
        <v>0</v>
      </c>
      <c r="BF191" s="120">
        <f>IF($U$191="snížená",$N$191,0)</f>
        <v>0</v>
      </c>
      <c r="BG191" s="120">
        <f>IF($U$191="zákl. přenesená",$N$191,0)</f>
        <v>0</v>
      </c>
      <c r="BH191" s="120">
        <f>IF($U$191="sníž. přenesená",$N$191,0)</f>
        <v>0</v>
      </c>
      <c r="BI191" s="120">
        <f>IF($U$191="nulová",$N$191,0)</f>
        <v>0</v>
      </c>
      <c r="BJ191" s="6" t="s">
        <v>19</v>
      </c>
      <c r="BK191" s="120">
        <f>ROUND($L$191*$K$191,2)</f>
        <v>0</v>
      </c>
      <c r="BL191" s="6" t="s">
        <v>254</v>
      </c>
      <c r="BM191" s="6" t="s">
        <v>528</v>
      </c>
    </row>
    <row r="192" spans="2:65" s="6" customFormat="1" ht="18.75" customHeight="1">
      <c r="B192" s="124"/>
      <c r="E192" s="125" t="s">
        <v>150</v>
      </c>
      <c r="F192" s="207" t="s">
        <v>529</v>
      </c>
      <c r="G192" s="208"/>
      <c r="H192" s="208"/>
      <c r="I192" s="208"/>
      <c r="K192" s="126">
        <v>11.583</v>
      </c>
      <c r="R192" s="127"/>
      <c r="T192" s="128"/>
      <c r="AA192" s="129"/>
      <c r="AT192" s="125" t="s">
        <v>182</v>
      </c>
      <c r="AU192" s="125" t="s">
        <v>92</v>
      </c>
      <c r="AV192" s="125" t="s">
        <v>92</v>
      </c>
      <c r="AW192" s="125" t="s">
        <v>102</v>
      </c>
      <c r="AX192" s="125" t="s">
        <v>74</v>
      </c>
      <c r="AY192" s="125" t="s">
        <v>122</v>
      </c>
    </row>
    <row r="193" spans="2:65" s="6" customFormat="1" ht="18.75" customHeight="1">
      <c r="B193" s="124"/>
      <c r="E193" s="125" t="s">
        <v>156</v>
      </c>
      <c r="F193" s="207" t="s">
        <v>530</v>
      </c>
      <c r="G193" s="208"/>
      <c r="H193" s="208"/>
      <c r="I193" s="208"/>
      <c r="K193" s="126">
        <v>84.45</v>
      </c>
      <c r="R193" s="127"/>
      <c r="T193" s="128"/>
      <c r="AA193" s="129"/>
      <c r="AT193" s="125" t="s">
        <v>182</v>
      </c>
      <c r="AU193" s="125" t="s">
        <v>92</v>
      </c>
      <c r="AV193" s="125" t="s">
        <v>92</v>
      </c>
      <c r="AW193" s="125" t="s">
        <v>102</v>
      </c>
      <c r="AX193" s="125" t="s">
        <v>74</v>
      </c>
      <c r="AY193" s="125" t="s">
        <v>122</v>
      </c>
    </row>
    <row r="194" spans="2:65" s="6" customFormat="1" ht="27" customHeight="1">
      <c r="B194" s="19"/>
      <c r="C194" s="142" t="s">
        <v>309</v>
      </c>
      <c r="D194" s="142" t="s">
        <v>201</v>
      </c>
      <c r="E194" s="143" t="s">
        <v>310</v>
      </c>
      <c r="F194" s="213" t="s">
        <v>311</v>
      </c>
      <c r="G194" s="214"/>
      <c r="H194" s="214"/>
      <c r="I194" s="214"/>
      <c r="J194" s="144" t="s">
        <v>178</v>
      </c>
      <c r="K194" s="145">
        <v>86.138999999999996</v>
      </c>
      <c r="L194" s="215">
        <v>0</v>
      </c>
      <c r="M194" s="214"/>
      <c r="N194" s="215">
        <f>ROUND($L$194*$K$194,2)</f>
        <v>0</v>
      </c>
      <c r="O194" s="193"/>
      <c r="P194" s="193"/>
      <c r="Q194" s="193"/>
      <c r="R194" s="20"/>
      <c r="T194" s="117"/>
      <c r="U194" s="26" t="s">
        <v>39</v>
      </c>
      <c r="V194" s="118">
        <v>0</v>
      </c>
      <c r="W194" s="118">
        <f>$V$194*$K$194</f>
        <v>0</v>
      </c>
      <c r="X194" s="118">
        <v>4.6000000000000001E-4</v>
      </c>
      <c r="Y194" s="118">
        <f>$X$194*$K$194</f>
        <v>3.9623939999999996E-2</v>
      </c>
      <c r="Z194" s="118">
        <v>0</v>
      </c>
      <c r="AA194" s="119">
        <f>$Z$194*$K$194</f>
        <v>0</v>
      </c>
      <c r="AR194" s="6" t="s">
        <v>204</v>
      </c>
      <c r="AT194" s="6" t="s">
        <v>201</v>
      </c>
      <c r="AU194" s="6" t="s">
        <v>92</v>
      </c>
      <c r="AY194" s="6" t="s">
        <v>122</v>
      </c>
      <c r="BE194" s="120">
        <f>IF($U$194="základní",$N$194,0)</f>
        <v>0</v>
      </c>
      <c r="BF194" s="120">
        <f>IF($U$194="snížená",$N$194,0)</f>
        <v>0</v>
      </c>
      <c r="BG194" s="120">
        <f>IF($U$194="zákl. přenesená",$N$194,0)</f>
        <v>0</v>
      </c>
      <c r="BH194" s="120">
        <f>IF($U$194="sníž. přenesená",$N$194,0)</f>
        <v>0</v>
      </c>
      <c r="BI194" s="120">
        <f>IF($U$194="nulová",$N$194,0)</f>
        <v>0</v>
      </c>
      <c r="BJ194" s="6" t="s">
        <v>19</v>
      </c>
      <c r="BK194" s="120">
        <f>ROUND($L$194*$K$194,2)</f>
        <v>0</v>
      </c>
      <c r="BL194" s="6" t="s">
        <v>179</v>
      </c>
      <c r="BM194" s="6" t="s">
        <v>531</v>
      </c>
    </row>
    <row r="195" spans="2:65" s="6" customFormat="1" ht="18.75" customHeight="1">
      <c r="B195" s="124"/>
      <c r="E195" s="125"/>
      <c r="F195" s="207" t="s">
        <v>313</v>
      </c>
      <c r="G195" s="208"/>
      <c r="H195" s="208"/>
      <c r="I195" s="208"/>
      <c r="K195" s="126">
        <v>86.138999999999996</v>
      </c>
      <c r="R195" s="127"/>
      <c r="T195" s="128"/>
      <c r="AA195" s="129"/>
      <c r="AT195" s="125" t="s">
        <v>182</v>
      </c>
      <c r="AU195" s="125" t="s">
        <v>92</v>
      </c>
      <c r="AV195" s="125" t="s">
        <v>92</v>
      </c>
      <c r="AW195" s="125" t="s">
        <v>102</v>
      </c>
      <c r="AX195" s="125" t="s">
        <v>19</v>
      </c>
      <c r="AY195" s="125" t="s">
        <v>122</v>
      </c>
    </row>
    <row r="196" spans="2:65" s="6" customFormat="1" ht="27" customHeight="1">
      <c r="B196" s="19"/>
      <c r="C196" s="142" t="s">
        <v>314</v>
      </c>
      <c r="D196" s="142" t="s">
        <v>201</v>
      </c>
      <c r="E196" s="143" t="s">
        <v>315</v>
      </c>
      <c r="F196" s="213" t="s">
        <v>316</v>
      </c>
      <c r="G196" s="214"/>
      <c r="H196" s="214"/>
      <c r="I196" s="214"/>
      <c r="J196" s="144" t="s">
        <v>178</v>
      </c>
      <c r="K196" s="145">
        <v>11.815</v>
      </c>
      <c r="L196" s="215">
        <v>0</v>
      </c>
      <c r="M196" s="214"/>
      <c r="N196" s="215">
        <f>ROUND($L$196*$K$196,2)</f>
        <v>0</v>
      </c>
      <c r="O196" s="193"/>
      <c r="P196" s="193"/>
      <c r="Q196" s="193"/>
      <c r="R196" s="20"/>
      <c r="T196" s="117"/>
      <c r="U196" s="26" t="s">
        <v>39</v>
      </c>
      <c r="V196" s="118">
        <v>0</v>
      </c>
      <c r="W196" s="118">
        <f>$V$196*$K$196</f>
        <v>0</v>
      </c>
      <c r="X196" s="118">
        <v>2.3E-3</v>
      </c>
      <c r="Y196" s="118">
        <f>$X$196*$K$196</f>
        <v>2.7174499999999997E-2</v>
      </c>
      <c r="Z196" s="118">
        <v>0</v>
      </c>
      <c r="AA196" s="119">
        <f>$Z$196*$K$196</f>
        <v>0</v>
      </c>
      <c r="AR196" s="6" t="s">
        <v>300</v>
      </c>
      <c r="AT196" s="6" t="s">
        <v>201</v>
      </c>
      <c r="AU196" s="6" t="s">
        <v>92</v>
      </c>
      <c r="AY196" s="6" t="s">
        <v>122</v>
      </c>
      <c r="BE196" s="120">
        <f>IF($U$196="základní",$N$196,0)</f>
        <v>0</v>
      </c>
      <c r="BF196" s="120">
        <f>IF($U$196="snížená",$N$196,0)</f>
        <v>0</v>
      </c>
      <c r="BG196" s="120">
        <f>IF($U$196="zákl. přenesená",$N$196,0)</f>
        <v>0</v>
      </c>
      <c r="BH196" s="120">
        <f>IF($U$196="sníž. přenesená",$N$196,0)</f>
        <v>0</v>
      </c>
      <c r="BI196" s="120">
        <f>IF($U$196="nulová",$N$196,0)</f>
        <v>0</v>
      </c>
      <c r="BJ196" s="6" t="s">
        <v>19</v>
      </c>
      <c r="BK196" s="120">
        <f>ROUND($L$196*$K$196,2)</f>
        <v>0</v>
      </c>
      <c r="BL196" s="6" t="s">
        <v>254</v>
      </c>
      <c r="BM196" s="6" t="s">
        <v>532</v>
      </c>
    </row>
    <row r="197" spans="2:65" s="6" customFormat="1" ht="18.75" customHeight="1">
      <c r="B197" s="124"/>
      <c r="E197" s="125"/>
      <c r="F197" s="207" t="s">
        <v>318</v>
      </c>
      <c r="G197" s="208"/>
      <c r="H197" s="208"/>
      <c r="I197" s="208"/>
      <c r="K197" s="126">
        <v>11.815</v>
      </c>
      <c r="R197" s="127"/>
      <c r="T197" s="128"/>
      <c r="AA197" s="129"/>
      <c r="AT197" s="125" t="s">
        <v>182</v>
      </c>
      <c r="AU197" s="125" t="s">
        <v>92</v>
      </c>
      <c r="AV197" s="125" t="s">
        <v>92</v>
      </c>
      <c r="AW197" s="125" t="s">
        <v>102</v>
      </c>
      <c r="AX197" s="125" t="s">
        <v>19</v>
      </c>
      <c r="AY197" s="125" t="s">
        <v>122</v>
      </c>
    </row>
    <row r="198" spans="2:65" s="6" customFormat="1" ht="27" customHeight="1">
      <c r="B198" s="19"/>
      <c r="C198" s="113" t="s">
        <v>319</v>
      </c>
      <c r="D198" s="113" t="s">
        <v>123</v>
      </c>
      <c r="E198" s="114" t="s">
        <v>320</v>
      </c>
      <c r="F198" s="192" t="s">
        <v>321</v>
      </c>
      <c r="G198" s="193"/>
      <c r="H198" s="193"/>
      <c r="I198" s="193"/>
      <c r="J198" s="115" t="s">
        <v>178</v>
      </c>
      <c r="K198" s="116">
        <v>924.30799999999999</v>
      </c>
      <c r="L198" s="194">
        <v>0</v>
      </c>
      <c r="M198" s="193"/>
      <c r="N198" s="194">
        <f>ROUND($L$198*$K$198,2)</f>
        <v>0</v>
      </c>
      <c r="O198" s="193"/>
      <c r="P198" s="193"/>
      <c r="Q198" s="193"/>
      <c r="R198" s="20"/>
      <c r="T198" s="117"/>
      <c r="U198" s="26" t="s">
        <v>39</v>
      </c>
      <c r="V198" s="118">
        <v>0.19900000000000001</v>
      </c>
      <c r="W198" s="118">
        <f>$V$198*$K$198</f>
        <v>183.93729200000001</v>
      </c>
      <c r="X198" s="118">
        <v>3.0000000000000001E-3</v>
      </c>
      <c r="Y198" s="118">
        <f>$X$198*$K$198</f>
        <v>2.7729240000000002</v>
      </c>
      <c r="Z198" s="118">
        <v>0</v>
      </c>
      <c r="AA198" s="119">
        <f>$Z$198*$K$198</f>
        <v>0</v>
      </c>
      <c r="AR198" s="6" t="s">
        <v>254</v>
      </c>
      <c r="AT198" s="6" t="s">
        <v>123</v>
      </c>
      <c r="AU198" s="6" t="s">
        <v>92</v>
      </c>
      <c r="AY198" s="6" t="s">
        <v>122</v>
      </c>
      <c r="BE198" s="120">
        <f>IF($U$198="základní",$N$198,0)</f>
        <v>0</v>
      </c>
      <c r="BF198" s="120">
        <f>IF($U$198="snížená",$N$198,0)</f>
        <v>0</v>
      </c>
      <c r="BG198" s="120">
        <f>IF($U$198="zákl. přenesená",$N$198,0)</f>
        <v>0</v>
      </c>
      <c r="BH198" s="120">
        <f>IF($U$198="sníž. přenesená",$N$198,0)</f>
        <v>0</v>
      </c>
      <c r="BI198" s="120">
        <f>IF($U$198="nulová",$N$198,0)</f>
        <v>0</v>
      </c>
      <c r="BJ198" s="6" t="s">
        <v>19</v>
      </c>
      <c r="BK198" s="120">
        <f>ROUND($L$198*$K$198,2)</f>
        <v>0</v>
      </c>
      <c r="BL198" s="6" t="s">
        <v>254</v>
      </c>
      <c r="BM198" s="6" t="s">
        <v>533</v>
      </c>
    </row>
    <row r="199" spans="2:65" s="6" customFormat="1" ht="18.75" customHeight="1">
      <c r="B199" s="124"/>
      <c r="E199" s="125"/>
      <c r="F199" s="207" t="s">
        <v>534</v>
      </c>
      <c r="G199" s="208"/>
      <c r="H199" s="208"/>
      <c r="I199" s="208"/>
      <c r="K199" s="126">
        <v>20.559000000000001</v>
      </c>
      <c r="R199" s="127"/>
      <c r="T199" s="128"/>
      <c r="AA199" s="129"/>
      <c r="AT199" s="125" t="s">
        <v>182</v>
      </c>
      <c r="AU199" s="125" t="s">
        <v>92</v>
      </c>
      <c r="AV199" s="125" t="s">
        <v>92</v>
      </c>
      <c r="AW199" s="125" t="s">
        <v>102</v>
      </c>
      <c r="AX199" s="125" t="s">
        <v>74</v>
      </c>
      <c r="AY199" s="125" t="s">
        <v>122</v>
      </c>
    </row>
    <row r="200" spans="2:65" s="6" customFormat="1" ht="18.75" customHeight="1">
      <c r="B200" s="124"/>
      <c r="E200" s="125"/>
      <c r="F200" s="207" t="s">
        <v>535</v>
      </c>
      <c r="G200" s="208"/>
      <c r="H200" s="208"/>
      <c r="I200" s="208"/>
      <c r="K200" s="126">
        <v>52.478999999999999</v>
      </c>
      <c r="R200" s="127"/>
      <c r="T200" s="128"/>
      <c r="AA200" s="129"/>
      <c r="AT200" s="125" t="s">
        <v>182</v>
      </c>
      <c r="AU200" s="125" t="s">
        <v>92</v>
      </c>
      <c r="AV200" s="125" t="s">
        <v>92</v>
      </c>
      <c r="AW200" s="125" t="s">
        <v>102</v>
      </c>
      <c r="AX200" s="125" t="s">
        <v>74</v>
      </c>
      <c r="AY200" s="125" t="s">
        <v>122</v>
      </c>
    </row>
    <row r="201" spans="2:65" s="6" customFormat="1" ht="18.75" customHeight="1">
      <c r="B201" s="124"/>
      <c r="E201" s="125"/>
      <c r="F201" s="207" t="s">
        <v>536</v>
      </c>
      <c r="G201" s="208"/>
      <c r="H201" s="208"/>
      <c r="I201" s="208"/>
      <c r="K201" s="126">
        <v>43.716000000000001</v>
      </c>
      <c r="R201" s="127"/>
      <c r="T201" s="128"/>
      <c r="AA201" s="129"/>
      <c r="AT201" s="125" t="s">
        <v>182</v>
      </c>
      <c r="AU201" s="125" t="s">
        <v>92</v>
      </c>
      <c r="AV201" s="125" t="s">
        <v>92</v>
      </c>
      <c r="AW201" s="125" t="s">
        <v>102</v>
      </c>
      <c r="AX201" s="125" t="s">
        <v>74</v>
      </c>
      <c r="AY201" s="125" t="s">
        <v>122</v>
      </c>
    </row>
    <row r="202" spans="2:65" s="6" customFormat="1" ht="18.75" customHeight="1">
      <c r="B202" s="136"/>
      <c r="E202" s="137" t="s">
        <v>154</v>
      </c>
      <c r="F202" s="211" t="s">
        <v>196</v>
      </c>
      <c r="G202" s="212"/>
      <c r="H202" s="212"/>
      <c r="I202" s="212"/>
      <c r="K202" s="138">
        <v>116.754</v>
      </c>
      <c r="R202" s="139"/>
      <c r="T202" s="140"/>
      <c r="AA202" s="141"/>
      <c r="AT202" s="137" t="s">
        <v>182</v>
      </c>
      <c r="AU202" s="137" t="s">
        <v>92</v>
      </c>
      <c r="AV202" s="137" t="s">
        <v>189</v>
      </c>
      <c r="AW202" s="137" t="s">
        <v>102</v>
      </c>
      <c r="AX202" s="137" t="s">
        <v>74</v>
      </c>
      <c r="AY202" s="137" t="s">
        <v>122</v>
      </c>
    </row>
    <row r="203" spans="2:65" s="6" customFormat="1" ht="18.75" customHeight="1">
      <c r="B203" s="124"/>
      <c r="E203" s="125"/>
      <c r="F203" s="207" t="s">
        <v>537</v>
      </c>
      <c r="G203" s="208"/>
      <c r="H203" s="208"/>
      <c r="I203" s="208"/>
      <c r="K203" s="126">
        <v>157.08500000000001</v>
      </c>
      <c r="R203" s="127"/>
      <c r="T203" s="128"/>
      <c r="AA203" s="129"/>
      <c r="AT203" s="125" t="s">
        <v>182</v>
      </c>
      <c r="AU203" s="125" t="s">
        <v>92</v>
      </c>
      <c r="AV203" s="125" t="s">
        <v>92</v>
      </c>
      <c r="AW203" s="125" t="s">
        <v>102</v>
      </c>
      <c r="AX203" s="125" t="s">
        <v>74</v>
      </c>
      <c r="AY203" s="125" t="s">
        <v>122</v>
      </c>
    </row>
    <row r="204" spans="2:65" s="6" customFormat="1" ht="60.75" customHeight="1">
      <c r="B204" s="124"/>
      <c r="E204" s="125"/>
      <c r="F204" s="207" t="s">
        <v>538</v>
      </c>
      <c r="G204" s="208"/>
      <c r="H204" s="208"/>
      <c r="I204" s="208"/>
      <c r="K204" s="126">
        <v>332.48399999999998</v>
      </c>
      <c r="R204" s="127"/>
      <c r="T204" s="128"/>
      <c r="AA204" s="129"/>
      <c r="AT204" s="125" t="s">
        <v>182</v>
      </c>
      <c r="AU204" s="125" t="s">
        <v>92</v>
      </c>
      <c r="AV204" s="125" t="s">
        <v>92</v>
      </c>
      <c r="AW204" s="125" t="s">
        <v>102</v>
      </c>
      <c r="AX204" s="125" t="s">
        <v>74</v>
      </c>
      <c r="AY204" s="125" t="s">
        <v>122</v>
      </c>
    </row>
    <row r="205" spans="2:65" s="6" customFormat="1" ht="18.75" customHeight="1">
      <c r="B205" s="124"/>
      <c r="E205" s="125"/>
      <c r="F205" s="207" t="s">
        <v>539</v>
      </c>
      <c r="G205" s="208"/>
      <c r="H205" s="208"/>
      <c r="I205" s="208"/>
      <c r="K205" s="126">
        <v>317.98500000000001</v>
      </c>
      <c r="R205" s="127"/>
      <c r="T205" s="128"/>
      <c r="AA205" s="129"/>
      <c r="AT205" s="125" t="s">
        <v>182</v>
      </c>
      <c r="AU205" s="125" t="s">
        <v>92</v>
      </c>
      <c r="AV205" s="125" t="s">
        <v>92</v>
      </c>
      <c r="AW205" s="125" t="s">
        <v>102</v>
      </c>
      <c r="AX205" s="125" t="s">
        <v>74</v>
      </c>
      <c r="AY205" s="125" t="s">
        <v>122</v>
      </c>
    </row>
    <row r="206" spans="2:65" s="6" customFormat="1" ht="18.75" customHeight="1">
      <c r="B206" s="136"/>
      <c r="E206" s="137" t="s">
        <v>132</v>
      </c>
      <c r="F206" s="211" t="s">
        <v>196</v>
      </c>
      <c r="G206" s="212"/>
      <c r="H206" s="212"/>
      <c r="I206" s="212"/>
      <c r="K206" s="138">
        <v>807.55399999999997</v>
      </c>
      <c r="R206" s="139"/>
      <c r="T206" s="140"/>
      <c r="AA206" s="141"/>
      <c r="AT206" s="137" t="s">
        <v>182</v>
      </c>
      <c r="AU206" s="137" t="s">
        <v>92</v>
      </c>
      <c r="AV206" s="137" t="s">
        <v>189</v>
      </c>
      <c r="AW206" s="137" t="s">
        <v>102</v>
      </c>
      <c r="AX206" s="137" t="s">
        <v>74</v>
      </c>
      <c r="AY206" s="137" t="s">
        <v>122</v>
      </c>
    </row>
    <row r="207" spans="2:65" s="6" customFormat="1" ht="18.75" customHeight="1">
      <c r="B207" s="130"/>
      <c r="E207" s="131"/>
      <c r="F207" s="209" t="s">
        <v>188</v>
      </c>
      <c r="G207" s="210"/>
      <c r="H207" s="210"/>
      <c r="I207" s="210"/>
      <c r="K207" s="132">
        <v>924.30799999999999</v>
      </c>
      <c r="R207" s="133"/>
      <c r="T207" s="134"/>
      <c r="AA207" s="135"/>
      <c r="AT207" s="131" t="s">
        <v>182</v>
      </c>
      <c r="AU207" s="131" t="s">
        <v>92</v>
      </c>
      <c r="AV207" s="131" t="s">
        <v>179</v>
      </c>
      <c r="AW207" s="131" t="s">
        <v>102</v>
      </c>
      <c r="AX207" s="131" t="s">
        <v>19</v>
      </c>
      <c r="AY207" s="131" t="s">
        <v>122</v>
      </c>
    </row>
    <row r="208" spans="2:65" s="6" customFormat="1" ht="27" customHeight="1">
      <c r="B208" s="19"/>
      <c r="C208" s="142" t="s">
        <v>329</v>
      </c>
      <c r="D208" s="142" t="s">
        <v>201</v>
      </c>
      <c r="E208" s="143" t="s">
        <v>540</v>
      </c>
      <c r="F208" s="213" t="s">
        <v>600</v>
      </c>
      <c r="G208" s="214"/>
      <c r="H208" s="214"/>
      <c r="I208" s="214"/>
      <c r="J208" s="144" t="s">
        <v>178</v>
      </c>
      <c r="K208" s="145">
        <v>119.089</v>
      </c>
      <c r="L208" s="215">
        <v>0</v>
      </c>
      <c r="M208" s="214"/>
      <c r="N208" s="215">
        <f>ROUND($L$208*$K$208,2)</f>
        <v>0</v>
      </c>
      <c r="O208" s="193"/>
      <c r="P208" s="193"/>
      <c r="Q208" s="193"/>
      <c r="R208" s="20"/>
      <c r="T208" s="117"/>
      <c r="U208" s="26" t="s">
        <v>39</v>
      </c>
      <c r="V208" s="118">
        <v>0</v>
      </c>
      <c r="W208" s="118">
        <f>$V$208*$K$208</f>
        <v>0</v>
      </c>
      <c r="X208" s="118">
        <v>3.0000000000000001E-3</v>
      </c>
      <c r="Y208" s="118">
        <f>$X$208*$K$208</f>
        <v>0.357267</v>
      </c>
      <c r="Z208" s="118">
        <v>0</v>
      </c>
      <c r="AA208" s="119">
        <f>$Z$208*$K$208</f>
        <v>0</v>
      </c>
      <c r="AR208" s="6" t="s">
        <v>300</v>
      </c>
      <c r="AT208" s="6" t="s">
        <v>201</v>
      </c>
      <c r="AU208" s="6" t="s">
        <v>92</v>
      </c>
      <c r="AY208" s="6" t="s">
        <v>122</v>
      </c>
      <c r="BE208" s="120">
        <f>IF($U$208="základní",$N$208,0)</f>
        <v>0</v>
      </c>
      <c r="BF208" s="120">
        <f>IF($U$208="snížená",$N$208,0)</f>
        <v>0</v>
      </c>
      <c r="BG208" s="120">
        <f>IF($U$208="zákl. přenesená",$N$208,0)</f>
        <v>0</v>
      </c>
      <c r="BH208" s="120">
        <f>IF($U$208="sníž. přenesená",$N$208,0)</f>
        <v>0</v>
      </c>
      <c r="BI208" s="120">
        <f>IF($U$208="nulová",$N$208,0)</f>
        <v>0</v>
      </c>
      <c r="BJ208" s="6" t="s">
        <v>19</v>
      </c>
      <c r="BK208" s="120">
        <f>ROUND($L$208*$K$208,2)</f>
        <v>0</v>
      </c>
      <c r="BL208" s="6" t="s">
        <v>254</v>
      </c>
      <c r="BM208" s="6" t="s">
        <v>541</v>
      </c>
    </row>
    <row r="209" spans="2:65" s="6" customFormat="1" ht="18.75" customHeight="1">
      <c r="B209" s="124"/>
      <c r="E209" s="125"/>
      <c r="F209" s="207" t="s">
        <v>332</v>
      </c>
      <c r="G209" s="208"/>
      <c r="H209" s="208"/>
      <c r="I209" s="208"/>
      <c r="K209" s="126">
        <v>119.089</v>
      </c>
      <c r="R209" s="127"/>
      <c r="T209" s="128"/>
      <c r="AA209" s="129"/>
      <c r="AT209" s="125" t="s">
        <v>182</v>
      </c>
      <c r="AU209" s="125" t="s">
        <v>92</v>
      </c>
      <c r="AV209" s="125" t="s">
        <v>92</v>
      </c>
      <c r="AW209" s="125" t="s">
        <v>102</v>
      </c>
      <c r="AX209" s="125" t="s">
        <v>19</v>
      </c>
      <c r="AY209" s="125" t="s">
        <v>122</v>
      </c>
    </row>
    <row r="210" spans="2:65" s="6" customFormat="1" ht="15.75" customHeight="1">
      <c r="B210" s="19"/>
      <c r="C210" s="142" t="s">
        <v>333</v>
      </c>
      <c r="D210" s="142" t="s">
        <v>201</v>
      </c>
      <c r="E210" s="143" t="s">
        <v>334</v>
      </c>
      <c r="F210" s="213" t="s">
        <v>335</v>
      </c>
      <c r="G210" s="214"/>
      <c r="H210" s="214"/>
      <c r="I210" s="214"/>
      <c r="J210" s="144" t="s">
        <v>178</v>
      </c>
      <c r="K210" s="145">
        <v>823.70500000000004</v>
      </c>
      <c r="L210" s="215">
        <v>0</v>
      </c>
      <c r="M210" s="214"/>
      <c r="N210" s="215">
        <f>ROUND($L$210*$K$210,2)</f>
        <v>0</v>
      </c>
      <c r="O210" s="193"/>
      <c r="P210" s="193"/>
      <c r="Q210" s="193"/>
      <c r="R210" s="20"/>
      <c r="T210" s="117"/>
      <c r="U210" s="26" t="s">
        <v>39</v>
      </c>
      <c r="V210" s="118">
        <v>0</v>
      </c>
      <c r="W210" s="118">
        <f>$V$210*$K$210</f>
        <v>0</v>
      </c>
      <c r="X210" s="118">
        <v>0.01</v>
      </c>
      <c r="Y210" s="118">
        <f>$X$210*$K$210</f>
        <v>8.23705</v>
      </c>
      <c r="Z210" s="118">
        <v>0</v>
      </c>
      <c r="AA210" s="119">
        <f>$Z$210*$K$210</f>
        <v>0</v>
      </c>
      <c r="AR210" s="6" t="s">
        <v>300</v>
      </c>
      <c r="AT210" s="6" t="s">
        <v>201</v>
      </c>
      <c r="AU210" s="6" t="s">
        <v>92</v>
      </c>
      <c r="AY210" s="6" t="s">
        <v>122</v>
      </c>
      <c r="BE210" s="120">
        <f>IF($U$210="základní",$N$210,0)</f>
        <v>0</v>
      </c>
      <c r="BF210" s="120">
        <f>IF($U$210="snížená",$N$210,0)</f>
        <v>0</v>
      </c>
      <c r="BG210" s="120">
        <f>IF($U$210="zákl. přenesená",$N$210,0)</f>
        <v>0</v>
      </c>
      <c r="BH210" s="120">
        <f>IF($U$210="sníž. přenesená",$N$210,0)</f>
        <v>0</v>
      </c>
      <c r="BI210" s="120">
        <f>IF($U$210="nulová",$N$210,0)</f>
        <v>0</v>
      </c>
      <c r="BJ210" s="6" t="s">
        <v>19</v>
      </c>
      <c r="BK210" s="120">
        <f>ROUND($L$210*$K$210,2)</f>
        <v>0</v>
      </c>
      <c r="BL210" s="6" t="s">
        <v>254</v>
      </c>
      <c r="BM210" s="6" t="s">
        <v>542</v>
      </c>
    </row>
    <row r="211" spans="2:65" s="6" customFormat="1" ht="18.75" customHeight="1">
      <c r="B211" s="124"/>
      <c r="E211" s="125"/>
      <c r="F211" s="207" t="s">
        <v>337</v>
      </c>
      <c r="G211" s="208"/>
      <c r="H211" s="208"/>
      <c r="I211" s="208"/>
      <c r="K211" s="126">
        <v>823.70500000000004</v>
      </c>
      <c r="R211" s="127"/>
      <c r="T211" s="128"/>
      <c r="AA211" s="129"/>
      <c r="AT211" s="125" t="s">
        <v>182</v>
      </c>
      <c r="AU211" s="125" t="s">
        <v>92</v>
      </c>
      <c r="AV211" s="125" t="s">
        <v>92</v>
      </c>
      <c r="AW211" s="125" t="s">
        <v>102</v>
      </c>
      <c r="AX211" s="125" t="s">
        <v>19</v>
      </c>
      <c r="AY211" s="125" t="s">
        <v>122</v>
      </c>
    </row>
    <row r="212" spans="2:65" s="6" customFormat="1" ht="27" customHeight="1">
      <c r="B212" s="19"/>
      <c r="C212" s="113" t="s">
        <v>300</v>
      </c>
      <c r="D212" s="113" t="s">
        <v>123</v>
      </c>
      <c r="E212" s="114" t="s">
        <v>347</v>
      </c>
      <c r="F212" s="192" t="s">
        <v>348</v>
      </c>
      <c r="G212" s="193"/>
      <c r="H212" s="193"/>
      <c r="I212" s="193"/>
      <c r="J212" s="115" t="s">
        <v>178</v>
      </c>
      <c r="K212" s="116">
        <v>430.78</v>
      </c>
      <c r="L212" s="194">
        <v>0</v>
      </c>
      <c r="M212" s="193"/>
      <c r="N212" s="194">
        <f>ROUND($L$212*$K$212,2)</f>
        <v>0</v>
      </c>
      <c r="O212" s="193"/>
      <c r="P212" s="193"/>
      <c r="Q212" s="193"/>
      <c r="R212" s="20"/>
      <c r="T212" s="117"/>
      <c r="U212" s="26" t="s">
        <v>39</v>
      </c>
      <c r="V212" s="118">
        <v>0.06</v>
      </c>
      <c r="W212" s="118">
        <f>$V$212*$K$212</f>
        <v>25.846799999999998</v>
      </c>
      <c r="X212" s="118">
        <v>1.0000000000000001E-5</v>
      </c>
      <c r="Y212" s="118">
        <f>$X$212*$K$212</f>
        <v>4.3077999999999997E-3</v>
      </c>
      <c r="Z212" s="118">
        <v>0</v>
      </c>
      <c r="AA212" s="119">
        <f>$Z$212*$K$212</f>
        <v>0</v>
      </c>
      <c r="AR212" s="6" t="s">
        <v>254</v>
      </c>
      <c r="AT212" s="6" t="s">
        <v>123</v>
      </c>
      <c r="AU212" s="6" t="s">
        <v>92</v>
      </c>
      <c r="AY212" s="6" t="s">
        <v>122</v>
      </c>
      <c r="BE212" s="120">
        <f>IF($U$212="základní",$N$212,0)</f>
        <v>0</v>
      </c>
      <c r="BF212" s="120">
        <f>IF($U$212="snížená",$N$212,0)</f>
        <v>0</v>
      </c>
      <c r="BG212" s="120">
        <f>IF($U$212="zákl. přenesená",$N$212,0)</f>
        <v>0</v>
      </c>
      <c r="BH212" s="120">
        <f>IF($U$212="sníž. přenesená",$N$212,0)</f>
        <v>0</v>
      </c>
      <c r="BI212" s="120">
        <f>IF($U$212="nulová",$N$212,0)</f>
        <v>0</v>
      </c>
      <c r="BJ212" s="6" t="s">
        <v>19</v>
      </c>
      <c r="BK212" s="120">
        <f>ROUND($L$212*$K$212,2)</f>
        <v>0</v>
      </c>
      <c r="BL212" s="6" t="s">
        <v>254</v>
      </c>
      <c r="BM212" s="6" t="s">
        <v>543</v>
      </c>
    </row>
    <row r="213" spans="2:65" s="6" customFormat="1" ht="18.75" customHeight="1">
      <c r="B213" s="124"/>
      <c r="E213" s="125"/>
      <c r="F213" s="207" t="s">
        <v>341</v>
      </c>
      <c r="G213" s="208"/>
      <c r="H213" s="208"/>
      <c r="I213" s="208"/>
      <c r="K213" s="126">
        <v>430.78</v>
      </c>
      <c r="R213" s="127"/>
      <c r="T213" s="128"/>
      <c r="AA213" s="129"/>
      <c r="AT213" s="125" t="s">
        <v>182</v>
      </c>
      <c r="AU213" s="125" t="s">
        <v>92</v>
      </c>
      <c r="AV213" s="125" t="s">
        <v>92</v>
      </c>
      <c r="AW213" s="125" t="s">
        <v>102</v>
      </c>
      <c r="AX213" s="125" t="s">
        <v>19</v>
      </c>
      <c r="AY213" s="125" t="s">
        <v>122</v>
      </c>
    </row>
    <row r="214" spans="2:65" s="6" customFormat="1" ht="15.75" customHeight="1">
      <c r="B214" s="19"/>
      <c r="C214" s="142" t="s">
        <v>342</v>
      </c>
      <c r="D214" s="142" t="s">
        <v>201</v>
      </c>
      <c r="E214" s="143" t="s">
        <v>351</v>
      </c>
      <c r="F214" s="213" t="s">
        <v>352</v>
      </c>
      <c r="G214" s="214"/>
      <c r="H214" s="214"/>
      <c r="I214" s="214"/>
      <c r="J214" s="144" t="s">
        <v>178</v>
      </c>
      <c r="K214" s="145">
        <v>452.31900000000002</v>
      </c>
      <c r="L214" s="215">
        <v>0</v>
      </c>
      <c r="M214" s="214"/>
      <c r="N214" s="215">
        <f>ROUND($L$214*$K$214,2)</f>
        <v>0</v>
      </c>
      <c r="O214" s="193"/>
      <c r="P214" s="193"/>
      <c r="Q214" s="193"/>
      <c r="R214" s="20"/>
      <c r="T214" s="117"/>
      <c r="U214" s="26" t="s">
        <v>39</v>
      </c>
      <c r="V214" s="118">
        <v>0</v>
      </c>
      <c r="W214" s="118">
        <f>$V$214*$K$214</f>
        <v>0</v>
      </c>
      <c r="X214" s="118">
        <v>1.2999999999999999E-3</v>
      </c>
      <c r="Y214" s="118">
        <f>$X$214*$K$214</f>
        <v>0.5880147</v>
      </c>
      <c r="Z214" s="118">
        <v>0</v>
      </c>
      <c r="AA214" s="119">
        <f>$Z$214*$K$214</f>
        <v>0</v>
      </c>
      <c r="AR214" s="6" t="s">
        <v>300</v>
      </c>
      <c r="AT214" s="6" t="s">
        <v>201</v>
      </c>
      <c r="AU214" s="6" t="s">
        <v>92</v>
      </c>
      <c r="AY214" s="6" t="s">
        <v>122</v>
      </c>
      <c r="BE214" s="120">
        <f>IF($U$214="základní",$N$214,0)</f>
        <v>0</v>
      </c>
      <c r="BF214" s="120">
        <f>IF($U$214="snížená",$N$214,0)</f>
        <v>0</v>
      </c>
      <c r="BG214" s="120">
        <f>IF($U$214="zákl. přenesená",$N$214,0)</f>
        <v>0</v>
      </c>
      <c r="BH214" s="120">
        <f>IF($U$214="sníž. přenesená",$N$214,0)</f>
        <v>0</v>
      </c>
      <c r="BI214" s="120">
        <f>IF($U$214="nulová",$N$214,0)</f>
        <v>0</v>
      </c>
      <c r="BJ214" s="6" t="s">
        <v>19</v>
      </c>
      <c r="BK214" s="120">
        <f>ROUND($L$214*$K$214,2)</f>
        <v>0</v>
      </c>
      <c r="BL214" s="6" t="s">
        <v>254</v>
      </c>
      <c r="BM214" s="6" t="s">
        <v>544</v>
      </c>
    </row>
    <row r="215" spans="2:65" s="6" customFormat="1" ht="18.75" customHeight="1">
      <c r="B215" s="124"/>
      <c r="E215" s="125"/>
      <c r="F215" s="207" t="s">
        <v>345</v>
      </c>
      <c r="G215" s="208"/>
      <c r="H215" s="208"/>
      <c r="I215" s="208"/>
      <c r="K215" s="126">
        <v>452.31900000000002</v>
      </c>
      <c r="R215" s="127"/>
      <c r="T215" s="128"/>
      <c r="AA215" s="129"/>
      <c r="AT215" s="125" t="s">
        <v>182</v>
      </c>
      <c r="AU215" s="125" t="s">
        <v>92</v>
      </c>
      <c r="AV215" s="125" t="s">
        <v>92</v>
      </c>
      <c r="AW215" s="125" t="s">
        <v>102</v>
      </c>
      <c r="AX215" s="125" t="s">
        <v>19</v>
      </c>
      <c r="AY215" s="125" t="s">
        <v>122</v>
      </c>
    </row>
    <row r="216" spans="2:65" s="6" customFormat="1" ht="27" customHeight="1">
      <c r="B216" s="19"/>
      <c r="C216" s="113" t="s">
        <v>346</v>
      </c>
      <c r="D216" s="113" t="s">
        <v>123</v>
      </c>
      <c r="E216" s="114" t="s">
        <v>355</v>
      </c>
      <c r="F216" s="192" t="s">
        <v>356</v>
      </c>
      <c r="G216" s="193"/>
      <c r="H216" s="193"/>
      <c r="I216" s="193"/>
      <c r="J216" s="115" t="s">
        <v>280</v>
      </c>
      <c r="K216" s="116">
        <v>14.635</v>
      </c>
      <c r="L216" s="194">
        <v>0</v>
      </c>
      <c r="M216" s="193"/>
      <c r="N216" s="194">
        <f>ROUND($L$216*$K$216,2)</f>
        <v>0</v>
      </c>
      <c r="O216" s="193"/>
      <c r="P216" s="193"/>
      <c r="Q216" s="193"/>
      <c r="R216" s="20"/>
      <c r="T216" s="117"/>
      <c r="U216" s="26" t="s">
        <v>39</v>
      </c>
      <c r="V216" s="118">
        <v>1.831</v>
      </c>
      <c r="W216" s="118">
        <f>$V$216*$K$216</f>
        <v>26.796685</v>
      </c>
      <c r="X216" s="118">
        <v>0</v>
      </c>
      <c r="Y216" s="118">
        <f>$X$216*$K$216</f>
        <v>0</v>
      </c>
      <c r="Z216" s="118">
        <v>0</v>
      </c>
      <c r="AA216" s="119">
        <f>$Z$216*$K$216</f>
        <v>0</v>
      </c>
      <c r="AR216" s="6" t="s">
        <v>254</v>
      </c>
      <c r="AT216" s="6" t="s">
        <v>123</v>
      </c>
      <c r="AU216" s="6" t="s">
        <v>92</v>
      </c>
      <c r="AY216" s="6" t="s">
        <v>122</v>
      </c>
      <c r="BE216" s="120">
        <f>IF($U$216="základní",$N$216,0)</f>
        <v>0</v>
      </c>
      <c r="BF216" s="120">
        <f>IF($U$216="snížená",$N$216,0)</f>
        <v>0</v>
      </c>
      <c r="BG216" s="120">
        <f>IF($U$216="zákl. přenesená",$N$216,0)</f>
        <v>0</v>
      </c>
      <c r="BH216" s="120">
        <f>IF($U$216="sníž. přenesená",$N$216,0)</f>
        <v>0</v>
      </c>
      <c r="BI216" s="120">
        <f>IF($U$216="nulová",$N$216,0)</f>
        <v>0</v>
      </c>
      <c r="BJ216" s="6" t="s">
        <v>19</v>
      </c>
      <c r="BK216" s="120">
        <f>ROUND($L$216*$K$216,2)</f>
        <v>0</v>
      </c>
      <c r="BL216" s="6" t="s">
        <v>254</v>
      </c>
      <c r="BM216" s="6" t="s">
        <v>545</v>
      </c>
    </row>
    <row r="217" spans="2:65" s="103" customFormat="1" ht="30.75" customHeight="1">
      <c r="B217" s="104"/>
      <c r="D217" s="112" t="s">
        <v>169</v>
      </c>
      <c r="E217" s="112"/>
      <c r="F217" s="112"/>
      <c r="G217" s="112"/>
      <c r="H217" s="112"/>
      <c r="I217" s="112"/>
      <c r="J217" s="112"/>
      <c r="K217" s="112"/>
      <c r="L217" s="112"/>
      <c r="M217" s="112"/>
      <c r="N217" s="201">
        <f>$BK$217</f>
        <v>0</v>
      </c>
      <c r="O217" s="200"/>
      <c r="P217" s="200"/>
      <c r="Q217" s="200"/>
      <c r="R217" s="107"/>
      <c r="T217" s="108"/>
      <c r="W217" s="109">
        <f>SUM($W$218:$W$220)</f>
        <v>0.76</v>
      </c>
      <c r="Y217" s="109">
        <f>SUM($Y$218:$Y$220)</f>
        <v>1.6E-2</v>
      </c>
      <c r="AA217" s="110">
        <f>SUM($AA$218:$AA$220)</f>
        <v>0</v>
      </c>
      <c r="AR217" s="106" t="s">
        <v>92</v>
      </c>
      <c r="AT217" s="106" t="s">
        <v>73</v>
      </c>
      <c r="AU217" s="106" t="s">
        <v>19</v>
      </c>
      <c r="AY217" s="106" t="s">
        <v>122</v>
      </c>
      <c r="BK217" s="111">
        <f>SUM($BK$218:$BK$220)</f>
        <v>0</v>
      </c>
    </row>
    <row r="218" spans="2:65" s="6" customFormat="1" ht="27" customHeight="1">
      <c r="B218" s="19"/>
      <c r="C218" s="113" t="s">
        <v>350</v>
      </c>
      <c r="D218" s="113" t="s">
        <v>123</v>
      </c>
      <c r="E218" s="114" t="s">
        <v>359</v>
      </c>
      <c r="F218" s="192" t="s">
        <v>360</v>
      </c>
      <c r="G218" s="193"/>
      <c r="H218" s="193"/>
      <c r="I218" s="193"/>
      <c r="J218" s="115" t="s">
        <v>361</v>
      </c>
      <c r="K218" s="116">
        <v>1</v>
      </c>
      <c r="L218" s="194">
        <v>0</v>
      </c>
      <c r="M218" s="193"/>
      <c r="N218" s="194">
        <f>ROUND($L$218*$K$218,2)</f>
        <v>0</v>
      </c>
      <c r="O218" s="193"/>
      <c r="P218" s="193"/>
      <c r="Q218" s="193"/>
      <c r="R218" s="20"/>
      <c r="T218" s="117"/>
      <c r="U218" s="26" t="s">
        <v>39</v>
      </c>
      <c r="V218" s="118">
        <v>0.76</v>
      </c>
      <c r="W218" s="118">
        <f>$V$218*$K$218</f>
        <v>0.76</v>
      </c>
      <c r="X218" s="118">
        <v>0</v>
      </c>
      <c r="Y218" s="118">
        <f>$X$218*$K$218</f>
        <v>0</v>
      </c>
      <c r="Z218" s="118">
        <v>0</v>
      </c>
      <c r="AA218" s="119">
        <f>$Z$218*$K$218</f>
        <v>0</v>
      </c>
      <c r="AR218" s="6" t="s">
        <v>254</v>
      </c>
      <c r="AT218" s="6" t="s">
        <v>123</v>
      </c>
      <c r="AU218" s="6" t="s">
        <v>92</v>
      </c>
      <c r="AY218" s="6" t="s">
        <v>122</v>
      </c>
      <c r="BE218" s="120">
        <f>IF($U$218="základní",$N$218,0)</f>
        <v>0</v>
      </c>
      <c r="BF218" s="120">
        <f>IF($U$218="snížená",$N$218,0)</f>
        <v>0</v>
      </c>
      <c r="BG218" s="120">
        <f>IF($U$218="zákl. přenesená",$N$218,0)</f>
        <v>0</v>
      </c>
      <c r="BH218" s="120">
        <f>IF($U$218="sníž. přenesená",$N$218,0)</f>
        <v>0</v>
      </c>
      <c r="BI218" s="120">
        <f>IF($U$218="nulová",$N$218,0)</f>
        <v>0</v>
      </c>
      <c r="BJ218" s="6" t="s">
        <v>19</v>
      </c>
      <c r="BK218" s="120">
        <f>ROUND($L$218*$K$218,2)</f>
        <v>0</v>
      </c>
      <c r="BL218" s="6" t="s">
        <v>254</v>
      </c>
      <c r="BM218" s="6" t="s">
        <v>546</v>
      </c>
    </row>
    <row r="219" spans="2:65" s="6" customFormat="1" ht="18.75" customHeight="1">
      <c r="B219" s="124"/>
      <c r="E219" s="125"/>
      <c r="F219" s="207" t="s">
        <v>363</v>
      </c>
      <c r="G219" s="208"/>
      <c r="H219" s="208"/>
      <c r="I219" s="208"/>
      <c r="K219" s="126">
        <v>1</v>
      </c>
      <c r="R219" s="127"/>
      <c r="T219" s="128"/>
      <c r="AA219" s="129"/>
      <c r="AT219" s="125" t="s">
        <v>182</v>
      </c>
      <c r="AU219" s="125" t="s">
        <v>92</v>
      </c>
      <c r="AV219" s="125" t="s">
        <v>92</v>
      </c>
      <c r="AW219" s="125" t="s">
        <v>102</v>
      </c>
      <c r="AX219" s="125" t="s">
        <v>19</v>
      </c>
      <c r="AY219" s="125" t="s">
        <v>122</v>
      </c>
    </row>
    <row r="220" spans="2:65" s="6" customFormat="1" ht="27" customHeight="1">
      <c r="B220" s="19"/>
      <c r="C220" s="142" t="s">
        <v>354</v>
      </c>
      <c r="D220" s="142" t="s">
        <v>201</v>
      </c>
      <c r="E220" s="143" t="s">
        <v>365</v>
      </c>
      <c r="F220" s="213" t="s">
        <v>366</v>
      </c>
      <c r="G220" s="214"/>
      <c r="H220" s="214"/>
      <c r="I220" s="214"/>
      <c r="J220" s="144" t="s">
        <v>361</v>
      </c>
      <c r="K220" s="145">
        <v>1</v>
      </c>
      <c r="L220" s="215">
        <v>0</v>
      </c>
      <c r="M220" s="214"/>
      <c r="N220" s="215">
        <f>ROUND($L$220*$K$220,2)</f>
        <v>0</v>
      </c>
      <c r="O220" s="193"/>
      <c r="P220" s="193"/>
      <c r="Q220" s="193"/>
      <c r="R220" s="20"/>
      <c r="T220" s="117"/>
      <c r="U220" s="26" t="s">
        <v>39</v>
      </c>
      <c r="V220" s="118">
        <v>0</v>
      </c>
      <c r="W220" s="118">
        <f>$V$220*$K$220</f>
        <v>0</v>
      </c>
      <c r="X220" s="118">
        <v>1.6E-2</v>
      </c>
      <c r="Y220" s="118">
        <f>$X$220*$K$220</f>
        <v>1.6E-2</v>
      </c>
      <c r="Z220" s="118">
        <v>0</v>
      </c>
      <c r="AA220" s="119">
        <f>$Z$220*$K$220</f>
        <v>0</v>
      </c>
      <c r="AR220" s="6" t="s">
        <v>300</v>
      </c>
      <c r="AT220" s="6" t="s">
        <v>201</v>
      </c>
      <c r="AU220" s="6" t="s">
        <v>92</v>
      </c>
      <c r="AY220" s="6" t="s">
        <v>122</v>
      </c>
      <c r="BE220" s="120">
        <f>IF($U$220="základní",$N$220,0)</f>
        <v>0</v>
      </c>
      <c r="BF220" s="120">
        <f>IF($U$220="snížená",$N$220,0)</f>
        <v>0</v>
      </c>
      <c r="BG220" s="120">
        <f>IF($U$220="zákl. přenesená",$N$220,0)</f>
        <v>0</v>
      </c>
      <c r="BH220" s="120">
        <f>IF($U$220="sníž. přenesená",$N$220,0)</f>
        <v>0</v>
      </c>
      <c r="BI220" s="120">
        <f>IF($U$220="nulová",$N$220,0)</f>
        <v>0</v>
      </c>
      <c r="BJ220" s="6" t="s">
        <v>19</v>
      </c>
      <c r="BK220" s="120">
        <f>ROUND($L$220*$K$220,2)</f>
        <v>0</v>
      </c>
      <c r="BL220" s="6" t="s">
        <v>254</v>
      </c>
      <c r="BM220" s="6" t="s">
        <v>547</v>
      </c>
    </row>
    <row r="221" spans="2:65" s="103" customFormat="1" ht="30.75" customHeight="1">
      <c r="B221" s="104"/>
      <c r="D221" s="112" t="s">
        <v>170</v>
      </c>
      <c r="E221" s="112"/>
      <c r="F221" s="112"/>
      <c r="G221" s="112"/>
      <c r="H221" s="112"/>
      <c r="I221" s="112"/>
      <c r="J221" s="112"/>
      <c r="K221" s="112"/>
      <c r="L221" s="112"/>
      <c r="M221" s="112"/>
      <c r="N221" s="201">
        <f>$BK$221</f>
        <v>0</v>
      </c>
      <c r="O221" s="200"/>
      <c r="P221" s="200"/>
      <c r="Q221" s="200"/>
      <c r="R221" s="107"/>
      <c r="T221" s="108"/>
      <c r="W221" s="109">
        <f>SUM($W$222:$W$224)</f>
        <v>0.55300000000000005</v>
      </c>
      <c r="Y221" s="109">
        <f>SUM($Y$222:$Y$224)</f>
        <v>0</v>
      </c>
      <c r="AA221" s="110">
        <f>SUM($AA$222:$AA$224)</f>
        <v>0</v>
      </c>
      <c r="AR221" s="106" t="s">
        <v>92</v>
      </c>
      <c r="AT221" s="106" t="s">
        <v>73</v>
      </c>
      <c r="AU221" s="106" t="s">
        <v>19</v>
      </c>
      <c r="AY221" s="106" t="s">
        <v>122</v>
      </c>
      <c r="BK221" s="111">
        <f>SUM($BK$222:$BK$224)</f>
        <v>0</v>
      </c>
    </row>
    <row r="222" spans="2:65" s="6" customFormat="1" ht="15.75" customHeight="1">
      <c r="B222" s="19"/>
      <c r="C222" s="113" t="s">
        <v>358</v>
      </c>
      <c r="D222" s="113" t="s">
        <v>123</v>
      </c>
      <c r="E222" s="114" t="s">
        <v>369</v>
      </c>
      <c r="F222" s="192" t="s">
        <v>370</v>
      </c>
      <c r="G222" s="193"/>
      <c r="H222" s="193"/>
      <c r="I222" s="193"/>
      <c r="J222" s="115" t="s">
        <v>267</v>
      </c>
      <c r="K222" s="116">
        <v>1</v>
      </c>
      <c r="L222" s="194">
        <v>0</v>
      </c>
      <c r="M222" s="193"/>
      <c r="N222" s="194">
        <f>ROUND($L$222*$K$222,2)</f>
        <v>0</v>
      </c>
      <c r="O222" s="193"/>
      <c r="P222" s="193"/>
      <c r="Q222" s="193"/>
      <c r="R222" s="20"/>
      <c r="T222" s="117"/>
      <c r="U222" s="26" t="s">
        <v>39</v>
      </c>
      <c r="V222" s="118">
        <v>0.55300000000000005</v>
      </c>
      <c r="W222" s="118">
        <f>$V$222*$K$222</f>
        <v>0.55300000000000005</v>
      </c>
      <c r="X222" s="118">
        <v>0</v>
      </c>
      <c r="Y222" s="118">
        <f>$X$222*$K$222</f>
        <v>0</v>
      </c>
      <c r="Z222" s="118">
        <v>0</v>
      </c>
      <c r="AA222" s="119">
        <f>$Z$222*$K$222</f>
        <v>0</v>
      </c>
      <c r="AR222" s="6" t="s">
        <v>254</v>
      </c>
      <c r="AT222" s="6" t="s">
        <v>123</v>
      </c>
      <c r="AU222" s="6" t="s">
        <v>92</v>
      </c>
      <c r="AY222" s="6" t="s">
        <v>122</v>
      </c>
      <c r="BE222" s="120">
        <f>IF($U$222="základní",$N$222,0)</f>
        <v>0</v>
      </c>
      <c r="BF222" s="120">
        <f>IF($U$222="snížená",$N$222,0)</f>
        <v>0</v>
      </c>
      <c r="BG222" s="120">
        <f>IF($U$222="zákl. přenesená",$N$222,0)</f>
        <v>0</v>
      </c>
      <c r="BH222" s="120">
        <f>IF($U$222="sníž. přenesená",$N$222,0)</f>
        <v>0</v>
      </c>
      <c r="BI222" s="120">
        <f>IF($U$222="nulová",$N$222,0)</f>
        <v>0</v>
      </c>
      <c r="BJ222" s="6" t="s">
        <v>19</v>
      </c>
      <c r="BK222" s="120">
        <f>ROUND($L$222*$K$222,2)</f>
        <v>0</v>
      </c>
      <c r="BL222" s="6" t="s">
        <v>254</v>
      </c>
      <c r="BM222" s="6" t="s">
        <v>548</v>
      </c>
    </row>
    <row r="223" spans="2:65" s="6" customFormat="1" ht="18.75" customHeight="1">
      <c r="B223" s="19"/>
      <c r="F223" s="216"/>
      <c r="G223" s="168"/>
      <c r="H223" s="168"/>
      <c r="I223" s="168"/>
      <c r="R223" s="20"/>
      <c r="T223" s="54"/>
      <c r="AA223" s="55"/>
      <c r="AT223" s="6" t="s">
        <v>229</v>
      </c>
      <c r="AU223" s="6" t="s">
        <v>92</v>
      </c>
    </row>
    <row r="224" spans="2:65" s="6" customFormat="1" ht="18.75" customHeight="1">
      <c r="B224" s="124"/>
      <c r="E224" s="125"/>
      <c r="F224" s="207" t="s">
        <v>372</v>
      </c>
      <c r="G224" s="208"/>
      <c r="H224" s="208"/>
      <c r="I224" s="208"/>
      <c r="K224" s="126">
        <v>1</v>
      </c>
      <c r="R224" s="127"/>
      <c r="T224" s="128"/>
      <c r="AA224" s="129"/>
      <c r="AT224" s="125" t="s">
        <v>182</v>
      </c>
      <c r="AU224" s="125" t="s">
        <v>92</v>
      </c>
      <c r="AV224" s="125" t="s">
        <v>92</v>
      </c>
      <c r="AW224" s="125" t="s">
        <v>102</v>
      </c>
      <c r="AX224" s="125" t="s">
        <v>19</v>
      </c>
      <c r="AY224" s="125" t="s">
        <v>122</v>
      </c>
    </row>
    <row r="225" spans="2:65" s="103" customFormat="1" ht="30.75" customHeight="1">
      <c r="B225" s="104"/>
      <c r="D225" s="112" t="s">
        <v>171</v>
      </c>
      <c r="E225" s="112"/>
      <c r="F225" s="112"/>
      <c r="G225" s="112"/>
      <c r="H225" s="112"/>
      <c r="I225" s="112"/>
      <c r="J225" s="112"/>
      <c r="K225" s="112"/>
      <c r="L225" s="112"/>
      <c r="M225" s="112"/>
      <c r="N225" s="201">
        <f>$BK$225</f>
        <v>0</v>
      </c>
      <c r="O225" s="200"/>
      <c r="P225" s="200"/>
      <c r="Q225" s="200"/>
      <c r="R225" s="107"/>
      <c r="T225" s="108"/>
      <c r="W225" s="109">
        <f>SUM($W$226:$W$228)</f>
        <v>1.042</v>
      </c>
      <c r="Y225" s="109">
        <f>SUM($Y$226:$Y$228)</f>
        <v>0</v>
      </c>
      <c r="AA225" s="110">
        <f>SUM($AA$226:$AA$228)</f>
        <v>0</v>
      </c>
      <c r="AR225" s="106" t="s">
        <v>92</v>
      </c>
      <c r="AT225" s="106" t="s">
        <v>73</v>
      </c>
      <c r="AU225" s="106" t="s">
        <v>19</v>
      </c>
      <c r="AY225" s="106" t="s">
        <v>122</v>
      </c>
      <c r="BK225" s="111">
        <f>SUM($BK$226:$BK$228)</f>
        <v>0</v>
      </c>
    </row>
    <row r="226" spans="2:65" s="6" customFormat="1" ht="15.75" customHeight="1">
      <c r="B226" s="19"/>
      <c r="C226" s="113" t="s">
        <v>364</v>
      </c>
      <c r="D226" s="113" t="s">
        <v>123</v>
      </c>
      <c r="E226" s="114" t="s">
        <v>374</v>
      </c>
      <c r="F226" s="192" t="s">
        <v>375</v>
      </c>
      <c r="G226" s="193"/>
      <c r="H226" s="193"/>
      <c r="I226" s="193"/>
      <c r="J226" s="115" t="s">
        <v>267</v>
      </c>
      <c r="K226" s="116">
        <v>1</v>
      </c>
      <c r="L226" s="194">
        <v>0</v>
      </c>
      <c r="M226" s="193"/>
      <c r="N226" s="194">
        <f>ROUND($L$226*$K$226,2)</f>
        <v>0</v>
      </c>
      <c r="O226" s="193"/>
      <c r="P226" s="193"/>
      <c r="Q226" s="193"/>
      <c r="R226" s="20"/>
      <c r="T226" s="117"/>
      <c r="U226" s="26" t="s">
        <v>39</v>
      </c>
      <c r="V226" s="118">
        <v>1.042</v>
      </c>
      <c r="W226" s="118">
        <f>$V$226*$K$226</f>
        <v>1.042</v>
      </c>
      <c r="X226" s="118">
        <v>0</v>
      </c>
      <c r="Y226" s="118">
        <f>$X$226*$K$226</f>
        <v>0</v>
      </c>
      <c r="Z226" s="118">
        <v>0</v>
      </c>
      <c r="AA226" s="119">
        <f>$Z$226*$K$226</f>
        <v>0</v>
      </c>
      <c r="AR226" s="6" t="s">
        <v>254</v>
      </c>
      <c r="AT226" s="6" t="s">
        <v>123</v>
      </c>
      <c r="AU226" s="6" t="s">
        <v>92</v>
      </c>
      <c r="AY226" s="6" t="s">
        <v>122</v>
      </c>
      <c r="BE226" s="120">
        <f>IF($U$226="základní",$N$226,0)</f>
        <v>0</v>
      </c>
      <c r="BF226" s="120">
        <f>IF($U$226="snížená",$N$226,0)</f>
        <v>0</v>
      </c>
      <c r="BG226" s="120">
        <f>IF($U$226="zákl. přenesená",$N$226,0)</f>
        <v>0</v>
      </c>
      <c r="BH226" s="120">
        <f>IF($U$226="sníž. přenesená",$N$226,0)</f>
        <v>0</v>
      </c>
      <c r="BI226" s="120">
        <f>IF($U$226="nulová",$N$226,0)</f>
        <v>0</v>
      </c>
      <c r="BJ226" s="6" t="s">
        <v>19</v>
      </c>
      <c r="BK226" s="120">
        <f>ROUND($L$226*$K$226,2)</f>
        <v>0</v>
      </c>
      <c r="BL226" s="6" t="s">
        <v>254</v>
      </c>
      <c r="BM226" s="6" t="s">
        <v>549</v>
      </c>
    </row>
    <row r="227" spans="2:65" s="6" customFormat="1" ht="44.25" customHeight="1">
      <c r="B227" s="19"/>
      <c r="F227" s="216" t="s">
        <v>550</v>
      </c>
      <c r="G227" s="168"/>
      <c r="H227" s="168"/>
      <c r="I227" s="168"/>
      <c r="R227" s="20"/>
      <c r="T227" s="54"/>
      <c r="AA227" s="55"/>
      <c r="AT227" s="6" t="s">
        <v>229</v>
      </c>
      <c r="AU227" s="6" t="s">
        <v>92</v>
      </c>
    </row>
    <row r="228" spans="2:65" s="6" customFormat="1" ht="32.25" customHeight="1">
      <c r="B228" s="124"/>
      <c r="E228" s="125"/>
      <c r="F228" s="207" t="s">
        <v>378</v>
      </c>
      <c r="G228" s="208"/>
      <c r="H228" s="208"/>
      <c r="I228" s="208"/>
      <c r="K228" s="126">
        <v>1</v>
      </c>
      <c r="R228" s="127"/>
      <c r="T228" s="128"/>
      <c r="AA228" s="129"/>
      <c r="AT228" s="125" t="s">
        <v>182</v>
      </c>
      <c r="AU228" s="125" t="s">
        <v>92</v>
      </c>
      <c r="AV228" s="125" t="s">
        <v>92</v>
      </c>
      <c r="AW228" s="125" t="s">
        <v>102</v>
      </c>
      <c r="AX228" s="125" t="s">
        <v>19</v>
      </c>
      <c r="AY228" s="125" t="s">
        <v>122</v>
      </c>
    </row>
    <row r="229" spans="2:65" s="103" customFormat="1" ht="30.75" customHeight="1">
      <c r="B229" s="104"/>
      <c r="D229" s="112" t="s">
        <v>172</v>
      </c>
      <c r="E229" s="112"/>
      <c r="F229" s="112"/>
      <c r="G229" s="112"/>
      <c r="H229" s="112"/>
      <c r="I229" s="112"/>
      <c r="J229" s="112"/>
      <c r="K229" s="112"/>
      <c r="L229" s="112"/>
      <c r="M229" s="112"/>
      <c r="N229" s="201">
        <f>$BK$229</f>
        <v>0</v>
      </c>
      <c r="O229" s="200"/>
      <c r="P229" s="200"/>
      <c r="Q229" s="200"/>
      <c r="R229" s="107"/>
      <c r="T229" s="108"/>
      <c r="W229" s="109">
        <f>SUM($W$230:$W$240)</f>
        <v>219.89764599999998</v>
      </c>
      <c r="Y229" s="109">
        <f>SUM($Y$230:$Y$240)</f>
        <v>3.5263033999999998</v>
      </c>
      <c r="AA229" s="110">
        <f>SUM($AA$230:$AA$240)</f>
        <v>0</v>
      </c>
      <c r="AR229" s="106" t="s">
        <v>92</v>
      </c>
      <c r="AT229" s="106" t="s">
        <v>73</v>
      </c>
      <c r="AU229" s="106" t="s">
        <v>19</v>
      </c>
      <c r="AY229" s="106" t="s">
        <v>122</v>
      </c>
      <c r="BK229" s="111">
        <f>SUM($BK$230:$BK$240)</f>
        <v>0</v>
      </c>
    </row>
    <row r="230" spans="2:65" s="6" customFormat="1" ht="15.75" customHeight="1">
      <c r="B230" s="19"/>
      <c r="C230" s="113" t="s">
        <v>368</v>
      </c>
      <c r="D230" s="113" t="s">
        <v>123</v>
      </c>
      <c r="E230" s="114" t="s">
        <v>380</v>
      </c>
      <c r="F230" s="192" t="s">
        <v>381</v>
      </c>
      <c r="G230" s="193"/>
      <c r="H230" s="193"/>
      <c r="I230" s="193"/>
      <c r="J230" s="115" t="s">
        <v>192</v>
      </c>
      <c r="K230" s="116">
        <v>1346.04</v>
      </c>
      <c r="L230" s="194">
        <v>0</v>
      </c>
      <c r="M230" s="193"/>
      <c r="N230" s="194">
        <f>ROUND($L$230*$K$230,2)</f>
        <v>0</v>
      </c>
      <c r="O230" s="193"/>
      <c r="P230" s="193"/>
      <c r="Q230" s="193"/>
      <c r="R230" s="20"/>
      <c r="T230" s="117"/>
      <c r="U230" s="26" t="s">
        <v>39</v>
      </c>
      <c r="V230" s="118">
        <v>0.14699999999999999</v>
      </c>
      <c r="W230" s="118">
        <f>$V$230*$K$230</f>
        <v>197.86787999999999</v>
      </c>
      <c r="X230" s="118">
        <v>2.0000000000000002E-5</v>
      </c>
      <c r="Y230" s="118">
        <f>$X$230*$K$230</f>
        <v>2.6920800000000002E-2</v>
      </c>
      <c r="Z230" s="118">
        <v>0</v>
      </c>
      <c r="AA230" s="119">
        <f>$Z$230*$K$230</f>
        <v>0</v>
      </c>
      <c r="AR230" s="6" t="s">
        <v>254</v>
      </c>
      <c r="AT230" s="6" t="s">
        <v>123</v>
      </c>
      <c r="AU230" s="6" t="s">
        <v>92</v>
      </c>
      <c r="AY230" s="6" t="s">
        <v>122</v>
      </c>
      <c r="BE230" s="120">
        <f>IF($U$230="základní",$N$230,0)</f>
        <v>0</v>
      </c>
      <c r="BF230" s="120">
        <f>IF($U$230="snížená",$N$230,0)</f>
        <v>0</v>
      </c>
      <c r="BG230" s="120">
        <f>IF($U$230="zákl. přenesená",$N$230,0)</f>
        <v>0</v>
      </c>
      <c r="BH230" s="120">
        <f>IF($U$230="sníž. přenesená",$N$230,0)</f>
        <v>0</v>
      </c>
      <c r="BI230" s="120">
        <f>IF($U$230="nulová",$N$230,0)</f>
        <v>0</v>
      </c>
      <c r="BJ230" s="6" t="s">
        <v>19</v>
      </c>
      <c r="BK230" s="120">
        <f>ROUND($L$230*$K$230,2)</f>
        <v>0</v>
      </c>
      <c r="BL230" s="6" t="s">
        <v>254</v>
      </c>
      <c r="BM230" s="6" t="s">
        <v>551</v>
      </c>
    </row>
    <row r="231" spans="2:65" s="6" customFormat="1" ht="32.25" customHeight="1">
      <c r="B231" s="124"/>
      <c r="E231" s="125" t="s">
        <v>148</v>
      </c>
      <c r="F231" s="207" t="s">
        <v>383</v>
      </c>
      <c r="G231" s="208"/>
      <c r="H231" s="208"/>
      <c r="I231" s="208"/>
      <c r="K231" s="126">
        <v>1346.04</v>
      </c>
      <c r="R231" s="127"/>
      <c r="T231" s="128"/>
      <c r="AA231" s="129"/>
      <c r="AT231" s="125" t="s">
        <v>182</v>
      </c>
      <c r="AU231" s="125" t="s">
        <v>92</v>
      </c>
      <c r="AV231" s="125" t="s">
        <v>92</v>
      </c>
      <c r="AW231" s="125" t="s">
        <v>102</v>
      </c>
      <c r="AX231" s="125" t="s">
        <v>19</v>
      </c>
      <c r="AY231" s="125" t="s">
        <v>122</v>
      </c>
    </row>
    <row r="232" spans="2:65" s="6" customFormat="1" ht="27" customHeight="1">
      <c r="B232" s="19"/>
      <c r="C232" s="142" t="s">
        <v>373</v>
      </c>
      <c r="D232" s="142" t="s">
        <v>201</v>
      </c>
      <c r="E232" s="143" t="s">
        <v>385</v>
      </c>
      <c r="F232" s="213" t="s">
        <v>386</v>
      </c>
      <c r="G232" s="214"/>
      <c r="H232" s="214"/>
      <c r="I232" s="214"/>
      <c r="J232" s="144" t="s">
        <v>387</v>
      </c>
      <c r="K232" s="145">
        <v>4.3499999999999996</v>
      </c>
      <c r="L232" s="215">
        <v>0</v>
      </c>
      <c r="M232" s="214"/>
      <c r="N232" s="215">
        <f>ROUND($L$232*$K$232,2)</f>
        <v>0</v>
      </c>
      <c r="O232" s="193"/>
      <c r="P232" s="193"/>
      <c r="Q232" s="193"/>
      <c r="R232" s="20"/>
      <c r="T232" s="117"/>
      <c r="U232" s="26" t="s">
        <v>39</v>
      </c>
      <c r="V232" s="118">
        <v>0</v>
      </c>
      <c r="W232" s="118">
        <f>$V$232*$K$232</f>
        <v>0</v>
      </c>
      <c r="X232" s="118">
        <v>0.55000000000000004</v>
      </c>
      <c r="Y232" s="118">
        <f>$X$232*$K$232</f>
        <v>2.3925000000000001</v>
      </c>
      <c r="Z232" s="118">
        <v>0</v>
      </c>
      <c r="AA232" s="119">
        <f>$Z$232*$K$232</f>
        <v>0</v>
      </c>
      <c r="AR232" s="6" t="s">
        <v>300</v>
      </c>
      <c r="AT232" s="6" t="s">
        <v>201</v>
      </c>
      <c r="AU232" s="6" t="s">
        <v>92</v>
      </c>
      <c r="AY232" s="6" t="s">
        <v>122</v>
      </c>
      <c r="BE232" s="120">
        <f>IF($U$232="základní",$N$232,0)</f>
        <v>0</v>
      </c>
      <c r="BF232" s="120">
        <f>IF($U$232="snížená",$N$232,0)</f>
        <v>0</v>
      </c>
      <c r="BG232" s="120">
        <f>IF($U$232="zákl. přenesená",$N$232,0)</f>
        <v>0</v>
      </c>
      <c r="BH232" s="120">
        <f>IF($U$232="sníž. přenesená",$N$232,0)</f>
        <v>0</v>
      </c>
      <c r="BI232" s="120">
        <f>IF($U$232="nulová",$N$232,0)</f>
        <v>0</v>
      </c>
      <c r="BJ232" s="6" t="s">
        <v>19</v>
      </c>
      <c r="BK232" s="120">
        <f>ROUND($L$232*$K$232,2)</f>
        <v>0</v>
      </c>
      <c r="BL232" s="6" t="s">
        <v>254</v>
      </c>
      <c r="BM232" s="6" t="s">
        <v>552</v>
      </c>
    </row>
    <row r="233" spans="2:65" s="6" customFormat="1" ht="18.75" customHeight="1">
      <c r="B233" s="124"/>
      <c r="E233" s="125"/>
      <c r="F233" s="207" t="s">
        <v>389</v>
      </c>
      <c r="G233" s="208"/>
      <c r="H233" s="208"/>
      <c r="I233" s="208"/>
      <c r="K233" s="126">
        <v>4.3499999999999996</v>
      </c>
      <c r="R233" s="127"/>
      <c r="T233" s="128"/>
      <c r="AA233" s="129"/>
      <c r="AT233" s="125" t="s">
        <v>182</v>
      </c>
      <c r="AU233" s="125" t="s">
        <v>92</v>
      </c>
      <c r="AV233" s="125" t="s">
        <v>92</v>
      </c>
      <c r="AW233" s="125" t="s">
        <v>102</v>
      </c>
      <c r="AX233" s="125" t="s">
        <v>19</v>
      </c>
      <c r="AY233" s="125" t="s">
        <v>122</v>
      </c>
    </row>
    <row r="234" spans="2:65" s="6" customFormat="1" ht="27" customHeight="1">
      <c r="B234" s="19"/>
      <c r="C234" s="113" t="s">
        <v>379</v>
      </c>
      <c r="D234" s="113" t="s">
        <v>123</v>
      </c>
      <c r="E234" s="114" t="s">
        <v>391</v>
      </c>
      <c r="F234" s="192" t="s">
        <v>392</v>
      </c>
      <c r="G234" s="193"/>
      <c r="H234" s="193"/>
      <c r="I234" s="193"/>
      <c r="J234" s="115" t="s">
        <v>178</v>
      </c>
      <c r="K234" s="116">
        <v>53.841999999999999</v>
      </c>
      <c r="L234" s="194">
        <v>0</v>
      </c>
      <c r="M234" s="193"/>
      <c r="N234" s="194">
        <f>ROUND($L$234*$K$234,2)</f>
        <v>0</v>
      </c>
      <c r="O234" s="193"/>
      <c r="P234" s="193"/>
      <c r="Q234" s="193"/>
      <c r="R234" s="20"/>
      <c r="T234" s="117"/>
      <c r="U234" s="26" t="s">
        <v>39</v>
      </c>
      <c r="V234" s="118">
        <v>0</v>
      </c>
      <c r="W234" s="118">
        <f>$V$234*$K$234</f>
        <v>0</v>
      </c>
      <c r="X234" s="118">
        <v>2.0000000000000001E-4</v>
      </c>
      <c r="Y234" s="118">
        <f>$X$234*$K$234</f>
        <v>1.0768400000000001E-2</v>
      </c>
      <c r="Z234" s="118">
        <v>0</v>
      </c>
      <c r="AA234" s="119">
        <f>$Z$234*$K$234</f>
        <v>0</v>
      </c>
      <c r="AR234" s="6" t="s">
        <v>254</v>
      </c>
      <c r="AT234" s="6" t="s">
        <v>123</v>
      </c>
      <c r="AU234" s="6" t="s">
        <v>92</v>
      </c>
      <c r="AY234" s="6" t="s">
        <v>122</v>
      </c>
      <c r="BE234" s="120">
        <f>IF($U$234="základní",$N$234,0)</f>
        <v>0</v>
      </c>
      <c r="BF234" s="120">
        <f>IF($U$234="snížená",$N$234,0)</f>
        <v>0</v>
      </c>
      <c r="BG234" s="120">
        <f>IF($U$234="zákl. přenesená",$N$234,0)</f>
        <v>0</v>
      </c>
      <c r="BH234" s="120">
        <f>IF($U$234="sníž. přenesená",$N$234,0)</f>
        <v>0</v>
      </c>
      <c r="BI234" s="120">
        <f>IF($U$234="nulová",$N$234,0)</f>
        <v>0</v>
      </c>
      <c r="BJ234" s="6" t="s">
        <v>19</v>
      </c>
      <c r="BK234" s="120">
        <f>ROUND($L$234*$K$234,2)</f>
        <v>0</v>
      </c>
      <c r="BL234" s="6" t="s">
        <v>254</v>
      </c>
      <c r="BM234" s="6" t="s">
        <v>553</v>
      </c>
    </row>
    <row r="235" spans="2:65" s="6" customFormat="1" ht="18.75" customHeight="1">
      <c r="B235" s="124"/>
      <c r="E235" s="125"/>
      <c r="F235" s="207" t="s">
        <v>394</v>
      </c>
      <c r="G235" s="208"/>
      <c r="H235" s="208"/>
      <c r="I235" s="208"/>
      <c r="K235" s="126">
        <v>53.841999999999999</v>
      </c>
      <c r="R235" s="127"/>
      <c r="T235" s="128"/>
      <c r="AA235" s="129"/>
      <c r="AT235" s="125" t="s">
        <v>182</v>
      </c>
      <c r="AU235" s="125" t="s">
        <v>92</v>
      </c>
      <c r="AV235" s="125" t="s">
        <v>92</v>
      </c>
      <c r="AW235" s="125" t="s">
        <v>102</v>
      </c>
      <c r="AX235" s="125" t="s">
        <v>19</v>
      </c>
      <c r="AY235" s="125" t="s">
        <v>122</v>
      </c>
    </row>
    <row r="236" spans="2:65" s="6" customFormat="1" ht="27" customHeight="1">
      <c r="B236" s="19"/>
      <c r="C236" s="113" t="s">
        <v>384</v>
      </c>
      <c r="D236" s="113" t="s">
        <v>123</v>
      </c>
      <c r="E236" s="114" t="s">
        <v>396</v>
      </c>
      <c r="F236" s="192" t="s">
        <v>397</v>
      </c>
      <c r="G236" s="193"/>
      <c r="H236" s="193"/>
      <c r="I236" s="193"/>
      <c r="J236" s="115" t="s">
        <v>178</v>
      </c>
      <c r="K236" s="116">
        <v>68.938000000000002</v>
      </c>
      <c r="L236" s="194">
        <v>0</v>
      </c>
      <c r="M236" s="193"/>
      <c r="N236" s="194">
        <f>ROUND($L$236*$K$236,2)</f>
        <v>0</v>
      </c>
      <c r="O236" s="193"/>
      <c r="P236" s="193"/>
      <c r="Q236" s="193"/>
      <c r="R236" s="20"/>
      <c r="T236" s="117"/>
      <c r="U236" s="26" t="s">
        <v>39</v>
      </c>
      <c r="V236" s="118">
        <v>0.23</v>
      </c>
      <c r="W236" s="118">
        <f>$V$236*$K$236</f>
        <v>15.855740000000001</v>
      </c>
      <c r="X236" s="118">
        <v>1.5709999999999998E-2</v>
      </c>
      <c r="Y236" s="118">
        <f>$X$236*$K$236</f>
        <v>1.0830159799999999</v>
      </c>
      <c r="Z236" s="118">
        <v>0</v>
      </c>
      <c r="AA236" s="119">
        <f>$Z$236*$K$236</f>
        <v>0</v>
      </c>
      <c r="AR236" s="6" t="s">
        <v>254</v>
      </c>
      <c r="AT236" s="6" t="s">
        <v>123</v>
      </c>
      <c r="AU236" s="6" t="s">
        <v>92</v>
      </c>
      <c r="AY236" s="6" t="s">
        <v>122</v>
      </c>
      <c r="BE236" s="120">
        <f>IF($U$236="základní",$N$236,0)</f>
        <v>0</v>
      </c>
      <c r="BF236" s="120">
        <f>IF($U$236="snížená",$N$236,0)</f>
        <v>0</v>
      </c>
      <c r="BG236" s="120">
        <f>IF($U$236="zákl. přenesená",$N$236,0)</f>
        <v>0</v>
      </c>
      <c r="BH236" s="120">
        <f>IF($U$236="sníž. přenesená",$N$236,0)</f>
        <v>0</v>
      </c>
      <c r="BI236" s="120">
        <f>IF($U$236="nulová",$N$236,0)</f>
        <v>0</v>
      </c>
      <c r="BJ236" s="6" t="s">
        <v>19</v>
      </c>
      <c r="BK236" s="120">
        <f>ROUND($L$236*$K$236,2)</f>
        <v>0</v>
      </c>
      <c r="BL236" s="6" t="s">
        <v>254</v>
      </c>
      <c r="BM236" s="6" t="s">
        <v>554</v>
      </c>
    </row>
    <row r="237" spans="2:65" s="6" customFormat="1" ht="32.25" customHeight="1">
      <c r="B237" s="124"/>
      <c r="E237" s="125" t="s">
        <v>142</v>
      </c>
      <c r="F237" s="207" t="s">
        <v>555</v>
      </c>
      <c r="G237" s="208"/>
      <c r="H237" s="208"/>
      <c r="I237" s="208"/>
      <c r="K237" s="126">
        <v>68.938000000000002</v>
      </c>
      <c r="R237" s="127"/>
      <c r="T237" s="128"/>
      <c r="AA237" s="129"/>
      <c r="AT237" s="125" t="s">
        <v>182</v>
      </c>
      <c r="AU237" s="125" t="s">
        <v>92</v>
      </c>
      <c r="AV237" s="125" t="s">
        <v>92</v>
      </c>
      <c r="AW237" s="125" t="s">
        <v>102</v>
      </c>
      <c r="AX237" s="125" t="s">
        <v>19</v>
      </c>
      <c r="AY237" s="125" t="s">
        <v>122</v>
      </c>
    </row>
    <row r="238" spans="2:65" s="6" customFormat="1" ht="27" customHeight="1">
      <c r="B238" s="19"/>
      <c r="C238" s="113" t="s">
        <v>390</v>
      </c>
      <c r="D238" s="113" t="s">
        <v>123</v>
      </c>
      <c r="E238" s="114" t="s">
        <v>401</v>
      </c>
      <c r="F238" s="192" t="s">
        <v>402</v>
      </c>
      <c r="G238" s="193"/>
      <c r="H238" s="193"/>
      <c r="I238" s="193"/>
      <c r="J238" s="115" t="s">
        <v>178</v>
      </c>
      <c r="K238" s="116">
        <v>68.938000000000002</v>
      </c>
      <c r="L238" s="194">
        <v>0</v>
      </c>
      <c r="M238" s="193"/>
      <c r="N238" s="194">
        <f>ROUND($L$238*$K$238,2)</f>
        <v>0</v>
      </c>
      <c r="O238" s="193"/>
      <c r="P238" s="193"/>
      <c r="Q238" s="193"/>
      <c r="R238" s="20"/>
      <c r="T238" s="117"/>
      <c r="U238" s="26" t="s">
        <v>39</v>
      </c>
      <c r="V238" s="118">
        <v>0</v>
      </c>
      <c r="W238" s="118">
        <f>$V$238*$K$238</f>
        <v>0</v>
      </c>
      <c r="X238" s="118">
        <v>1.9000000000000001E-4</v>
      </c>
      <c r="Y238" s="118">
        <f>$X$238*$K$238</f>
        <v>1.3098220000000001E-2</v>
      </c>
      <c r="Z238" s="118">
        <v>0</v>
      </c>
      <c r="AA238" s="119">
        <f>$Z$238*$K$238</f>
        <v>0</v>
      </c>
      <c r="AR238" s="6" t="s">
        <v>254</v>
      </c>
      <c r="AT238" s="6" t="s">
        <v>123</v>
      </c>
      <c r="AU238" s="6" t="s">
        <v>92</v>
      </c>
      <c r="AY238" s="6" t="s">
        <v>122</v>
      </c>
      <c r="BE238" s="120">
        <f>IF($U$238="základní",$N$238,0)</f>
        <v>0</v>
      </c>
      <c r="BF238" s="120">
        <f>IF($U$238="snížená",$N$238,0)</f>
        <v>0</v>
      </c>
      <c r="BG238" s="120">
        <f>IF($U$238="zákl. přenesená",$N$238,0)</f>
        <v>0</v>
      </c>
      <c r="BH238" s="120">
        <f>IF($U$238="sníž. přenesená",$N$238,0)</f>
        <v>0</v>
      </c>
      <c r="BI238" s="120">
        <f>IF($U$238="nulová",$N$238,0)</f>
        <v>0</v>
      </c>
      <c r="BJ238" s="6" t="s">
        <v>19</v>
      </c>
      <c r="BK238" s="120">
        <f>ROUND($L$238*$K$238,2)</f>
        <v>0</v>
      </c>
      <c r="BL238" s="6" t="s">
        <v>254</v>
      </c>
      <c r="BM238" s="6" t="s">
        <v>556</v>
      </c>
    </row>
    <row r="239" spans="2:65" s="6" customFormat="1" ht="18.75" customHeight="1">
      <c r="B239" s="124"/>
      <c r="E239" s="125"/>
      <c r="F239" s="207" t="s">
        <v>142</v>
      </c>
      <c r="G239" s="208"/>
      <c r="H239" s="208"/>
      <c r="I239" s="208"/>
      <c r="K239" s="126">
        <v>68.938000000000002</v>
      </c>
      <c r="R239" s="127"/>
      <c r="T239" s="128"/>
      <c r="AA239" s="129"/>
      <c r="AT239" s="125" t="s">
        <v>182</v>
      </c>
      <c r="AU239" s="125" t="s">
        <v>92</v>
      </c>
      <c r="AV239" s="125" t="s">
        <v>92</v>
      </c>
      <c r="AW239" s="125" t="s">
        <v>102</v>
      </c>
      <c r="AX239" s="125" t="s">
        <v>19</v>
      </c>
      <c r="AY239" s="125" t="s">
        <v>122</v>
      </c>
    </row>
    <row r="240" spans="2:65" s="6" customFormat="1" ht="27" customHeight="1">
      <c r="B240" s="19"/>
      <c r="C240" s="113" t="s">
        <v>395</v>
      </c>
      <c r="D240" s="113" t="s">
        <v>123</v>
      </c>
      <c r="E240" s="114" t="s">
        <v>405</v>
      </c>
      <c r="F240" s="192" t="s">
        <v>406</v>
      </c>
      <c r="G240" s="193"/>
      <c r="H240" s="193"/>
      <c r="I240" s="193"/>
      <c r="J240" s="115" t="s">
        <v>280</v>
      </c>
      <c r="K240" s="116">
        <v>3.5259999999999998</v>
      </c>
      <c r="L240" s="194">
        <v>0</v>
      </c>
      <c r="M240" s="193"/>
      <c r="N240" s="194">
        <f>ROUND($L$240*$K$240,2)</f>
        <v>0</v>
      </c>
      <c r="O240" s="193"/>
      <c r="P240" s="193"/>
      <c r="Q240" s="193"/>
      <c r="R240" s="20"/>
      <c r="T240" s="117"/>
      <c r="U240" s="26" t="s">
        <v>39</v>
      </c>
      <c r="V240" s="118">
        <v>1.7509999999999999</v>
      </c>
      <c r="W240" s="118">
        <f>$V$240*$K$240</f>
        <v>6.1740259999999996</v>
      </c>
      <c r="X240" s="118">
        <v>0</v>
      </c>
      <c r="Y240" s="118">
        <f>$X$240*$K$240</f>
        <v>0</v>
      </c>
      <c r="Z240" s="118">
        <v>0</v>
      </c>
      <c r="AA240" s="119">
        <f>$Z$240*$K$240</f>
        <v>0</v>
      </c>
      <c r="AR240" s="6" t="s">
        <v>254</v>
      </c>
      <c r="AT240" s="6" t="s">
        <v>123</v>
      </c>
      <c r="AU240" s="6" t="s">
        <v>92</v>
      </c>
      <c r="AY240" s="6" t="s">
        <v>122</v>
      </c>
      <c r="BE240" s="120">
        <f>IF($U$240="základní",$N$240,0)</f>
        <v>0</v>
      </c>
      <c r="BF240" s="120">
        <f>IF($U$240="snížená",$N$240,0)</f>
        <v>0</v>
      </c>
      <c r="BG240" s="120">
        <f>IF($U$240="zákl. přenesená",$N$240,0)</f>
        <v>0</v>
      </c>
      <c r="BH240" s="120">
        <f>IF($U$240="sníž. přenesená",$N$240,0)</f>
        <v>0</v>
      </c>
      <c r="BI240" s="120">
        <f>IF($U$240="nulová",$N$240,0)</f>
        <v>0</v>
      </c>
      <c r="BJ240" s="6" t="s">
        <v>19</v>
      </c>
      <c r="BK240" s="120">
        <f>ROUND($L$240*$K$240,2)</f>
        <v>0</v>
      </c>
      <c r="BL240" s="6" t="s">
        <v>254</v>
      </c>
      <c r="BM240" s="6" t="s">
        <v>557</v>
      </c>
    </row>
    <row r="241" spans="2:65" s="103" customFormat="1" ht="30.75" customHeight="1">
      <c r="B241" s="104"/>
      <c r="D241" s="112" t="s">
        <v>173</v>
      </c>
      <c r="E241" s="112"/>
      <c r="F241" s="112"/>
      <c r="G241" s="112"/>
      <c r="H241" s="112"/>
      <c r="I241" s="112"/>
      <c r="J241" s="112"/>
      <c r="K241" s="112"/>
      <c r="L241" s="112"/>
      <c r="M241" s="112"/>
      <c r="N241" s="201">
        <f>$BK$241</f>
        <v>0</v>
      </c>
      <c r="O241" s="200"/>
      <c r="P241" s="200"/>
      <c r="Q241" s="200"/>
      <c r="R241" s="107"/>
      <c r="T241" s="108"/>
      <c r="W241" s="109">
        <f>SUM($W$242:$W$252)</f>
        <v>227.73885000000001</v>
      </c>
      <c r="Y241" s="109">
        <f>SUM($Y$242:$Y$252)</f>
        <v>2.8525027999999999</v>
      </c>
      <c r="AA241" s="110">
        <f>SUM($AA$242:$AA$252)</f>
        <v>0</v>
      </c>
      <c r="AR241" s="106" t="s">
        <v>92</v>
      </c>
      <c r="AT241" s="106" t="s">
        <v>73</v>
      </c>
      <c r="AU241" s="106" t="s">
        <v>19</v>
      </c>
      <c r="AY241" s="106" t="s">
        <v>122</v>
      </c>
      <c r="BK241" s="111">
        <f>SUM($BK$242:$BK$252)</f>
        <v>0</v>
      </c>
    </row>
    <row r="242" spans="2:65" s="6" customFormat="1" ht="27" customHeight="1">
      <c r="B242" s="19"/>
      <c r="C242" s="113" t="s">
        <v>400</v>
      </c>
      <c r="D242" s="113" t="s">
        <v>123</v>
      </c>
      <c r="E242" s="114" t="s">
        <v>409</v>
      </c>
      <c r="F242" s="192" t="s">
        <v>410</v>
      </c>
      <c r="G242" s="193"/>
      <c r="H242" s="193"/>
      <c r="I242" s="193"/>
      <c r="J242" s="115" t="s">
        <v>178</v>
      </c>
      <c r="K242" s="116">
        <v>203.31</v>
      </c>
      <c r="L242" s="194">
        <v>0</v>
      </c>
      <c r="M242" s="193"/>
      <c r="N242" s="194">
        <f>ROUND($L$242*$K$242,2)</f>
        <v>0</v>
      </c>
      <c r="O242" s="193"/>
      <c r="P242" s="193"/>
      <c r="Q242" s="193"/>
      <c r="R242" s="20"/>
      <c r="T242" s="117"/>
      <c r="U242" s="26" t="s">
        <v>39</v>
      </c>
      <c r="V242" s="118">
        <v>0.96799999999999997</v>
      </c>
      <c r="W242" s="118">
        <f>$V$242*$K$242</f>
        <v>196.80408</v>
      </c>
      <c r="X242" s="118">
        <v>1.244E-2</v>
      </c>
      <c r="Y242" s="118">
        <f>$X$242*$K$242</f>
        <v>2.5291763999999999</v>
      </c>
      <c r="Z242" s="118">
        <v>0</v>
      </c>
      <c r="AA242" s="119">
        <f>$Z$242*$K$242</f>
        <v>0</v>
      </c>
      <c r="AR242" s="6" t="s">
        <v>254</v>
      </c>
      <c r="AT242" s="6" t="s">
        <v>123</v>
      </c>
      <c r="AU242" s="6" t="s">
        <v>92</v>
      </c>
      <c r="AY242" s="6" t="s">
        <v>122</v>
      </c>
      <c r="BE242" s="120">
        <f>IF($U$242="základní",$N$242,0)</f>
        <v>0</v>
      </c>
      <c r="BF242" s="120">
        <f>IF($U$242="snížená",$N$242,0)</f>
        <v>0</v>
      </c>
      <c r="BG242" s="120">
        <f>IF($U$242="zákl. přenesená",$N$242,0)</f>
        <v>0</v>
      </c>
      <c r="BH242" s="120">
        <f>IF($U$242="sníž. přenesená",$N$242,0)</f>
        <v>0</v>
      </c>
      <c r="BI242" s="120">
        <f>IF($U$242="nulová",$N$242,0)</f>
        <v>0</v>
      </c>
      <c r="BJ242" s="6" t="s">
        <v>19</v>
      </c>
      <c r="BK242" s="120">
        <f>ROUND($L$242*$K$242,2)</f>
        <v>0</v>
      </c>
      <c r="BL242" s="6" t="s">
        <v>254</v>
      </c>
      <c r="BM242" s="6" t="s">
        <v>558</v>
      </c>
    </row>
    <row r="243" spans="2:65" s="6" customFormat="1" ht="46.5" customHeight="1">
      <c r="B243" s="124"/>
      <c r="E243" s="125" t="s">
        <v>152</v>
      </c>
      <c r="F243" s="207" t="s">
        <v>559</v>
      </c>
      <c r="G243" s="208"/>
      <c r="H243" s="208"/>
      <c r="I243" s="208"/>
      <c r="K243" s="126">
        <v>203.31</v>
      </c>
      <c r="R243" s="127"/>
      <c r="T243" s="128"/>
      <c r="AA243" s="129"/>
      <c r="AT243" s="125" t="s">
        <v>182</v>
      </c>
      <c r="AU243" s="125" t="s">
        <v>92</v>
      </c>
      <c r="AV243" s="125" t="s">
        <v>92</v>
      </c>
      <c r="AW243" s="125" t="s">
        <v>102</v>
      </c>
      <c r="AX243" s="125" t="s">
        <v>19</v>
      </c>
      <c r="AY243" s="125" t="s">
        <v>122</v>
      </c>
    </row>
    <row r="244" spans="2:65" s="6" customFormat="1" ht="27" customHeight="1">
      <c r="B244" s="19"/>
      <c r="C244" s="113" t="s">
        <v>404</v>
      </c>
      <c r="D244" s="113" t="s">
        <v>123</v>
      </c>
      <c r="E244" s="114" t="s">
        <v>413</v>
      </c>
      <c r="F244" s="192" t="s">
        <v>414</v>
      </c>
      <c r="G244" s="193"/>
      <c r="H244" s="193"/>
      <c r="I244" s="193"/>
      <c r="J244" s="115" t="s">
        <v>178</v>
      </c>
      <c r="K244" s="116">
        <v>203.31</v>
      </c>
      <c r="L244" s="194">
        <v>0</v>
      </c>
      <c r="M244" s="193"/>
      <c r="N244" s="194">
        <f>ROUND($L$244*$K$244,2)</f>
        <v>0</v>
      </c>
      <c r="O244" s="193"/>
      <c r="P244" s="193"/>
      <c r="Q244" s="193"/>
      <c r="R244" s="20"/>
      <c r="T244" s="117"/>
      <c r="U244" s="26" t="s">
        <v>39</v>
      </c>
      <c r="V244" s="118">
        <v>0.11</v>
      </c>
      <c r="W244" s="118">
        <f>$V$244*$K$244</f>
        <v>22.364100000000001</v>
      </c>
      <c r="X244" s="118">
        <v>0</v>
      </c>
      <c r="Y244" s="118">
        <f>$X$244*$K$244</f>
        <v>0</v>
      </c>
      <c r="Z244" s="118">
        <v>0</v>
      </c>
      <c r="AA244" s="119">
        <f>$Z$244*$K$244</f>
        <v>0</v>
      </c>
      <c r="AR244" s="6" t="s">
        <v>254</v>
      </c>
      <c r="AT244" s="6" t="s">
        <v>123</v>
      </c>
      <c r="AU244" s="6" t="s">
        <v>92</v>
      </c>
      <c r="AY244" s="6" t="s">
        <v>122</v>
      </c>
      <c r="BE244" s="120">
        <f>IF($U$244="základní",$N$244,0)</f>
        <v>0</v>
      </c>
      <c r="BF244" s="120">
        <f>IF($U$244="snížená",$N$244,0)</f>
        <v>0</v>
      </c>
      <c r="BG244" s="120">
        <f>IF($U$244="zákl. přenesená",$N$244,0)</f>
        <v>0</v>
      </c>
      <c r="BH244" s="120">
        <f>IF($U$244="sníž. přenesená",$N$244,0)</f>
        <v>0</v>
      </c>
      <c r="BI244" s="120">
        <f>IF($U$244="nulová",$N$244,0)</f>
        <v>0</v>
      </c>
      <c r="BJ244" s="6" t="s">
        <v>19</v>
      </c>
      <c r="BK244" s="120">
        <f>ROUND($L$244*$K$244,2)</f>
        <v>0</v>
      </c>
      <c r="BL244" s="6" t="s">
        <v>254</v>
      </c>
      <c r="BM244" s="6" t="s">
        <v>560</v>
      </c>
    </row>
    <row r="245" spans="2:65" s="6" customFormat="1" ht="18.75" customHeight="1">
      <c r="B245" s="124"/>
      <c r="E245" s="125"/>
      <c r="F245" s="207" t="s">
        <v>152</v>
      </c>
      <c r="G245" s="208"/>
      <c r="H245" s="208"/>
      <c r="I245" s="208"/>
      <c r="K245" s="126">
        <v>203.31</v>
      </c>
      <c r="R245" s="127"/>
      <c r="T245" s="128"/>
      <c r="AA245" s="129"/>
      <c r="AT245" s="125" t="s">
        <v>182</v>
      </c>
      <c r="AU245" s="125" t="s">
        <v>92</v>
      </c>
      <c r="AV245" s="125" t="s">
        <v>92</v>
      </c>
      <c r="AW245" s="125" t="s">
        <v>102</v>
      </c>
      <c r="AX245" s="125" t="s">
        <v>19</v>
      </c>
      <c r="AY245" s="125" t="s">
        <v>122</v>
      </c>
    </row>
    <row r="246" spans="2:65" s="6" customFormat="1" ht="27" customHeight="1">
      <c r="B246" s="19"/>
      <c r="C246" s="142" t="s">
        <v>408</v>
      </c>
      <c r="D246" s="142" t="s">
        <v>201</v>
      </c>
      <c r="E246" s="143" t="s">
        <v>417</v>
      </c>
      <c r="F246" s="213" t="s">
        <v>599</v>
      </c>
      <c r="G246" s="214"/>
      <c r="H246" s="214"/>
      <c r="I246" s="214"/>
      <c r="J246" s="144" t="s">
        <v>178</v>
      </c>
      <c r="K246" s="145">
        <v>207.376</v>
      </c>
      <c r="L246" s="215">
        <v>0</v>
      </c>
      <c r="M246" s="214"/>
      <c r="N246" s="215">
        <f>ROUND($L$246*$K$246,2)</f>
        <v>0</v>
      </c>
      <c r="O246" s="193"/>
      <c r="P246" s="193"/>
      <c r="Q246" s="193"/>
      <c r="R246" s="20"/>
      <c r="T246" s="117"/>
      <c r="U246" s="26" t="s">
        <v>39</v>
      </c>
      <c r="V246" s="118">
        <v>0</v>
      </c>
      <c r="W246" s="118">
        <f>$V$246*$K$246</f>
        <v>0</v>
      </c>
      <c r="X246" s="118">
        <v>1.4E-3</v>
      </c>
      <c r="Y246" s="118">
        <f>$X$246*$K$246</f>
        <v>0.29032639999999998</v>
      </c>
      <c r="Z246" s="118">
        <v>0</v>
      </c>
      <c r="AA246" s="119">
        <f>$Z$246*$K$246</f>
        <v>0</v>
      </c>
      <c r="AR246" s="6" t="s">
        <v>300</v>
      </c>
      <c r="AT246" s="6" t="s">
        <v>201</v>
      </c>
      <c r="AU246" s="6" t="s">
        <v>92</v>
      </c>
      <c r="AY246" s="6" t="s">
        <v>122</v>
      </c>
      <c r="BE246" s="120">
        <f>IF($U$246="základní",$N$246,0)</f>
        <v>0</v>
      </c>
      <c r="BF246" s="120">
        <f>IF($U$246="snížená",$N$246,0)</f>
        <v>0</v>
      </c>
      <c r="BG246" s="120">
        <f>IF($U$246="zákl. přenesená",$N$246,0)</f>
        <v>0</v>
      </c>
      <c r="BH246" s="120">
        <f>IF($U$246="sníž. přenesená",$N$246,0)</f>
        <v>0</v>
      </c>
      <c r="BI246" s="120">
        <f>IF($U$246="nulová",$N$246,0)</f>
        <v>0</v>
      </c>
      <c r="BJ246" s="6" t="s">
        <v>19</v>
      </c>
      <c r="BK246" s="120">
        <f>ROUND($L$246*$K$246,2)</f>
        <v>0</v>
      </c>
      <c r="BL246" s="6" t="s">
        <v>254</v>
      </c>
      <c r="BM246" s="6" t="s">
        <v>561</v>
      </c>
    </row>
    <row r="247" spans="2:65" s="6" customFormat="1" ht="18.75" customHeight="1">
      <c r="B247" s="124"/>
      <c r="E247" s="125"/>
      <c r="F247" s="207" t="s">
        <v>419</v>
      </c>
      <c r="G247" s="208"/>
      <c r="H247" s="208"/>
      <c r="I247" s="208"/>
      <c r="K247" s="126">
        <v>207.376</v>
      </c>
      <c r="R247" s="127"/>
      <c r="T247" s="128"/>
      <c r="AA247" s="129"/>
      <c r="AT247" s="125" t="s">
        <v>182</v>
      </c>
      <c r="AU247" s="125" t="s">
        <v>92</v>
      </c>
      <c r="AV247" s="125" t="s">
        <v>92</v>
      </c>
      <c r="AW247" s="125" t="s">
        <v>102</v>
      </c>
      <c r="AX247" s="125" t="s">
        <v>19</v>
      </c>
      <c r="AY247" s="125" t="s">
        <v>122</v>
      </c>
    </row>
    <row r="248" spans="2:65" s="6" customFormat="1" ht="27" customHeight="1">
      <c r="B248" s="19"/>
      <c r="C248" s="113" t="s">
        <v>137</v>
      </c>
      <c r="D248" s="113" t="s">
        <v>123</v>
      </c>
      <c r="E248" s="114" t="s">
        <v>421</v>
      </c>
      <c r="F248" s="192" t="s">
        <v>422</v>
      </c>
      <c r="G248" s="193"/>
      <c r="H248" s="193"/>
      <c r="I248" s="193"/>
      <c r="J248" s="115" t="s">
        <v>361</v>
      </c>
      <c r="K248" s="116">
        <v>2</v>
      </c>
      <c r="L248" s="194">
        <v>0</v>
      </c>
      <c r="M248" s="193"/>
      <c r="N248" s="194">
        <f>ROUND($L$248*$K$248,2)</f>
        <v>0</v>
      </c>
      <c r="O248" s="193"/>
      <c r="P248" s="193"/>
      <c r="Q248" s="193"/>
      <c r="R248" s="20"/>
      <c r="T248" s="117"/>
      <c r="U248" s="26" t="s">
        <v>39</v>
      </c>
      <c r="V248" s="118">
        <v>0.876</v>
      </c>
      <c r="W248" s="118">
        <f>$V$248*$K$248</f>
        <v>1.752</v>
      </c>
      <c r="X248" s="118">
        <v>0</v>
      </c>
      <c r="Y248" s="118">
        <f>$X$248*$K$248</f>
        <v>0</v>
      </c>
      <c r="Z248" s="118">
        <v>0</v>
      </c>
      <c r="AA248" s="119">
        <f>$Z$248*$K$248</f>
        <v>0</v>
      </c>
      <c r="AR248" s="6" t="s">
        <v>254</v>
      </c>
      <c r="AT248" s="6" t="s">
        <v>123</v>
      </c>
      <c r="AU248" s="6" t="s">
        <v>92</v>
      </c>
      <c r="AY248" s="6" t="s">
        <v>122</v>
      </c>
      <c r="BE248" s="120">
        <f>IF($U$248="základní",$N$248,0)</f>
        <v>0</v>
      </c>
      <c r="BF248" s="120">
        <f>IF($U$248="snížená",$N$248,0)</f>
        <v>0</v>
      </c>
      <c r="BG248" s="120">
        <f>IF($U$248="zákl. přenesená",$N$248,0)</f>
        <v>0</v>
      </c>
      <c r="BH248" s="120">
        <f>IF($U$248="sníž. přenesená",$N$248,0)</f>
        <v>0</v>
      </c>
      <c r="BI248" s="120">
        <f>IF($U$248="nulová",$N$248,0)</f>
        <v>0</v>
      </c>
      <c r="BJ248" s="6" t="s">
        <v>19</v>
      </c>
      <c r="BK248" s="120">
        <f>ROUND($L$248*$K$248,2)</f>
        <v>0</v>
      </c>
      <c r="BL248" s="6" t="s">
        <v>254</v>
      </c>
      <c r="BM248" s="6" t="s">
        <v>562</v>
      </c>
    </row>
    <row r="249" spans="2:65" s="6" customFormat="1" ht="18.75" customHeight="1">
      <c r="B249" s="124"/>
      <c r="E249" s="125"/>
      <c r="F249" s="207" t="s">
        <v>424</v>
      </c>
      <c r="G249" s="208"/>
      <c r="H249" s="208"/>
      <c r="I249" s="208"/>
      <c r="K249" s="126">
        <v>2</v>
      </c>
      <c r="R249" s="127"/>
      <c r="T249" s="128"/>
      <c r="AA249" s="129"/>
      <c r="AT249" s="125" t="s">
        <v>182</v>
      </c>
      <c r="AU249" s="125" t="s">
        <v>92</v>
      </c>
      <c r="AV249" s="125" t="s">
        <v>92</v>
      </c>
      <c r="AW249" s="125" t="s">
        <v>102</v>
      </c>
      <c r="AX249" s="125" t="s">
        <v>19</v>
      </c>
      <c r="AY249" s="125" t="s">
        <v>122</v>
      </c>
    </row>
    <row r="250" spans="2:65" s="6" customFormat="1" ht="27" customHeight="1">
      <c r="B250" s="19"/>
      <c r="C250" s="142" t="s">
        <v>416</v>
      </c>
      <c r="D250" s="142" t="s">
        <v>201</v>
      </c>
      <c r="E250" s="143" t="s">
        <v>426</v>
      </c>
      <c r="F250" s="213" t="s">
        <v>427</v>
      </c>
      <c r="G250" s="214"/>
      <c r="H250" s="214"/>
      <c r="I250" s="214"/>
      <c r="J250" s="144" t="s">
        <v>361</v>
      </c>
      <c r="K250" s="145">
        <v>2</v>
      </c>
      <c r="L250" s="215">
        <v>0</v>
      </c>
      <c r="M250" s="214"/>
      <c r="N250" s="215">
        <f>ROUND($L$250*$K$250,2)</f>
        <v>0</v>
      </c>
      <c r="O250" s="193"/>
      <c r="P250" s="193"/>
      <c r="Q250" s="193"/>
      <c r="R250" s="20"/>
      <c r="T250" s="117"/>
      <c r="U250" s="26" t="s">
        <v>39</v>
      </c>
      <c r="V250" s="118">
        <v>0</v>
      </c>
      <c r="W250" s="118">
        <f>$V$250*$K$250</f>
        <v>0</v>
      </c>
      <c r="X250" s="118">
        <v>1.6500000000000001E-2</v>
      </c>
      <c r="Y250" s="118">
        <f>$X$250*$K$250</f>
        <v>3.3000000000000002E-2</v>
      </c>
      <c r="Z250" s="118">
        <v>0</v>
      </c>
      <c r="AA250" s="119">
        <f>$Z$250*$K$250</f>
        <v>0</v>
      </c>
      <c r="AR250" s="6" t="s">
        <v>300</v>
      </c>
      <c r="AT250" s="6" t="s">
        <v>201</v>
      </c>
      <c r="AU250" s="6" t="s">
        <v>92</v>
      </c>
      <c r="AY250" s="6" t="s">
        <v>122</v>
      </c>
      <c r="BE250" s="120">
        <f>IF($U$250="základní",$N$250,0)</f>
        <v>0</v>
      </c>
      <c r="BF250" s="120">
        <f>IF($U$250="snížená",$N$250,0)</f>
        <v>0</v>
      </c>
      <c r="BG250" s="120">
        <f>IF($U$250="zákl. přenesená",$N$250,0)</f>
        <v>0</v>
      </c>
      <c r="BH250" s="120">
        <f>IF($U$250="sníž. přenesená",$N$250,0)</f>
        <v>0</v>
      </c>
      <c r="BI250" s="120">
        <f>IF($U$250="nulová",$N$250,0)</f>
        <v>0</v>
      </c>
      <c r="BJ250" s="6" t="s">
        <v>19</v>
      </c>
      <c r="BK250" s="120">
        <f>ROUND($L$250*$K$250,2)</f>
        <v>0</v>
      </c>
      <c r="BL250" s="6" t="s">
        <v>254</v>
      </c>
      <c r="BM250" s="6" t="s">
        <v>563</v>
      </c>
    </row>
    <row r="251" spans="2:65" s="6" customFormat="1" ht="18.75" customHeight="1">
      <c r="B251" s="124"/>
      <c r="E251" s="125"/>
      <c r="F251" s="207" t="s">
        <v>429</v>
      </c>
      <c r="G251" s="208"/>
      <c r="H251" s="208"/>
      <c r="I251" s="208"/>
      <c r="K251" s="126">
        <v>2</v>
      </c>
      <c r="R251" s="127"/>
      <c r="T251" s="128"/>
      <c r="AA251" s="129"/>
      <c r="AT251" s="125" t="s">
        <v>182</v>
      </c>
      <c r="AU251" s="125" t="s">
        <v>92</v>
      </c>
      <c r="AV251" s="125" t="s">
        <v>92</v>
      </c>
      <c r="AW251" s="125" t="s">
        <v>102</v>
      </c>
      <c r="AX251" s="125" t="s">
        <v>19</v>
      </c>
      <c r="AY251" s="125" t="s">
        <v>122</v>
      </c>
    </row>
    <row r="252" spans="2:65" s="6" customFormat="1" ht="27" customHeight="1">
      <c r="B252" s="19"/>
      <c r="C252" s="113" t="s">
        <v>420</v>
      </c>
      <c r="D252" s="113" t="s">
        <v>123</v>
      </c>
      <c r="E252" s="114" t="s">
        <v>431</v>
      </c>
      <c r="F252" s="192" t="s">
        <v>432</v>
      </c>
      <c r="G252" s="193"/>
      <c r="H252" s="193"/>
      <c r="I252" s="193"/>
      <c r="J252" s="115" t="s">
        <v>280</v>
      </c>
      <c r="K252" s="116">
        <v>2.8530000000000002</v>
      </c>
      <c r="L252" s="194">
        <v>0</v>
      </c>
      <c r="M252" s="193"/>
      <c r="N252" s="194">
        <f>ROUND($L$252*$K$252,2)</f>
        <v>0</v>
      </c>
      <c r="O252" s="193"/>
      <c r="P252" s="193"/>
      <c r="Q252" s="193"/>
      <c r="R252" s="20"/>
      <c r="T252" s="117"/>
      <c r="U252" s="26" t="s">
        <v>39</v>
      </c>
      <c r="V252" s="118">
        <v>2.39</v>
      </c>
      <c r="W252" s="118">
        <f>$V$252*$K$252</f>
        <v>6.8186700000000009</v>
      </c>
      <c r="X252" s="118">
        <v>0</v>
      </c>
      <c r="Y252" s="118">
        <f>$X$252*$K$252</f>
        <v>0</v>
      </c>
      <c r="Z252" s="118">
        <v>0</v>
      </c>
      <c r="AA252" s="119">
        <f>$Z$252*$K$252</f>
        <v>0</v>
      </c>
      <c r="AR252" s="6" t="s">
        <v>254</v>
      </c>
      <c r="AT252" s="6" t="s">
        <v>123</v>
      </c>
      <c r="AU252" s="6" t="s">
        <v>92</v>
      </c>
      <c r="AY252" s="6" t="s">
        <v>122</v>
      </c>
      <c r="BE252" s="120">
        <f>IF($U$252="základní",$N$252,0)</f>
        <v>0</v>
      </c>
      <c r="BF252" s="120">
        <f>IF($U$252="snížená",$N$252,0)</f>
        <v>0</v>
      </c>
      <c r="BG252" s="120">
        <f>IF($U$252="zákl. přenesená",$N$252,0)</f>
        <v>0</v>
      </c>
      <c r="BH252" s="120">
        <f>IF($U$252="sníž. přenesená",$N$252,0)</f>
        <v>0</v>
      </c>
      <c r="BI252" s="120">
        <f>IF($U$252="nulová",$N$252,0)</f>
        <v>0</v>
      </c>
      <c r="BJ252" s="6" t="s">
        <v>19</v>
      </c>
      <c r="BK252" s="120">
        <f>ROUND($L$252*$K$252,2)</f>
        <v>0</v>
      </c>
      <c r="BL252" s="6" t="s">
        <v>254</v>
      </c>
      <c r="BM252" s="6" t="s">
        <v>564</v>
      </c>
    </row>
    <row r="253" spans="2:65" s="103" customFormat="1" ht="30.75" customHeight="1">
      <c r="B253" s="104"/>
      <c r="D253" s="112" t="s">
        <v>174</v>
      </c>
      <c r="E253" s="112"/>
      <c r="F253" s="112"/>
      <c r="G253" s="112"/>
      <c r="H253" s="112"/>
      <c r="I253" s="112"/>
      <c r="J253" s="112"/>
      <c r="K253" s="112"/>
      <c r="L253" s="112"/>
      <c r="M253" s="112"/>
      <c r="N253" s="201">
        <f>$BK$253</f>
        <v>0</v>
      </c>
      <c r="O253" s="200"/>
      <c r="P253" s="200"/>
      <c r="Q253" s="200"/>
      <c r="R253" s="107"/>
      <c r="T253" s="108"/>
      <c r="W253" s="109">
        <f>SUM($W$254:$W$267)</f>
        <v>121.64599999999999</v>
      </c>
      <c r="Y253" s="109">
        <f>SUM($Y$254:$Y$267)</f>
        <v>0.83548059999999991</v>
      </c>
      <c r="AA253" s="110">
        <f>SUM($AA$254:$AA$267)</f>
        <v>0.42376635000000001</v>
      </c>
      <c r="AR253" s="106" t="s">
        <v>92</v>
      </c>
      <c r="AT253" s="106" t="s">
        <v>73</v>
      </c>
      <c r="AU253" s="106" t="s">
        <v>19</v>
      </c>
      <c r="AY253" s="106" t="s">
        <v>122</v>
      </c>
      <c r="BK253" s="111">
        <f>SUM($BK$254:$BK$267)</f>
        <v>0</v>
      </c>
    </row>
    <row r="254" spans="2:65" s="6" customFormat="1" ht="15.75" customHeight="1">
      <c r="B254" s="19"/>
      <c r="C254" s="113" t="s">
        <v>425</v>
      </c>
      <c r="D254" s="113" t="s">
        <v>123</v>
      </c>
      <c r="E254" s="114" t="s">
        <v>435</v>
      </c>
      <c r="F254" s="192" t="s">
        <v>436</v>
      </c>
      <c r="G254" s="193"/>
      <c r="H254" s="193"/>
      <c r="I254" s="193"/>
      <c r="J254" s="115" t="s">
        <v>192</v>
      </c>
      <c r="K254" s="116">
        <v>126.413</v>
      </c>
      <c r="L254" s="194">
        <v>0</v>
      </c>
      <c r="M254" s="193"/>
      <c r="N254" s="194">
        <f>ROUND($L$254*$K$254,2)</f>
        <v>0</v>
      </c>
      <c r="O254" s="193"/>
      <c r="P254" s="193"/>
      <c r="Q254" s="193"/>
      <c r="R254" s="20"/>
      <c r="T254" s="117"/>
      <c r="U254" s="26" t="s">
        <v>39</v>
      </c>
      <c r="V254" s="118">
        <v>0.08</v>
      </c>
      <c r="W254" s="118">
        <f>$V$254*$K$254</f>
        <v>10.11304</v>
      </c>
      <c r="X254" s="118">
        <v>0</v>
      </c>
      <c r="Y254" s="118">
        <f>$X$254*$K$254</f>
        <v>0</v>
      </c>
      <c r="Z254" s="118">
        <v>1.3500000000000001E-3</v>
      </c>
      <c r="AA254" s="119">
        <f>$Z$254*$K$254</f>
        <v>0.17065754999999999</v>
      </c>
      <c r="AR254" s="6" t="s">
        <v>254</v>
      </c>
      <c r="AT254" s="6" t="s">
        <v>123</v>
      </c>
      <c r="AU254" s="6" t="s">
        <v>92</v>
      </c>
      <c r="AY254" s="6" t="s">
        <v>122</v>
      </c>
      <c r="BE254" s="120">
        <f>IF($U$254="základní",$N$254,0)</f>
        <v>0</v>
      </c>
      <c r="BF254" s="120">
        <f>IF($U$254="snížená",$N$254,0)</f>
        <v>0</v>
      </c>
      <c r="BG254" s="120">
        <f>IF($U$254="zákl. přenesená",$N$254,0)</f>
        <v>0</v>
      </c>
      <c r="BH254" s="120">
        <f>IF($U$254="sníž. přenesená",$N$254,0)</f>
        <v>0</v>
      </c>
      <c r="BI254" s="120">
        <f>IF($U$254="nulová",$N$254,0)</f>
        <v>0</v>
      </c>
      <c r="BJ254" s="6" t="s">
        <v>19</v>
      </c>
      <c r="BK254" s="120">
        <f>ROUND($L$254*$K$254,2)</f>
        <v>0</v>
      </c>
      <c r="BL254" s="6" t="s">
        <v>254</v>
      </c>
      <c r="BM254" s="6" t="s">
        <v>565</v>
      </c>
    </row>
    <row r="255" spans="2:65" s="6" customFormat="1" ht="18.75" customHeight="1">
      <c r="B255" s="124"/>
      <c r="E255" s="125"/>
      <c r="F255" s="207" t="s">
        <v>438</v>
      </c>
      <c r="G255" s="208"/>
      <c r="H255" s="208"/>
      <c r="I255" s="208"/>
      <c r="K255" s="126">
        <v>114.83</v>
      </c>
      <c r="R255" s="127"/>
      <c r="T255" s="128"/>
      <c r="AA255" s="129"/>
      <c r="AT255" s="125" t="s">
        <v>182</v>
      </c>
      <c r="AU255" s="125" t="s">
        <v>92</v>
      </c>
      <c r="AV255" s="125" t="s">
        <v>92</v>
      </c>
      <c r="AW255" s="125" t="s">
        <v>102</v>
      </c>
      <c r="AX255" s="125" t="s">
        <v>74</v>
      </c>
      <c r="AY255" s="125" t="s">
        <v>122</v>
      </c>
    </row>
    <row r="256" spans="2:65" s="6" customFormat="1" ht="18.75" customHeight="1">
      <c r="B256" s="124"/>
      <c r="E256" s="125"/>
      <c r="F256" s="207" t="s">
        <v>439</v>
      </c>
      <c r="G256" s="208"/>
      <c r="H256" s="208"/>
      <c r="I256" s="208"/>
      <c r="K256" s="126">
        <v>11.583</v>
      </c>
      <c r="R256" s="127"/>
      <c r="T256" s="128"/>
      <c r="AA256" s="129"/>
      <c r="AT256" s="125" t="s">
        <v>182</v>
      </c>
      <c r="AU256" s="125" t="s">
        <v>92</v>
      </c>
      <c r="AV256" s="125" t="s">
        <v>92</v>
      </c>
      <c r="AW256" s="125" t="s">
        <v>102</v>
      </c>
      <c r="AX256" s="125" t="s">
        <v>74</v>
      </c>
      <c r="AY256" s="125" t="s">
        <v>122</v>
      </c>
    </row>
    <row r="257" spans="2:65" s="6" customFormat="1" ht="15.75" customHeight="1">
      <c r="B257" s="19"/>
      <c r="C257" s="113" t="s">
        <v>430</v>
      </c>
      <c r="D257" s="113" t="s">
        <v>123</v>
      </c>
      <c r="E257" s="114" t="s">
        <v>441</v>
      </c>
      <c r="F257" s="192" t="s">
        <v>442</v>
      </c>
      <c r="G257" s="193"/>
      <c r="H257" s="193"/>
      <c r="I257" s="193"/>
      <c r="J257" s="115" t="s">
        <v>192</v>
      </c>
      <c r="K257" s="116">
        <v>58.59</v>
      </c>
      <c r="L257" s="194">
        <v>0</v>
      </c>
      <c r="M257" s="193"/>
      <c r="N257" s="194">
        <f>ROUND($L$257*$K$257,2)</f>
        <v>0</v>
      </c>
      <c r="O257" s="193"/>
      <c r="P257" s="193"/>
      <c r="Q257" s="193"/>
      <c r="R257" s="20"/>
      <c r="T257" s="117"/>
      <c r="U257" s="26" t="s">
        <v>39</v>
      </c>
      <c r="V257" s="118">
        <v>0.08</v>
      </c>
      <c r="W257" s="118">
        <f>$V$257*$K$257</f>
        <v>4.6872000000000007</v>
      </c>
      <c r="X257" s="118">
        <v>0</v>
      </c>
      <c r="Y257" s="118">
        <f>$X$257*$K$257</f>
        <v>0</v>
      </c>
      <c r="Z257" s="118">
        <v>4.3200000000000001E-3</v>
      </c>
      <c r="AA257" s="119">
        <f>$Z$257*$K$257</f>
        <v>0.25310880000000002</v>
      </c>
      <c r="AR257" s="6" t="s">
        <v>254</v>
      </c>
      <c r="AT257" s="6" t="s">
        <v>123</v>
      </c>
      <c r="AU257" s="6" t="s">
        <v>92</v>
      </c>
      <c r="AY257" s="6" t="s">
        <v>122</v>
      </c>
      <c r="BE257" s="120">
        <f>IF($U$257="základní",$N$257,0)</f>
        <v>0</v>
      </c>
      <c r="BF257" s="120">
        <f>IF($U$257="snížená",$N$257,0)</f>
        <v>0</v>
      </c>
      <c r="BG257" s="120">
        <f>IF($U$257="zákl. přenesená",$N$257,0)</f>
        <v>0</v>
      </c>
      <c r="BH257" s="120">
        <f>IF($U$257="sníž. přenesená",$N$257,0)</f>
        <v>0</v>
      </c>
      <c r="BI257" s="120">
        <f>IF($U$257="nulová",$N$257,0)</f>
        <v>0</v>
      </c>
      <c r="BJ257" s="6" t="s">
        <v>19</v>
      </c>
      <c r="BK257" s="120">
        <f>ROUND($L$257*$K$257,2)</f>
        <v>0</v>
      </c>
      <c r="BL257" s="6" t="s">
        <v>254</v>
      </c>
      <c r="BM257" s="6" t="s">
        <v>566</v>
      </c>
    </row>
    <row r="258" spans="2:65" s="6" customFormat="1" ht="18.75" customHeight="1">
      <c r="B258" s="124"/>
      <c r="E258" s="125"/>
      <c r="F258" s="207" t="s">
        <v>444</v>
      </c>
      <c r="G258" s="208"/>
      <c r="H258" s="208"/>
      <c r="I258" s="208"/>
      <c r="K258" s="126">
        <v>58.59</v>
      </c>
      <c r="R258" s="127"/>
      <c r="T258" s="128"/>
      <c r="AA258" s="129"/>
      <c r="AT258" s="125" t="s">
        <v>182</v>
      </c>
      <c r="AU258" s="125" t="s">
        <v>92</v>
      </c>
      <c r="AV258" s="125" t="s">
        <v>92</v>
      </c>
      <c r="AW258" s="125" t="s">
        <v>102</v>
      </c>
      <c r="AX258" s="125" t="s">
        <v>19</v>
      </c>
      <c r="AY258" s="125" t="s">
        <v>122</v>
      </c>
    </row>
    <row r="259" spans="2:65" s="6" customFormat="1" ht="27" customHeight="1">
      <c r="B259" s="19"/>
      <c r="C259" s="113" t="s">
        <v>434</v>
      </c>
      <c r="D259" s="113" t="s">
        <v>123</v>
      </c>
      <c r="E259" s="114" t="s">
        <v>446</v>
      </c>
      <c r="F259" s="192" t="s">
        <v>447</v>
      </c>
      <c r="G259" s="193"/>
      <c r="H259" s="193"/>
      <c r="I259" s="193"/>
      <c r="J259" s="115" t="s">
        <v>192</v>
      </c>
      <c r="K259" s="116">
        <v>0.5</v>
      </c>
      <c r="L259" s="194">
        <v>0</v>
      </c>
      <c r="M259" s="193"/>
      <c r="N259" s="194">
        <f>ROUND($L$259*$K$259,2)</f>
        <v>0</v>
      </c>
      <c r="O259" s="193"/>
      <c r="P259" s="193"/>
      <c r="Q259" s="193"/>
      <c r="R259" s="20"/>
      <c r="T259" s="117"/>
      <c r="U259" s="26" t="s">
        <v>39</v>
      </c>
      <c r="V259" s="118">
        <v>0.3</v>
      </c>
      <c r="W259" s="118">
        <f>$V$259*$K$259</f>
        <v>0.15</v>
      </c>
      <c r="X259" s="118">
        <v>1.56E-3</v>
      </c>
      <c r="Y259" s="118">
        <f>$X$259*$K$259</f>
        <v>7.7999999999999999E-4</v>
      </c>
      <c r="Z259" s="118">
        <v>0</v>
      </c>
      <c r="AA259" s="119">
        <f>$Z$259*$K$259</f>
        <v>0</v>
      </c>
      <c r="AR259" s="6" t="s">
        <v>254</v>
      </c>
      <c r="AT259" s="6" t="s">
        <v>123</v>
      </c>
      <c r="AU259" s="6" t="s">
        <v>92</v>
      </c>
      <c r="AY259" s="6" t="s">
        <v>122</v>
      </c>
      <c r="BE259" s="120">
        <f>IF($U$259="základní",$N$259,0)</f>
        <v>0</v>
      </c>
      <c r="BF259" s="120">
        <f>IF($U$259="snížená",$N$259,0)</f>
        <v>0</v>
      </c>
      <c r="BG259" s="120">
        <f>IF($U$259="zákl. přenesená",$N$259,0)</f>
        <v>0</v>
      </c>
      <c r="BH259" s="120">
        <f>IF($U$259="sníž. přenesená",$N$259,0)</f>
        <v>0</v>
      </c>
      <c r="BI259" s="120">
        <f>IF($U$259="nulová",$N$259,0)</f>
        <v>0</v>
      </c>
      <c r="BJ259" s="6" t="s">
        <v>19</v>
      </c>
      <c r="BK259" s="120">
        <f>ROUND($L$259*$K$259,2)</f>
        <v>0</v>
      </c>
      <c r="BL259" s="6" t="s">
        <v>254</v>
      </c>
      <c r="BM259" s="6" t="s">
        <v>567</v>
      </c>
    </row>
    <row r="260" spans="2:65" s="6" customFormat="1" ht="18.75" customHeight="1">
      <c r="B260" s="124"/>
      <c r="E260" s="125"/>
      <c r="F260" s="207" t="s">
        <v>449</v>
      </c>
      <c r="G260" s="208"/>
      <c r="H260" s="208"/>
      <c r="I260" s="208"/>
      <c r="K260" s="126">
        <v>0.5</v>
      </c>
      <c r="R260" s="127"/>
      <c r="T260" s="128"/>
      <c r="AA260" s="129"/>
      <c r="AT260" s="125" t="s">
        <v>182</v>
      </c>
      <c r="AU260" s="125" t="s">
        <v>92</v>
      </c>
      <c r="AV260" s="125" t="s">
        <v>92</v>
      </c>
      <c r="AW260" s="125" t="s">
        <v>102</v>
      </c>
      <c r="AX260" s="125" t="s">
        <v>19</v>
      </c>
      <c r="AY260" s="125" t="s">
        <v>122</v>
      </c>
    </row>
    <row r="261" spans="2:65" s="6" customFormat="1" ht="27" customHeight="1">
      <c r="B261" s="19"/>
      <c r="C261" s="113" t="s">
        <v>440</v>
      </c>
      <c r="D261" s="113" t="s">
        <v>123</v>
      </c>
      <c r="E261" s="114" t="s">
        <v>451</v>
      </c>
      <c r="F261" s="192" t="s">
        <v>452</v>
      </c>
      <c r="G261" s="193"/>
      <c r="H261" s="193"/>
      <c r="I261" s="193"/>
      <c r="J261" s="115" t="s">
        <v>192</v>
      </c>
      <c r="K261" s="116">
        <v>114.8</v>
      </c>
      <c r="L261" s="194">
        <v>0</v>
      </c>
      <c r="M261" s="193"/>
      <c r="N261" s="194">
        <f>ROUND($L$261*$K$261,2)</f>
        <v>0</v>
      </c>
      <c r="O261" s="193"/>
      <c r="P261" s="193"/>
      <c r="Q261" s="193"/>
      <c r="R261" s="20"/>
      <c r="T261" s="117"/>
      <c r="U261" s="26" t="s">
        <v>39</v>
      </c>
      <c r="V261" s="118">
        <v>0.38100000000000001</v>
      </c>
      <c r="W261" s="118">
        <f>$V$261*$K$261</f>
        <v>43.738799999999998</v>
      </c>
      <c r="X261" s="118">
        <v>3.1099999999999999E-3</v>
      </c>
      <c r="Y261" s="118">
        <f>$X$261*$K$261</f>
        <v>0.35702799999999996</v>
      </c>
      <c r="Z261" s="118">
        <v>0</v>
      </c>
      <c r="AA261" s="119">
        <f>$Z$261*$K$261</f>
        <v>0</v>
      </c>
      <c r="AR261" s="6" t="s">
        <v>254</v>
      </c>
      <c r="AT261" s="6" t="s">
        <v>123</v>
      </c>
      <c r="AU261" s="6" t="s">
        <v>92</v>
      </c>
      <c r="AY261" s="6" t="s">
        <v>122</v>
      </c>
      <c r="BE261" s="120">
        <f>IF($U$261="základní",$N$261,0)</f>
        <v>0</v>
      </c>
      <c r="BF261" s="120">
        <f>IF($U$261="snížená",$N$261,0)</f>
        <v>0</v>
      </c>
      <c r="BG261" s="120">
        <f>IF($U$261="zákl. přenesená",$N$261,0)</f>
        <v>0</v>
      </c>
      <c r="BH261" s="120">
        <f>IF($U$261="sníž. přenesená",$N$261,0)</f>
        <v>0</v>
      </c>
      <c r="BI261" s="120">
        <f>IF($U$261="nulová",$N$261,0)</f>
        <v>0</v>
      </c>
      <c r="BJ261" s="6" t="s">
        <v>19</v>
      </c>
      <c r="BK261" s="120">
        <f>ROUND($L$261*$K$261,2)</f>
        <v>0</v>
      </c>
      <c r="BL261" s="6" t="s">
        <v>254</v>
      </c>
      <c r="BM261" s="6" t="s">
        <v>568</v>
      </c>
    </row>
    <row r="262" spans="2:65" s="6" customFormat="1" ht="46.5" customHeight="1">
      <c r="B262" s="124"/>
      <c r="E262" s="125"/>
      <c r="F262" s="207" t="s">
        <v>569</v>
      </c>
      <c r="G262" s="208"/>
      <c r="H262" s="208"/>
      <c r="I262" s="208"/>
      <c r="K262" s="126">
        <v>114.8</v>
      </c>
      <c r="R262" s="127"/>
      <c r="T262" s="128"/>
      <c r="AA262" s="129"/>
      <c r="AT262" s="125" t="s">
        <v>182</v>
      </c>
      <c r="AU262" s="125" t="s">
        <v>92</v>
      </c>
      <c r="AV262" s="125" t="s">
        <v>92</v>
      </c>
      <c r="AW262" s="125" t="s">
        <v>102</v>
      </c>
      <c r="AX262" s="125" t="s">
        <v>19</v>
      </c>
      <c r="AY262" s="125" t="s">
        <v>122</v>
      </c>
    </row>
    <row r="263" spans="2:65" s="6" customFormat="1" ht="15.75" customHeight="1">
      <c r="B263" s="19"/>
      <c r="C263" s="113" t="s">
        <v>445</v>
      </c>
      <c r="D263" s="113" t="s">
        <v>123</v>
      </c>
      <c r="E263" s="114" t="s">
        <v>456</v>
      </c>
      <c r="F263" s="192" t="s">
        <v>457</v>
      </c>
      <c r="G263" s="193"/>
      <c r="H263" s="193"/>
      <c r="I263" s="193"/>
      <c r="J263" s="115" t="s">
        <v>192</v>
      </c>
      <c r="K263" s="116">
        <v>108.82</v>
      </c>
      <c r="L263" s="194">
        <v>0</v>
      </c>
      <c r="M263" s="193"/>
      <c r="N263" s="194">
        <f>ROUND($L$263*$K$263,2)</f>
        <v>0</v>
      </c>
      <c r="O263" s="193"/>
      <c r="P263" s="193"/>
      <c r="Q263" s="193"/>
      <c r="R263" s="20"/>
      <c r="T263" s="117"/>
      <c r="U263" s="26" t="s">
        <v>39</v>
      </c>
      <c r="V263" s="118">
        <v>0.188</v>
      </c>
      <c r="W263" s="118">
        <f>$V$263*$K$263</f>
        <v>20.458159999999999</v>
      </c>
      <c r="X263" s="118">
        <v>1.5299999999999999E-3</v>
      </c>
      <c r="Y263" s="118">
        <f>$X$263*$K$263</f>
        <v>0.16649459999999996</v>
      </c>
      <c r="Z263" s="118">
        <v>0</v>
      </c>
      <c r="AA263" s="119">
        <f>$Z$263*$K$263</f>
        <v>0</v>
      </c>
      <c r="AR263" s="6" t="s">
        <v>254</v>
      </c>
      <c r="AT263" s="6" t="s">
        <v>123</v>
      </c>
      <c r="AU263" s="6" t="s">
        <v>92</v>
      </c>
      <c r="AY263" s="6" t="s">
        <v>122</v>
      </c>
      <c r="BE263" s="120">
        <f>IF($U$263="základní",$N$263,0)</f>
        <v>0</v>
      </c>
      <c r="BF263" s="120">
        <f>IF($U$263="snížená",$N$263,0)</f>
        <v>0</v>
      </c>
      <c r="BG263" s="120">
        <f>IF($U$263="zákl. přenesená",$N$263,0)</f>
        <v>0</v>
      </c>
      <c r="BH263" s="120">
        <f>IF($U$263="sníž. přenesená",$N$263,0)</f>
        <v>0</v>
      </c>
      <c r="BI263" s="120">
        <f>IF($U$263="nulová",$N$263,0)</f>
        <v>0</v>
      </c>
      <c r="BJ263" s="6" t="s">
        <v>19</v>
      </c>
      <c r="BK263" s="120">
        <f>ROUND($L$263*$K$263,2)</f>
        <v>0</v>
      </c>
      <c r="BL263" s="6" t="s">
        <v>254</v>
      </c>
      <c r="BM263" s="6" t="s">
        <v>570</v>
      </c>
    </row>
    <row r="264" spans="2:65" s="6" customFormat="1" ht="18.75" customHeight="1">
      <c r="B264" s="124"/>
      <c r="E264" s="125"/>
      <c r="F264" s="207" t="s">
        <v>571</v>
      </c>
      <c r="G264" s="208"/>
      <c r="H264" s="208"/>
      <c r="I264" s="208"/>
      <c r="K264" s="126">
        <v>108.82</v>
      </c>
      <c r="R264" s="127"/>
      <c r="T264" s="128"/>
      <c r="AA264" s="129"/>
      <c r="AT264" s="125" t="s">
        <v>182</v>
      </c>
      <c r="AU264" s="125" t="s">
        <v>92</v>
      </c>
      <c r="AV264" s="125" t="s">
        <v>92</v>
      </c>
      <c r="AW264" s="125" t="s">
        <v>102</v>
      </c>
      <c r="AX264" s="125" t="s">
        <v>19</v>
      </c>
      <c r="AY264" s="125" t="s">
        <v>122</v>
      </c>
    </row>
    <row r="265" spans="2:65" s="6" customFormat="1" ht="15.75" customHeight="1">
      <c r="B265" s="19"/>
      <c r="C265" s="113" t="s">
        <v>450</v>
      </c>
      <c r="D265" s="113" t="s">
        <v>123</v>
      </c>
      <c r="E265" s="114" t="s">
        <v>461</v>
      </c>
      <c r="F265" s="192" t="s">
        <v>462</v>
      </c>
      <c r="G265" s="193"/>
      <c r="H265" s="193"/>
      <c r="I265" s="193"/>
      <c r="J265" s="115" t="s">
        <v>192</v>
      </c>
      <c r="K265" s="116">
        <v>65.099999999999994</v>
      </c>
      <c r="L265" s="194">
        <v>0</v>
      </c>
      <c r="M265" s="193"/>
      <c r="N265" s="194">
        <f>ROUND($L$265*$K$265,2)</f>
        <v>0</v>
      </c>
      <c r="O265" s="193"/>
      <c r="P265" s="193"/>
      <c r="Q265" s="193"/>
      <c r="R265" s="20"/>
      <c r="T265" s="117"/>
      <c r="U265" s="26" t="s">
        <v>39</v>
      </c>
      <c r="V265" s="118">
        <v>0.59099999999999997</v>
      </c>
      <c r="W265" s="118">
        <f>$V$265*$K$265</f>
        <v>38.474099999999993</v>
      </c>
      <c r="X265" s="118">
        <v>4.7800000000000004E-3</v>
      </c>
      <c r="Y265" s="118">
        <f>$X$265*$K$265</f>
        <v>0.31117800000000001</v>
      </c>
      <c r="Z265" s="118">
        <v>0</v>
      </c>
      <c r="AA265" s="119">
        <f>$Z$265*$K$265</f>
        <v>0</v>
      </c>
      <c r="AR265" s="6" t="s">
        <v>254</v>
      </c>
      <c r="AT265" s="6" t="s">
        <v>123</v>
      </c>
      <c r="AU265" s="6" t="s">
        <v>92</v>
      </c>
      <c r="AY265" s="6" t="s">
        <v>122</v>
      </c>
      <c r="BE265" s="120">
        <f>IF($U$265="základní",$N$265,0)</f>
        <v>0</v>
      </c>
      <c r="BF265" s="120">
        <f>IF($U$265="snížená",$N$265,0)</f>
        <v>0</v>
      </c>
      <c r="BG265" s="120">
        <f>IF($U$265="zákl. přenesená",$N$265,0)</f>
        <v>0</v>
      </c>
      <c r="BH265" s="120">
        <f>IF($U$265="sníž. přenesená",$N$265,0)</f>
        <v>0</v>
      </c>
      <c r="BI265" s="120">
        <f>IF($U$265="nulová",$N$265,0)</f>
        <v>0</v>
      </c>
      <c r="BJ265" s="6" t="s">
        <v>19</v>
      </c>
      <c r="BK265" s="120">
        <f>ROUND($L$265*$K$265,2)</f>
        <v>0</v>
      </c>
      <c r="BL265" s="6" t="s">
        <v>254</v>
      </c>
      <c r="BM265" s="6" t="s">
        <v>572</v>
      </c>
    </row>
    <row r="266" spans="2:65" s="6" customFormat="1" ht="18.75" customHeight="1">
      <c r="B266" s="124"/>
      <c r="E266" s="125" t="s">
        <v>136</v>
      </c>
      <c r="F266" s="207" t="s">
        <v>573</v>
      </c>
      <c r="G266" s="208"/>
      <c r="H266" s="208"/>
      <c r="I266" s="208"/>
      <c r="K266" s="126">
        <v>65.099999999999994</v>
      </c>
      <c r="R266" s="127"/>
      <c r="T266" s="128"/>
      <c r="AA266" s="129"/>
      <c r="AT266" s="125" t="s">
        <v>182</v>
      </c>
      <c r="AU266" s="125" t="s">
        <v>92</v>
      </c>
      <c r="AV266" s="125" t="s">
        <v>92</v>
      </c>
      <c r="AW266" s="125" t="s">
        <v>102</v>
      </c>
      <c r="AX266" s="125" t="s">
        <v>19</v>
      </c>
      <c r="AY266" s="125" t="s">
        <v>122</v>
      </c>
    </row>
    <row r="267" spans="2:65" s="6" customFormat="1" ht="27" customHeight="1">
      <c r="B267" s="19"/>
      <c r="C267" s="113" t="s">
        <v>455</v>
      </c>
      <c r="D267" s="113" t="s">
        <v>123</v>
      </c>
      <c r="E267" s="114" t="s">
        <v>466</v>
      </c>
      <c r="F267" s="192" t="s">
        <v>467</v>
      </c>
      <c r="G267" s="193"/>
      <c r="H267" s="193"/>
      <c r="I267" s="193"/>
      <c r="J267" s="115" t="s">
        <v>280</v>
      </c>
      <c r="K267" s="116">
        <v>0.83499999999999996</v>
      </c>
      <c r="L267" s="194">
        <v>0</v>
      </c>
      <c r="M267" s="193"/>
      <c r="N267" s="194">
        <f>ROUND($L$267*$K$267,2)</f>
        <v>0</v>
      </c>
      <c r="O267" s="193"/>
      <c r="P267" s="193"/>
      <c r="Q267" s="193"/>
      <c r="R267" s="20"/>
      <c r="T267" s="117"/>
      <c r="U267" s="26" t="s">
        <v>39</v>
      </c>
      <c r="V267" s="118">
        <v>4.82</v>
      </c>
      <c r="W267" s="118">
        <f>$V$267*$K$267</f>
        <v>4.0247000000000002</v>
      </c>
      <c r="X267" s="118">
        <v>0</v>
      </c>
      <c r="Y267" s="118">
        <f>$X$267*$K$267</f>
        <v>0</v>
      </c>
      <c r="Z267" s="118">
        <v>0</v>
      </c>
      <c r="AA267" s="119">
        <f>$Z$267*$K$267</f>
        <v>0</v>
      </c>
      <c r="AR267" s="6" t="s">
        <v>254</v>
      </c>
      <c r="AT267" s="6" t="s">
        <v>123</v>
      </c>
      <c r="AU267" s="6" t="s">
        <v>92</v>
      </c>
      <c r="AY267" s="6" t="s">
        <v>122</v>
      </c>
      <c r="BE267" s="120">
        <f>IF($U$267="základní",$N$267,0)</f>
        <v>0</v>
      </c>
      <c r="BF267" s="120">
        <f>IF($U$267="snížená",$N$267,0)</f>
        <v>0</v>
      </c>
      <c r="BG267" s="120">
        <f>IF($U$267="zákl. přenesená",$N$267,0)</f>
        <v>0</v>
      </c>
      <c r="BH267" s="120">
        <f>IF($U$267="sníž. přenesená",$N$267,0)</f>
        <v>0</v>
      </c>
      <c r="BI267" s="120">
        <f>IF($U$267="nulová",$N$267,0)</f>
        <v>0</v>
      </c>
      <c r="BJ267" s="6" t="s">
        <v>19</v>
      </c>
      <c r="BK267" s="120">
        <f>ROUND($L$267*$K$267,2)</f>
        <v>0</v>
      </c>
      <c r="BL267" s="6" t="s">
        <v>254</v>
      </c>
      <c r="BM267" s="6" t="s">
        <v>574</v>
      </c>
    </row>
    <row r="268" spans="2:65" s="103" customFormat="1" ht="30.75" customHeight="1">
      <c r="B268" s="104"/>
      <c r="D268" s="112" t="s">
        <v>488</v>
      </c>
      <c r="E268" s="112"/>
      <c r="F268" s="112"/>
      <c r="G268" s="112"/>
      <c r="H268" s="112"/>
      <c r="I268" s="112"/>
      <c r="J268" s="112"/>
      <c r="K268" s="112"/>
      <c r="L268" s="112"/>
      <c r="M268" s="112"/>
      <c r="N268" s="201">
        <f>$BK$268</f>
        <v>0</v>
      </c>
      <c r="O268" s="200"/>
      <c r="P268" s="200"/>
      <c r="Q268" s="200"/>
      <c r="R268" s="107"/>
      <c r="T268" s="108"/>
      <c r="W268" s="109">
        <f>SUM($W$269:$W$274)</f>
        <v>2.395</v>
      </c>
      <c r="Y268" s="109">
        <f>SUM($Y$269:$Y$274)</f>
        <v>0.73799999999999999</v>
      </c>
      <c r="AA268" s="110">
        <f>SUM($AA$269:$AA$274)</f>
        <v>0</v>
      </c>
      <c r="AR268" s="106" t="s">
        <v>92</v>
      </c>
      <c r="AT268" s="106" t="s">
        <v>73</v>
      </c>
      <c r="AU268" s="106" t="s">
        <v>19</v>
      </c>
      <c r="AY268" s="106" t="s">
        <v>122</v>
      </c>
      <c r="BK268" s="111">
        <f>SUM($BK$269:$BK$274)</f>
        <v>0</v>
      </c>
    </row>
    <row r="269" spans="2:65" s="6" customFormat="1" ht="15.75" customHeight="1">
      <c r="B269" s="19"/>
      <c r="C269" s="113" t="s">
        <v>460</v>
      </c>
      <c r="D269" s="113" t="s">
        <v>123</v>
      </c>
      <c r="E269" s="114" t="s">
        <v>575</v>
      </c>
      <c r="F269" s="192" t="s">
        <v>576</v>
      </c>
      <c r="G269" s="193"/>
      <c r="H269" s="193"/>
      <c r="I269" s="193"/>
      <c r="J269" s="115" t="s">
        <v>267</v>
      </c>
      <c r="K269" s="116">
        <v>1</v>
      </c>
      <c r="L269" s="194">
        <v>0</v>
      </c>
      <c r="M269" s="193"/>
      <c r="N269" s="194">
        <f>ROUND($L$269*$K$269,2)</f>
        <v>0</v>
      </c>
      <c r="O269" s="193"/>
      <c r="P269" s="193"/>
      <c r="Q269" s="193"/>
      <c r="R269" s="20"/>
      <c r="T269" s="117"/>
      <c r="U269" s="26" t="s">
        <v>39</v>
      </c>
      <c r="V269" s="118">
        <v>0.95499999999999996</v>
      </c>
      <c r="W269" s="118">
        <f>$V$269*$K$269</f>
        <v>0.95499999999999996</v>
      </c>
      <c r="X269" s="118">
        <v>0.5</v>
      </c>
      <c r="Y269" s="118">
        <f>$X$269*$K$269</f>
        <v>0.5</v>
      </c>
      <c r="Z269" s="118">
        <v>0</v>
      </c>
      <c r="AA269" s="119">
        <f>$Z$269*$K$269</f>
        <v>0</v>
      </c>
      <c r="AR269" s="6" t="s">
        <v>254</v>
      </c>
      <c r="AT269" s="6" t="s">
        <v>123</v>
      </c>
      <c r="AU269" s="6" t="s">
        <v>92</v>
      </c>
      <c r="AY269" s="6" t="s">
        <v>122</v>
      </c>
      <c r="BE269" s="120">
        <f>IF($U$269="základní",$N$269,0)</f>
        <v>0</v>
      </c>
      <c r="BF269" s="120">
        <f>IF($U$269="snížená",$N$269,0)</f>
        <v>0</v>
      </c>
      <c r="BG269" s="120">
        <f>IF($U$269="zákl. přenesená",$N$269,0)</f>
        <v>0</v>
      </c>
      <c r="BH269" s="120">
        <f>IF($U$269="sníž. přenesená",$N$269,0)</f>
        <v>0</v>
      </c>
      <c r="BI269" s="120">
        <f>IF($U$269="nulová",$N$269,0)</f>
        <v>0</v>
      </c>
      <c r="BJ269" s="6" t="s">
        <v>19</v>
      </c>
      <c r="BK269" s="120">
        <f>ROUND($L$269*$K$269,2)</f>
        <v>0</v>
      </c>
      <c r="BL269" s="6" t="s">
        <v>254</v>
      </c>
      <c r="BM269" s="6" t="s">
        <v>577</v>
      </c>
    </row>
    <row r="270" spans="2:65" s="6" customFormat="1" ht="18.75" customHeight="1">
      <c r="B270" s="19"/>
      <c r="F270" s="216" t="s">
        <v>578</v>
      </c>
      <c r="G270" s="168"/>
      <c r="H270" s="168"/>
      <c r="I270" s="168"/>
      <c r="R270" s="20"/>
      <c r="T270" s="54"/>
      <c r="AA270" s="55"/>
      <c r="AT270" s="6" t="s">
        <v>229</v>
      </c>
      <c r="AU270" s="6" t="s">
        <v>92</v>
      </c>
    </row>
    <row r="271" spans="2:65" s="6" customFormat="1" ht="18.75" customHeight="1">
      <c r="B271" s="124"/>
      <c r="E271" s="125"/>
      <c r="F271" s="207" t="s">
        <v>579</v>
      </c>
      <c r="G271" s="208"/>
      <c r="H271" s="208"/>
      <c r="I271" s="208"/>
      <c r="K271" s="126">
        <v>1</v>
      </c>
      <c r="R271" s="127"/>
      <c r="T271" s="128"/>
      <c r="AA271" s="129"/>
      <c r="AT271" s="125" t="s">
        <v>182</v>
      </c>
      <c r="AU271" s="125" t="s">
        <v>92</v>
      </c>
      <c r="AV271" s="125" t="s">
        <v>92</v>
      </c>
      <c r="AW271" s="125" t="s">
        <v>102</v>
      </c>
      <c r="AX271" s="125" t="s">
        <v>19</v>
      </c>
      <c r="AY271" s="125" t="s">
        <v>122</v>
      </c>
    </row>
    <row r="272" spans="2:65" s="6" customFormat="1" ht="15.75" customHeight="1">
      <c r="B272" s="19"/>
      <c r="C272" s="113" t="s">
        <v>465</v>
      </c>
      <c r="D272" s="113" t="s">
        <v>123</v>
      </c>
      <c r="E272" s="114" t="s">
        <v>580</v>
      </c>
      <c r="F272" s="192" t="s">
        <v>581</v>
      </c>
      <c r="G272" s="193"/>
      <c r="H272" s="193"/>
      <c r="I272" s="193"/>
      <c r="J272" s="115" t="s">
        <v>267</v>
      </c>
      <c r="K272" s="116">
        <v>2</v>
      </c>
      <c r="L272" s="194">
        <v>0</v>
      </c>
      <c r="M272" s="193"/>
      <c r="N272" s="194">
        <f>ROUND($L$272*$K$272,2)</f>
        <v>0</v>
      </c>
      <c r="O272" s="193"/>
      <c r="P272" s="193"/>
      <c r="Q272" s="193"/>
      <c r="R272" s="20"/>
      <c r="T272" s="117"/>
      <c r="U272" s="26" t="s">
        <v>39</v>
      </c>
      <c r="V272" s="118">
        <v>0.72</v>
      </c>
      <c r="W272" s="118">
        <f>$V$272*$K$272</f>
        <v>1.44</v>
      </c>
      <c r="X272" s="118">
        <v>0.11899999999999999</v>
      </c>
      <c r="Y272" s="118">
        <f>$X$272*$K$272</f>
        <v>0.23799999999999999</v>
      </c>
      <c r="Z272" s="118">
        <v>0</v>
      </c>
      <c r="AA272" s="119">
        <f>$Z$272*$K$272</f>
        <v>0</v>
      </c>
      <c r="AR272" s="6" t="s">
        <v>254</v>
      </c>
      <c r="AT272" s="6" t="s">
        <v>123</v>
      </c>
      <c r="AU272" s="6" t="s">
        <v>92</v>
      </c>
      <c r="AY272" s="6" t="s">
        <v>122</v>
      </c>
      <c r="BE272" s="120">
        <f>IF($U$272="základní",$N$272,0)</f>
        <v>0</v>
      </c>
      <c r="BF272" s="120">
        <f>IF($U$272="snížená",$N$272,0)</f>
        <v>0</v>
      </c>
      <c r="BG272" s="120">
        <f>IF($U$272="zákl. přenesená",$N$272,0)</f>
        <v>0</v>
      </c>
      <c r="BH272" s="120">
        <f>IF($U$272="sníž. přenesená",$N$272,0)</f>
        <v>0</v>
      </c>
      <c r="BI272" s="120">
        <f>IF($U$272="nulová",$N$272,0)</f>
        <v>0</v>
      </c>
      <c r="BJ272" s="6" t="s">
        <v>19</v>
      </c>
      <c r="BK272" s="120">
        <f>ROUND($L$272*$K$272,2)</f>
        <v>0</v>
      </c>
      <c r="BL272" s="6" t="s">
        <v>254</v>
      </c>
      <c r="BM272" s="6" t="s">
        <v>582</v>
      </c>
    </row>
    <row r="273" spans="2:65" s="6" customFormat="1" ht="18.75" customHeight="1">
      <c r="B273" s="19"/>
      <c r="F273" s="216" t="s">
        <v>583</v>
      </c>
      <c r="G273" s="168"/>
      <c r="H273" s="168"/>
      <c r="I273" s="168"/>
      <c r="R273" s="20"/>
      <c r="T273" s="54"/>
      <c r="AA273" s="55"/>
      <c r="AT273" s="6" t="s">
        <v>229</v>
      </c>
      <c r="AU273" s="6" t="s">
        <v>92</v>
      </c>
    </row>
    <row r="274" spans="2:65" s="6" customFormat="1" ht="18.75" customHeight="1">
      <c r="B274" s="124"/>
      <c r="E274" s="125"/>
      <c r="F274" s="207" t="s">
        <v>584</v>
      </c>
      <c r="G274" s="208"/>
      <c r="H274" s="208"/>
      <c r="I274" s="208"/>
      <c r="K274" s="126">
        <v>2</v>
      </c>
      <c r="R274" s="127"/>
      <c r="T274" s="128"/>
      <c r="AA274" s="129"/>
      <c r="AT274" s="125" t="s">
        <v>182</v>
      </c>
      <c r="AU274" s="125" t="s">
        <v>92</v>
      </c>
      <c r="AV274" s="125" t="s">
        <v>92</v>
      </c>
      <c r="AW274" s="125" t="s">
        <v>102</v>
      </c>
      <c r="AX274" s="125" t="s">
        <v>19</v>
      </c>
      <c r="AY274" s="125" t="s">
        <v>122</v>
      </c>
    </row>
    <row r="275" spans="2:65" s="103" customFormat="1" ht="30.75" customHeight="1">
      <c r="B275" s="104"/>
      <c r="D275" s="112" t="s">
        <v>175</v>
      </c>
      <c r="E275" s="112"/>
      <c r="F275" s="112"/>
      <c r="G275" s="112"/>
      <c r="H275" s="112"/>
      <c r="I275" s="112"/>
      <c r="J275" s="112"/>
      <c r="K275" s="112"/>
      <c r="L275" s="112"/>
      <c r="M275" s="112"/>
      <c r="N275" s="201">
        <f>$BK$275</f>
        <v>0</v>
      </c>
      <c r="O275" s="200"/>
      <c r="P275" s="200"/>
      <c r="Q275" s="200"/>
      <c r="R275" s="107"/>
      <c r="T275" s="108"/>
      <c r="W275" s="109">
        <f>SUM($W$276:$W$277)</f>
        <v>10.77543</v>
      </c>
      <c r="Y275" s="109">
        <f>SUM($Y$276:$Y$277)</f>
        <v>2.6430299999999997E-2</v>
      </c>
      <c r="AA275" s="110">
        <f>SUM($AA$276:$AA$277)</f>
        <v>0</v>
      </c>
      <c r="AR275" s="106" t="s">
        <v>92</v>
      </c>
      <c r="AT275" s="106" t="s">
        <v>73</v>
      </c>
      <c r="AU275" s="106" t="s">
        <v>19</v>
      </c>
      <c r="AY275" s="106" t="s">
        <v>122</v>
      </c>
      <c r="BK275" s="111">
        <f>SUM($BK$276:$BK$277)</f>
        <v>0</v>
      </c>
    </row>
    <row r="276" spans="2:65" s="6" customFormat="1" ht="39" customHeight="1">
      <c r="B276" s="19"/>
      <c r="C276" s="113" t="s">
        <v>469</v>
      </c>
      <c r="D276" s="113" t="s">
        <v>123</v>
      </c>
      <c r="E276" s="114" t="s">
        <v>470</v>
      </c>
      <c r="F276" s="192" t="s">
        <v>471</v>
      </c>
      <c r="G276" s="193"/>
      <c r="H276" s="193"/>
      <c r="I276" s="193"/>
      <c r="J276" s="115" t="s">
        <v>178</v>
      </c>
      <c r="K276" s="116">
        <v>203.31</v>
      </c>
      <c r="L276" s="194">
        <v>0</v>
      </c>
      <c r="M276" s="193"/>
      <c r="N276" s="194">
        <f>ROUND($L$276*$K$276,2)</f>
        <v>0</v>
      </c>
      <c r="O276" s="193"/>
      <c r="P276" s="193"/>
      <c r="Q276" s="193"/>
      <c r="R276" s="20"/>
      <c r="T276" s="117"/>
      <c r="U276" s="26" t="s">
        <v>39</v>
      </c>
      <c r="V276" s="118">
        <v>5.2999999999999999E-2</v>
      </c>
      <c r="W276" s="118">
        <f>$V$276*$K$276</f>
        <v>10.77543</v>
      </c>
      <c r="X276" s="118">
        <v>1.2999999999999999E-4</v>
      </c>
      <c r="Y276" s="118">
        <f>$X$276*$K$276</f>
        <v>2.6430299999999997E-2</v>
      </c>
      <c r="Z276" s="118">
        <v>0</v>
      </c>
      <c r="AA276" s="119">
        <f>$Z$276*$K$276</f>
        <v>0</v>
      </c>
      <c r="AR276" s="6" t="s">
        <v>254</v>
      </c>
      <c r="AT276" s="6" t="s">
        <v>123</v>
      </c>
      <c r="AU276" s="6" t="s">
        <v>92</v>
      </c>
      <c r="AY276" s="6" t="s">
        <v>122</v>
      </c>
      <c r="BE276" s="120">
        <f>IF($U$276="základní",$N$276,0)</f>
        <v>0</v>
      </c>
      <c r="BF276" s="120">
        <f>IF($U$276="snížená",$N$276,0)</f>
        <v>0</v>
      </c>
      <c r="BG276" s="120">
        <f>IF($U$276="zákl. přenesená",$N$276,0)</f>
        <v>0</v>
      </c>
      <c r="BH276" s="120">
        <f>IF($U$276="sníž. přenesená",$N$276,0)</f>
        <v>0</v>
      </c>
      <c r="BI276" s="120">
        <f>IF($U$276="nulová",$N$276,0)</f>
        <v>0</v>
      </c>
      <c r="BJ276" s="6" t="s">
        <v>19</v>
      </c>
      <c r="BK276" s="120">
        <f>ROUND($L$276*$K$276,2)</f>
        <v>0</v>
      </c>
      <c r="BL276" s="6" t="s">
        <v>254</v>
      </c>
      <c r="BM276" s="6" t="s">
        <v>585</v>
      </c>
    </row>
    <row r="277" spans="2:65" s="6" customFormat="1" ht="18.75" customHeight="1">
      <c r="B277" s="124"/>
      <c r="E277" s="125"/>
      <c r="F277" s="207" t="s">
        <v>152</v>
      </c>
      <c r="G277" s="208"/>
      <c r="H277" s="208"/>
      <c r="I277" s="208"/>
      <c r="K277" s="126">
        <v>203.31</v>
      </c>
      <c r="R277" s="127"/>
      <c r="T277" s="146"/>
      <c r="U277" s="147"/>
      <c r="V277" s="147"/>
      <c r="W277" s="147"/>
      <c r="X277" s="147"/>
      <c r="Y277" s="147"/>
      <c r="Z277" s="147"/>
      <c r="AA277" s="148"/>
      <c r="AT277" s="125" t="s">
        <v>182</v>
      </c>
      <c r="AU277" s="125" t="s">
        <v>92</v>
      </c>
      <c r="AV277" s="125" t="s">
        <v>92</v>
      </c>
      <c r="AW277" s="125" t="s">
        <v>102</v>
      </c>
      <c r="AX277" s="125" t="s">
        <v>19</v>
      </c>
      <c r="AY277" s="125" t="s">
        <v>122</v>
      </c>
    </row>
    <row r="278" spans="2:65" s="6" customFormat="1" ht="7.5" customHeight="1">
      <c r="B278" s="41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3"/>
    </row>
    <row r="279" spans="2:65" s="2" customFormat="1" ht="14.25" customHeight="1"/>
  </sheetData>
  <mergeCells count="339">
    <mergeCell ref="H1:K1"/>
    <mergeCell ref="S2:AC2"/>
    <mergeCell ref="N181:Q181"/>
    <mergeCell ref="N182:Q182"/>
    <mergeCell ref="N217:Q217"/>
    <mergeCell ref="N221:Q221"/>
    <mergeCell ref="F277:I277"/>
    <mergeCell ref="N124:Q124"/>
    <mergeCell ref="N125:Q125"/>
    <mergeCell ref="N126:Q126"/>
    <mergeCell ref="N159:Q159"/>
    <mergeCell ref="N175:Q175"/>
    <mergeCell ref="F270:I270"/>
    <mergeCell ref="F271:I271"/>
    <mergeCell ref="F272:I272"/>
    <mergeCell ref="L272:M272"/>
    <mergeCell ref="N225:Q225"/>
    <mergeCell ref="N229:Q229"/>
    <mergeCell ref="F274:I274"/>
    <mergeCell ref="F276:I276"/>
    <mergeCell ref="L276:M276"/>
    <mergeCell ref="N276:Q276"/>
    <mergeCell ref="N272:Q272"/>
    <mergeCell ref="F273:I273"/>
    <mergeCell ref="F266:I266"/>
    <mergeCell ref="F267:I267"/>
    <mergeCell ref="N241:Q241"/>
    <mergeCell ref="N253:Q253"/>
    <mergeCell ref="N268:Q268"/>
    <mergeCell ref="N275:Q275"/>
    <mergeCell ref="L267:M267"/>
    <mergeCell ref="N267:Q267"/>
    <mergeCell ref="F269:I269"/>
    <mergeCell ref="L269:M269"/>
    <mergeCell ref="N269:Q269"/>
    <mergeCell ref="F262:I262"/>
    <mergeCell ref="F263:I263"/>
    <mergeCell ref="L263:M263"/>
    <mergeCell ref="N263:Q263"/>
    <mergeCell ref="F264:I264"/>
    <mergeCell ref="F265:I265"/>
    <mergeCell ref="L265:M265"/>
    <mergeCell ref="N265:Q265"/>
    <mergeCell ref="F258:I258"/>
    <mergeCell ref="F259:I259"/>
    <mergeCell ref="L259:M259"/>
    <mergeCell ref="N259:Q259"/>
    <mergeCell ref="F260:I260"/>
    <mergeCell ref="F261:I261"/>
    <mergeCell ref="L261:M261"/>
    <mergeCell ref="N261:Q261"/>
    <mergeCell ref="F254:I254"/>
    <mergeCell ref="L254:M254"/>
    <mergeCell ref="N254:Q254"/>
    <mergeCell ref="F255:I255"/>
    <mergeCell ref="F256:I256"/>
    <mergeCell ref="F257:I257"/>
    <mergeCell ref="L257:M257"/>
    <mergeCell ref="N257:Q257"/>
    <mergeCell ref="F248:I248"/>
    <mergeCell ref="L248:M248"/>
    <mergeCell ref="N248:Q248"/>
    <mergeCell ref="F249:I249"/>
    <mergeCell ref="F250:I250"/>
    <mergeCell ref="L250:M250"/>
    <mergeCell ref="N250:Q250"/>
    <mergeCell ref="F251:I251"/>
    <mergeCell ref="F252:I252"/>
    <mergeCell ref="L252:M252"/>
    <mergeCell ref="N252:Q252"/>
    <mergeCell ref="F243:I243"/>
    <mergeCell ref="F244:I244"/>
    <mergeCell ref="L244:M244"/>
    <mergeCell ref="N244:Q244"/>
    <mergeCell ref="F245:I245"/>
    <mergeCell ref="F246:I246"/>
    <mergeCell ref="L246:M246"/>
    <mergeCell ref="N246:Q246"/>
    <mergeCell ref="F247:I247"/>
    <mergeCell ref="F237:I237"/>
    <mergeCell ref="F238:I238"/>
    <mergeCell ref="L238:M238"/>
    <mergeCell ref="N238:Q238"/>
    <mergeCell ref="F239:I239"/>
    <mergeCell ref="F240:I240"/>
    <mergeCell ref="L240:M240"/>
    <mergeCell ref="N240:Q240"/>
    <mergeCell ref="F242:I242"/>
    <mergeCell ref="L242:M242"/>
    <mergeCell ref="N242:Q242"/>
    <mergeCell ref="F232:I232"/>
    <mergeCell ref="L232:M232"/>
    <mergeCell ref="N232:Q232"/>
    <mergeCell ref="F233:I233"/>
    <mergeCell ref="F234:I234"/>
    <mergeCell ref="L234:M234"/>
    <mergeCell ref="N234:Q234"/>
    <mergeCell ref="F235:I235"/>
    <mergeCell ref="F236:I236"/>
    <mergeCell ref="L236:M236"/>
    <mergeCell ref="N236:Q236"/>
    <mergeCell ref="F226:I226"/>
    <mergeCell ref="L226:M226"/>
    <mergeCell ref="N226:Q226"/>
    <mergeCell ref="F227:I227"/>
    <mergeCell ref="F228:I228"/>
    <mergeCell ref="F230:I230"/>
    <mergeCell ref="L230:M230"/>
    <mergeCell ref="N230:Q230"/>
    <mergeCell ref="F231:I231"/>
    <mergeCell ref="F219:I219"/>
    <mergeCell ref="F220:I220"/>
    <mergeCell ref="L220:M220"/>
    <mergeCell ref="N220:Q220"/>
    <mergeCell ref="F222:I222"/>
    <mergeCell ref="L222:M222"/>
    <mergeCell ref="N222:Q222"/>
    <mergeCell ref="F223:I223"/>
    <mergeCell ref="F224:I224"/>
    <mergeCell ref="F213:I213"/>
    <mergeCell ref="F214:I214"/>
    <mergeCell ref="L214:M214"/>
    <mergeCell ref="N214:Q214"/>
    <mergeCell ref="F215:I215"/>
    <mergeCell ref="F216:I216"/>
    <mergeCell ref="L216:M216"/>
    <mergeCell ref="N216:Q216"/>
    <mergeCell ref="F218:I218"/>
    <mergeCell ref="L218:M218"/>
    <mergeCell ref="N218:Q218"/>
    <mergeCell ref="N208:Q208"/>
    <mergeCell ref="F209:I209"/>
    <mergeCell ref="F210:I210"/>
    <mergeCell ref="L210:M210"/>
    <mergeCell ref="N210:Q210"/>
    <mergeCell ref="F211:I211"/>
    <mergeCell ref="F212:I212"/>
    <mergeCell ref="L212:M212"/>
    <mergeCell ref="N212:Q212"/>
    <mergeCell ref="F201:I201"/>
    <mergeCell ref="F202:I202"/>
    <mergeCell ref="F203:I203"/>
    <mergeCell ref="F204:I204"/>
    <mergeCell ref="F205:I205"/>
    <mergeCell ref="F206:I206"/>
    <mergeCell ref="F207:I207"/>
    <mergeCell ref="F208:I208"/>
    <mergeCell ref="L208:M208"/>
    <mergeCell ref="F196:I196"/>
    <mergeCell ref="L196:M196"/>
    <mergeCell ref="N196:Q196"/>
    <mergeCell ref="F197:I197"/>
    <mergeCell ref="F198:I198"/>
    <mergeCell ref="L198:M198"/>
    <mergeCell ref="N198:Q198"/>
    <mergeCell ref="F199:I199"/>
    <mergeCell ref="F200:I200"/>
    <mergeCell ref="F191:I191"/>
    <mergeCell ref="L191:M191"/>
    <mergeCell ref="N191:Q191"/>
    <mergeCell ref="F192:I192"/>
    <mergeCell ref="F193:I193"/>
    <mergeCell ref="F194:I194"/>
    <mergeCell ref="L194:M194"/>
    <mergeCell ref="N194:Q194"/>
    <mergeCell ref="F195:I195"/>
    <mergeCell ref="F186:I186"/>
    <mergeCell ref="F187:I187"/>
    <mergeCell ref="L187:M187"/>
    <mergeCell ref="N187:Q187"/>
    <mergeCell ref="F188:I188"/>
    <mergeCell ref="F189:I189"/>
    <mergeCell ref="L189:M189"/>
    <mergeCell ref="N189:Q189"/>
    <mergeCell ref="F190:I190"/>
    <mergeCell ref="F180:I180"/>
    <mergeCell ref="L180:M180"/>
    <mergeCell ref="N180:Q180"/>
    <mergeCell ref="N179:Q179"/>
    <mergeCell ref="F183:I183"/>
    <mergeCell ref="L183:M183"/>
    <mergeCell ref="N183:Q183"/>
    <mergeCell ref="F184:I184"/>
    <mergeCell ref="F185:I185"/>
    <mergeCell ref="L185:M185"/>
    <mergeCell ref="N185:Q185"/>
    <mergeCell ref="F174:I174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69:I169"/>
    <mergeCell ref="F170:I170"/>
    <mergeCell ref="L170:M170"/>
    <mergeCell ref="N170:Q170"/>
    <mergeCell ref="F171:I171"/>
    <mergeCell ref="F172:I172"/>
    <mergeCell ref="F173:I173"/>
    <mergeCell ref="L173:M173"/>
    <mergeCell ref="N173:Q173"/>
    <mergeCell ref="F164:I164"/>
    <mergeCell ref="L164:M164"/>
    <mergeCell ref="N164:Q164"/>
    <mergeCell ref="F165:I165"/>
    <mergeCell ref="F166:I166"/>
    <mergeCell ref="L166:M166"/>
    <mergeCell ref="N166:Q166"/>
    <mergeCell ref="F167:I167"/>
    <mergeCell ref="F168:I168"/>
    <mergeCell ref="L168:M168"/>
    <mergeCell ref="N168:Q168"/>
    <mergeCell ref="F158:I158"/>
    <mergeCell ref="F160:I160"/>
    <mergeCell ref="L160:M160"/>
    <mergeCell ref="N160:Q160"/>
    <mergeCell ref="F161:I161"/>
    <mergeCell ref="F162:I162"/>
    <mergeCell ref="L162:M162"/>
    <mergeCell ref="N162:Q162"/>
    <mergeCell ref="F163:I163"/>
    <mergeCell ref="F153:I153"/>
    <mergeCell ref="F154:I154"/>
    <mergeCell ref="L154:M154"/>
    <mergeCell ref="N154:Q154"/>
    <mergeCell ref="F155:I155"/>
    <mergeCell ref="F156:I156"/>
    <mergeCell ref="F157:I157"/>
    <mergeCell ref="L157:M157"/>
    <mergeCell ref="N157:Q157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F152:I152"/>
    <mergeCell ref="L152:M152"/>
    <mergeCell ref="N152:Q152"/>
    <mergeCell ref="F143:I143"/>
    <mergeCell ref="F144:I144"/>
    <mergeCell ref="L144:M144"/>
    <mergeCell ref="N144:Q144"/>
    <mergeCell ref="F145:I145"/>
    <mergeCell ref="F146:I146"/>
    <mergeCell ref="L146:M146"/>
    <mergeCell ref="N146:Q146"/>
    <mergeCell ref="F147:I147"/>
    <mergeCell ref="F134:I134"/>
    <mergeCell ref="F135:I135"/>
    <mergeCell ref="F136:I136"/>
    <mergeCell ref="F137:I137"/>
    <mergeCell ref="F138:I138"/>
    <mergeCell ref="F139:I139"/>
    <mergeCell ref="F140:I140"/>
    <mergeCell ref="F141:I141"/>
    <mergeCell ref="F142:I142"/>
    <mergeCell ref="F128:I128"/>
    <mergeCell ref="F129:I129"/>
    <mergeCell ref="L129:M129"/>
    <mergeCell ref="N129:Q129"/>
    <mergeCell ref="F130:I130"/>
    <mergeCell ref="F131:I131"/>
    <mergeCell ref="F132:I132"/>
    <mergeCell ref="F133:I133"/>
    <mergeCell ref="L133:M133"/>
    <mergeCell ref="N133:Q133"/>
    <mergeCell ref="F115:P115"/>
    <mergeCell ref="F116:P116"/>
    <mergeCell ref="M118:P118"/>
    <mergeCell ref="M120:Q120"/>
    <mergeCell ref="M121:Q121"/>
    <mergeCell ref="F123:I123"/>
    <mergeCell ref="L123:M123"/>
    <mergeCell ref="N123:Q123"/>
    <mergeCell ref="F127:I127"/>
    <mergeCell ref="L127:M127"/>
    <mergeCell ref="N127:Q127"/>
    <mergeCell ref="N98:Q98"/>
    <mergeCell ref="N99:Q99"/>
    <mergeCell ref="N100:Q100"/>
    <mergeCell ref="N101:Q101"/>
    <mergeCell ref="N102:Q102"/>
    <mergeCell ref="N103:Q103"/>
    <mergeCell ref="N105:Q105"/>
    <mergeCell ref="L107:Q107"/>
    <mergeCell ref="C113:Q113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tooltip="Krycí list rozpočtu" display="1) Krycí list rozpočtu"/>
    <hyperlink ref="H1:K1" location="C86" tooltip="Rekapitulace rozpočtu" display="2) Rekapitulace rozpočtu"/>
    <hyperlink ref="L1" location="C123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xWwdp7c6lxDV3EZuGNK0EXNMvJA=</ds:DigestValue>
    </ds:Reference>
  </ds:SignedInfo>
  <ds:SignatureValue>YnXTEjwko1o98e0OvTf4B247rCTTlineo+UYEym4NgV8pF0MtAoqY7EwkhUZET+YnFS+whBrEMPhH3UNOTFWu7QPltcLkXYCYg4s0NSXMkr6DIZzTdumuXLtup70AA+3Jo36m6Do/McesseROH86dsubD4Nk6PGXb0+N1xIEVRenryDVJ/R+hjsKbETD0q/dGoJORy3dwKyZVrf3RY8pZ3z3agc5bjO17C1LbpA/zC5A/NMR/IFYCJXC9pAdNfuyifYi5RnNcA1VkgAUWfP3ujvwbiQvsO1ah0/JPrB7wm0JGvvTEE3fajr2Qw4qZhSLO44jihxHjnqXTD72FhPG3w==</ds:SignatureValue>
  <ds:KeyInfo>
    <ds:KeyValue>
      <ds:RSAKeyValue>
        <ds:Modulus>5l/QHseKxPOnuRe7wXIs0TNcRAlkOwkABDhrJoRWCJ5GEBR2WSkI57aNVp3GUGFjeTmGBARFhprWsJLjlZEOqOYlWDyiI1u8AqswMPU/IN4n8IZ9JDUXGyZwXcdziUNNNy/+by/7yHvxZ6WICoCqcJhepslO0ah1biZbHP5J27BjSJfGXLoGksgYO7KfKDIbhoE+hJb/4F8AUDeOBcV/H2nFMbuFFMdoOCikjbtqDX2hobw/TjusdhZzI/9KI31FElzJuCrtu4EIHQDXslAT33JUWb28AbinaXnDKr4Z6/40Ki5KH7rMvPrNTMmhkTu+/hMDqEPb8gxaN49IZ0uSJQ==</ds:Modulus>
        <ds:Exponent>AQAB</ds:Exponent>
      </ds:RSAKeyValue>
    </ds:KeyValue>
    <ds:X509Data>
      <ds:X509Certificate>MIIIRjCCBy6gAwIBAgIDIvNTMA0GCSqGSIb3DQEBCwUAMF8xCzAJBgNVBAYTAkNaMSwwKgYDVQQKDCPEjGVza8OhIHBvxaF0YSwgcy5wLiBbScSMIDQ3MTE0OTgzXTEiMCAGA1UEAxMZUG9zdFNpZ251bSBRdWFsaWZpZWQgQ0EgMjAeFw0xNzA0MDUwNjE4MjJaFw0xODA0MDUwNjE4MjJaMIIBSTELMAkGA1UEBhMCQ1oxFzAVBgNVBGETDk5UUkNaLTYwNDYwNTgwMUcwRQYDVQQKDD5Bcm3DoWRuw60gU2VydmlzbsOtLCBwxZnDrXNwxJt2a292w6Egb3JnYW5pemFjZSBbScSMIDYwNDYwNTgwXTE4MDYGA1UECwwvQXJtw6FkbsOtIFNlcnZpc27DrSwgcMWZw61zcMSbdmtvdsOhIG9yZ2FuaXphY2UxEDAOBgNVBAsTB1BFUjE3MTkxIjAgBgNVBAMMGUJjLiBMZW5rYSBLcmF1c292w6EsIERpUy4xEjAQBgNVBAQMCUtyYXVzb3bDoTEOMAwGA1UEKhMFTGVua2ExEDAOBgNVBAUTB1A1NTg0MzgxMjAwBgNVBAwMKVJlZmVyZW50IGFrdml6acSNbsOtaG8gb2RkxJtsZW7DrSAtIFByYWhhMIIBIjANBgkqhkiG9w0BAQEFAAOCAQ8AMIIBCgKCAQEA5l/QHseKxPOnuRe7wXIs0TNcRAlkOwkABDhrJoRWCJ5GEBR2WSkI57aNVp3GUGFjeTmGBARFhprWsJLjlZEOqOYlWDyiI1u8AqswMPU/IN4n8IZ9JDUXGyZwXcdziUNNNy/+by/7yHvxZ6WICoCqcJhepslO0ah1biZbHP5J27BjSJfGXLoGksgYO7KfKDIbhoE+hJb/4F8AUDeOBcV/H2nFMbuFFMdoOCikjbtqDX2hobw/TjusdhZzI/9KI31FElzJuCrtu4EIHQDXslAT33JUWb28AbinaXnDKr4Z6/40Ki5KH7rMvPrNTMmhkTu+/hMDqEPb8gxaN49IZ0uSJQIDAQABo4IEHTCCBBkwPgYDVR0RBDcwNYEXbGVua2Eua3JhdXNvdmFAYXMtcG8uY3qgDwYJKwYBBAHcGQIBoAITAKAJBgNVBA2gAhMAMAkGA1UdEwQCMAAwggErBgNVHSAEggEiMIIBHjCCAQ8GCGeBBgEEARFk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NcFxgNXWjGpnBKDNetnAq2YRUVTANBgkqhkiG9w0BAQsFAAOCAQEAKe+AM9iJKSyLOCr0Oj9nhZg5ogUVYftmb7VeNsk7/1mNmIExX1FBUFlNrmW9pa9CcXO6bxbf/UJGXD9D7arzVhA5rxqmSzkExeSiZijJnRPS6hwW3qebvTpGUgxRtNS5CTZFDanOZG66JbCB+2EJzn8new/bcOdFSR2vFeNCtMWmBvsbPrwFz//6RTPqdsq8CcnXFvZWM8OGaC46bmGqtlnxWnECUBnXuHRPVj3WLm+/o6bAYSza2C3YhjwGQMljRDKPlf/FkYVmiMk+PiBQdU9rNIIkCHnECa3UJEazdyew5qAkfJpeGb9lecCqcODODX/Pq3Ae/ledW6AUXU9LXA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tSTWA4mslFZs44p9elKlG1M8lmE=</ds:DigestValue>
      </ds:Reference>
      <ds:Reference URI="/xl/workbook.xml?ContentType=application/vnd.openxmlformats-officedocument.spreadsheetml.sheet.main+xml">
        <ds:DigestMethod Algorithm="http://www.w3.org/2000/09/xmldsig#sha1"/>
        <ds:DigestValue>nZHRBCL5otmpSdLEhZHjv2Q6H6w=</ds:DigestValue>
      </ds:Reference>
      <ds:Reference URI="/xl/calcChain.xml?ContentType=application/vnd.openxmlformats-officedocument.spreadsheetml.calcChain+xml">
        <ds:DigestMethod Algorithm="http://www.w3.org/2000/09/xmldsig#sha1"/>
        <ds:DigestValue>o2M2mtYFKXzqWYlkm0NdH4nQfy8=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UIRlhld3tK0F6HdXYut+1mb+GAI=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o4mkxL+yxxJpWX59Ki2cwIwmbds=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4BYonwOWtUK6MS+XPvl2nApIEtM=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axwr4v8os1F2FK1rrDpDlXArYac=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LV+0+e+qfWtwz1s4zwkX3ZJtHYU=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xmZwo8VG0u+AOvxUgApexmse5uU=</ds:DigestValue>
      </ds:Reference>
      <ds:Reference URI="/xl/styles.xml?ContentType=application/vnd.openxmlformats-officedocument.spreadsheetml.styles+xml">
        <ds:DigestMethod Algorithm="http://www.w3.org/2000/09/xmldsig#sha1"/>
        <ds:DigestValue>1QfVMYGcIPoE4O567tU5vHH73ck=</ds:DigestValue>
      </ds:Reference>
      <ds:Reference URI="/xl/theme/theme1.xml?ContentType=application/vnd.openxmlformats-officedocument.theme+xml">
        <ds:DigestMethod Algorithm="http://www.w3.org/2000/09/xmldsig#sha1"/>
        <ds:DigestValue>7hi86z403xu1hFy/RBL0UABTZJ4=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DaOLaGAg4N9uwHjEwd+w/hT5jsw=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MxxIvrlSog6J5H7GTIZuhWZS6ak=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TZutGtU+Ohs55oTNGEHjBN+8Mqw=</ds:DigestValue>
      </ds:Reference>
      <ds:Reference URI="/xl/drawings/drawing3.xml?ContentType=application/vnd.openxmlformats-officedocument.drawing+xml">
        <ds:DigestMethod Algorithm="http://www.w3.org/2000/09/xmldsig#sha1"/>
        <ds:DigestValue>4bxxd0gxdhDpOAmoRo3ICqTCIgQ=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uhSn2sxTatz+5/3FA+r7Yn5gWW8=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KqNdSX7S/XQM5VAuTtUrYrN+rbE=</ds:DigestValue>
      </ds:Reference>
      <ds:Reference URI="/xl/drawings/drawing2.xml?ContentType=application/vnd.openxmlformats-officedocument.drawing+xml">
        <ds:DigestMethod Algorithm="http://www.w3.org/2000/09/xmldsig#sha1"/>
        <ds:DigestValue>fhJHMHDcZwvzEcUxlrR4/ed+wH4=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yb59aNFw2qeE0r0SRMhcJb+iv/M=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JllsaEykdltlK9SKCv5aPf3Mqf0=</ds:DigestValue>
      </ds:Reference>
      <ds:Reference URI="/xl/drawings/drawing1.xml?ContentType=application/vnd.openxmlformats-officedocument.drawing+xml">
        <ds:DigestMethod Algorithm="http://www.w3.org/2000/09/xmldsig#sha1"/>
        <ds:DigestValue>VrIcHeTZQ1MQqDdzFJuytsRq5+c=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uhSn2sxTatz+5/3FA+r7Yn5gWW8=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Uf6FITRT1BvOTwfwMSwuXzJj4FU=</ds:DigestValue>
      </ds:Reference>
      <ds:Reference URI="/xl/drawings/drawing4.xml?ContentType=application/vnd.openxmlformats-officedocument.drawing+xml">
        <ds:DigestMethod Algorithm="http://www.w3.org/2000/09/xmldsig#sha1"/>
        <ds:DigestValue>N7rRfq2Kc6MKtTop7Ar7c3n45go=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uhSn2sxTatz+5/3FA+r7Yn5gWW8=</ds:DigestValue>
      </ds:Reference>
      <ds:Reference URI="/xl/media/image1.png?ContentType=image/png">
        <ds:DigestMethod Algorithm="http://www.w3.org/2000/09/xmldsig#sha1"/>
        <ds:DigestValue>YT0xS8z/fWj6ZNxpeLWLNwql5VU=</ds:DigestValue>
      </ds:Reference>
      <ds:Reference URI="/docProps/core.xml?ContentType=application/vnd.openxmlformats-package.core-properties+xml">
        <ds:DigestMethod Algorithm="http://www.w3.org/2000/09/xmldsig#sha1"/>
        <ds:DigestValue>w61/CDVMz5Q4+vCTaQaGWGynyQA=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2017-04-21T07:30:07.7Z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121 - Vedlejší a ostatní ...</vt:lpstr>
      <vt:lpstr>121_A - SO A_stavební obj...</vt:lpstr>
      <vt:lpstr>121_B - SO B_stavební obj...</vt:lpstr>
      <vt:lpstr>'121 - Vedlejší a ostatní ...'!Názvy_tisku</vt:lpstr>
      <vt:lpstr>'121_A - SO A_stavební obj...'!Názvy_tisku</vt:lpstr>
      <vt:lpstr>'121_B - SO B_stavební obj...'!Názvy_tisku</vt:lpstr>
      <vt:lpstr>'Rekapitulace stavby'!Názvy_tisku</vt:lpstr>
      <vt:lpstr>'121 - Vedlejší a ostatní ...'!Oblast_tisku</vt:lpstr>
      <vt:lpstr>'121_A - SO A_stavební obj...'!Oblast_tisku</vt:lpstr>
      <vt:lpstr>'121_B - SO B_stavební obj...'!Oblast_tisku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Inprosan</cp:lastModifiedBy>
  <dcterms:created xsi:type="dcterms:W3CDTF">2016-10-31T11:26:29Z</dcterms:created>
  <dcterms:modified xsi:type="dcterms:W3CDTF">2017-01-12T15:00:20Z</dcterms:modified>
</cp:coreProperties>
</file>