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490" windowHeight="8460"/>
  </bookViews>
  <sheets>
    <sheet name="Rekapitulace stavby" sheetId="1" r:id="rId1"/>
    <sheet name="17-335-1-1-1 - D1.1 - Arc..." sheetId="2" r:id="rId2"/>
    <sheet name="17-335-2-1-1 - D1.2 - Tec..." sheetId="3" r:id="rId3"/>
    <sheet name="17-335-3-1 - D2.1 - PJ 01..." sheetId="4" r:id="rId4"/>
    <sheet name="17-335-3-2-1 - Kotelna a ..." sheetId="5" r:id="rId5"/>
    <sheet name="17-335-3-2-2 - Řdící syst..." sheetId="6" r:id="rId6"/>
    <sheet name="17-335-3-2-4 - Řídící sys..." sheetId="8" r:id="rId7"/>
    <sheet name="17-335-3-3 - D2.3 - PJ 03..." sheetId="9" r:id="rId8"/>
    <sheet name="17-335-3-2-3 - Objekt č.2..." sheetId="7" r:id="rId9"/>
  </sheets>
  <definedNames>
    <definedName name="_xlnm._FilterDatabase" localSheetId="1" hidden="1">'17-335-1-1-1 - D1.1 - Arc...'!$C$96:$K$440</definedName>
    <definedName name="_xlnm._FilterDatabase" localSheetId="2" hidden="1">'17-335-2-1-1 - D1.2 - Tec...'!$C$91:$K$243</definedName>
    <definedName name="_xlnm._FilterDatabase" localSheetId="3" hidden="1">'17-335-3-1 - D2.1 - PJ 01...'!$C$95:$IV$887</definedName>
    <definedName name="_xlnm._FilterDatabase" localSheetId="4" hidden="1">'17-335-3-2-1 - Kotelna a ...'!$C$95:$K$177</definedName>
    <definedName name="_xlnm._FilterDatabase" localSheetId="5" hidden="1">'17-335-3-2-2 - Řdící syst...'!$C$91:$K$125</definedName>
    <definedName name="_xlnm._FilterDatabase" localSheetId="8" hidden="1">'17-335-3-2-3 - Objekt č.2...'!$C$92:$K$130</definedName>
    <definedName name="_xlnm._FilterDatabase" localSheetId="6" hidden="1">'17-335-3-2-4 - Řídící sys...'!$C$90:$K$90</definedName>
    <definedName name="_xlnm._FilterDatabase" localSheetId="7" hidden="1">'17-335-3-3 - D2.3 - PJ 03...'!$C$88:$K$223</definedName>
    <definedName name="_xlnm.Print_Titles" localSheetId="1">'17-335-1-1-1 - D1.1 - Arc...'!$96:$96</definedName>
    <definedName name="_xlnm.Print_Titles" localSheetId="2">'17-335-2-1-1 - D1.2 - Tec...'!$91:$91</definedName>
    <definedName name="_xlnm.Print_Titles" localSheetId="3">'17-335-3-1 - D2.1 - PJ 01...'!$95:$95</definedName>
    <definedName name="_xlnm.Print_Titles" localSheetId="4">'17-335-3-2-1 - Kotelna a ...'!$95:$95</definedName>
    <definedName name="_xlnm.Print_Titles" localSheetId="5">'17-335-3-2-2 - Řdící syst...'!$91:$91</definedName>
    <definedName name="_xlnm.Print_Titles" localSheetId="8">'17-335-3-2-3 - Objekt č.2...'!$92:$92</definedName>
    <definedName name="_xlnm.Print_Titles" localSheetId="6">'17-335-3-2-4 - Řídící sys...'!$90:$90</definedName>
    <definedName name="_xlnm.Print_Titles" localSheetId="7">'17-335-3-3 - D2.3 - PJ 03...'!$88:$88</definedName>
    <definedName name="_xlnm.Print_Titles" localSheetId="0">'Rekapitulace stavby'!$49:$49</definedName>
    <definedName name="_xlnm.Print_Area" localSheetId="1">'17-335-1-1-1 - D1.1 - Arc...'!$C$4:$J$38,'17-335-1-1-1 - D1.1 - Arc...'!$C$44:$J$76,'17-335-1-1-1 - D1.1 - Arc...'!$C$82:$K$440</definedName>
    <definedName name="_xlnm.Print_Area" localSheetId="2">'17-335-2-1-1 - D1.2 - Tec...'!$C$4:$J$38,'17-335-2-1-1 - D1.2 - Tec...'!$C$44:$J$71,'17-335-2-1-1 - D1.2 - Tec...'!$C$77:$K$243</definedName>
    <definedName name="_xlnm.Print_Area" localSheetId="3">'17-335-3-1 - D2.1 - PJ 01...'!$C$4:$J$38,'17-335-3-1 - D2.1 - PJ 01...'!$C$44:$J$75,'17-335-3-1 - D2.1 - PJ 01...'!$C$81:$K$886</definedName>
    <definedName name="_xlnm.Print_Area" localSheetId="4">'17-335-3-2-1 - Kotelna a ...'!$C$4:$J$40,'17-335-3-2-1 - Kotelna a ...'!$C$46:$J$73,'17-335-3-2-1 - Kotelna a ...'!$C$79:$K$177</definedName>
    <definedName name="_xlnm.Print_Area" localSheetId="5">'17-335-3-2-2 - Řdící syst...'!$C$4:$J$40,'17-335-3-2-2 - Řdící syst...'!$C$46:$J$69,'17-335-3-2-2 - Řdící syst...'!$C$75:$K$125</definedName>
    <definedName name="_xlnm.Print_Area" localSheetId="8">'17-335-3-2-3 - Objekt č.2...'!$C$4:$J$40,'17-335-3-2-3 - Objekt č.2...'!$C$46:$J$70,'17-335-3-2-3 - Objekt č.2...'!$C$76:$K$130</definedName>
    <definedName name="_xlnm.Print_Area" localSheetId="6">'17-335-3-2-4 - Řídící sys...'!$C$4:$J$40,'17-335-3-2-4 - Řídící sys...'!$C$46:$J$68,'17-335-3-2-4 - Řídící sys...'!$C$74:$K$99</definedName>
    <definedName name="_xlnm.Print_Area" localSheetId="7">'17-335-3-3 - D2.3 - PJ 03...'!$C$4:$J$38,'17-335-3-3 - D2.3 - PJ 03...'!$C$44:$J$68,'17-335-3-3 - D2.3 - PJ 03...'!$C$74:$K$223</definedName>
    <definedName name="_xlnm.Print_Area" localSheetId="0">'Rekapitulace stavby'!$D$4:$AO$33,'Rekapitulace stavby'!$C$39:$AQ$64</definedName>
  </definedNames>
  <calcPr calcId="152511" fullCalcOnLoad="1"/>
</workbook>
</file>

<file path=xl/calcChain.xml><?xml version="1.0" encoding="utf-8"?>
<calcChain xmlns="http://schemas.openxmlformats.org/spreadsheetml/2006/main">
  <c r="E7" i="2" l="1"/>
  <c r="J14" i="2"/>
  <c r="J53" i="2"/>
  <c r="J16" i="2"/>
  <c r="E17" i="2"/>
  <c r="J17" i="2"/>
  <c r="J19" i="2"/>
  <c r="E20" i="2"/>
  <c r="F56" i="2"/>
  <c r="J20" i="2"/>
  <c r="J22" i="2"/>
  <c r="E23" i="2"/>
  <c r="J55" i="2"/>
  <c r="J93" i="2"/>
  <c r="J23" i="2"/>
  <c r="E47" i="2"/>
  <c r="E51" i="2"/>
  <c r="F53" i="2"/>
  <c r="F55" i="2"/>
  <c r="E85" i="2"/>
  <c r="E89" i="2"/>
  <c r="F91" i="2"/>
  <c r="F93" i="2"/>
  <c r="F94" i="2"/>
  <c r="P99" i="2"/>
  <c r="J100" i="2"/>
  <c r="BE100" i="2"/>
  <c r="R100" i="2"/>
  <c r="T100" i="2"/>
  <c r="BF100" i="2"/>
  <c r="BG100" i="2"/>
  <c r="BH100" i="2"/>
  <c r="F35" i="2"/>
  <c r="BC53" i="1"/>
  <c r="BC52" i="1"/>
  <c r="BI100" i="2"/>
  <c r="F36" i="2"/>
  <c r="BD53" i="1"/>
  <c r="BD52" i="1"/>
  <c r="BK100" i="2"/>
  <c r="J103" i="2"/>
  <c r="BE103" i="2"/>
  <c r="R103" i="2"/>
  <c r="T103" i="2"/>
  <c r="BF103" i="2"/>
  <c r="BG103" i="2"/>
  <c r="BH103" i="2"/>
  <c r="BI103" i="2"/>
  <c r="BK103" i="2"/>
  <c r="J106" i="2"/>
  <c r="BE106" i="2"/>
  <c r="R106" i="2"/>
  <c r="T106" i="2"/>
  <c r="BF106" i="2"/>
  <c r="BG106" i="2"/>
  <c r="BH106" i="2"/>
  <c r="BI106" i="2"/>
  <c r="BK106" i="2"/>
  <c r="J109" i="2"/>
  <c r="BE109" i="2"/>
  <c r="R109" i="2"/>
  <c r="T109" i="2"/>
  <c r="BF109" i="2"/>
  <c r="BG109" i="2"/>
  <c r="BH109" i="2"/>
  <c r="BI109" i="2"/>
  <c r="BK109" i="2"/>
  <c r="J112" i="2"/>
  <c r="BE112" i="2"/>
  <c r="R112" i="2"/>
  <c r="T112" i="2"/>
  <c r="BF112" i="2"/>
  <c r="BG112" i="2"/>
  <c r="BH112" i="2"/>
  <c r="BI112" i="2"/>
  <c r="BK112" i="2"/>
  <c r="J119" i="2"/>
  <c r="BE119" i="2"/>
  <c r="R119" i="2"/>
  <c r="T119" i="2"/>
  <c r="BF119" i="2"/>
  <c r="BG119" i="2"/>
  <c r="BH119" i="2"/>
  <c r="BI119" i="2"/>
  <c r="BK119" i="2"/>
  <c r="J127" i="2"/>
  <c r="BE127" i="2"/>
  <c r="R127" i="2"/>
  <c r="T127" i="2"/>
  <c r="BF127" i="2"/>
  <c r="BG127" i="2"/>
  <c r="BH127" i="2"/>
  <c r="BI127" i="2"/>
  <c r="BK127" i="2"/>
  <c r="J135" i="2"/>
  <c r="BE135" i="2"/>
  <c r="R135" i="2"/>
  <c r="T135" i="2"/>
  <c r="BF135" i="2"/>
  <c r="BG135" i="2"/>
  <c r="BH135" i="2"/>
  <c r="BI135" i="2"/>
  <c r="BK135" i="2"/>
  <c r="J142" i="2"/>
  <c r="BE142" i="2"/>
  <c r="R142" i="2"/>
  <c r="T142" i="2"/>
  <c r="BF142" i="2"/>
  <c r="BG142" i="2"/>
  <c r="BH142" i="2"/>
  <c r="BI142" i="2"/>
  <c r="BK142" i="2"/>
  <c r="J150" i="2"/>
  <c r="R150" i="2"/>
  <c r="T150" i="2"/>
  <c r="BE150" i="2"/>
  <c r="BF150" i="2"/>
  <c r="BG150" i="2"/>
  <c r="BH150" i="2"/>
  <c r="BI150" i="2"/>
  <c r="BK150" i="2"/>
  <c r="P158" i="2"/>
  <c r="J159" i="2"/>
  <c r="BE159" i="2"/>
  <c r="R159" i="2"/>
  <c r="T159" i="2"/>
  <c r="BF159" i="2"/>
  <c r="BG159" i="2"/>
  <c r="BH159" i="2"/>
  <c r="BI159" i="2"/>
  <c r="BK159" i="2"/>
  <c r="J165" i="2"/>
  <c r="BE165" i="2"/>
  <c r="R165" i="2"/>
  <c r="T165" i="2"/>
  <c r="BF165" i="2"/>
  <c r="BG165" i="2"/>
  <c r="BH165" i="2"/>
  <c r="BI165" i="2"/>
  <c r="BK165" i="2"/>
  <c r="J167" i="2"/>
  <c r="BE167" i="2"/>
  <c r="R167" i="2"/>
  <c r="T167" i="2"/>
  <c r="BF167" i="2"/>
  <c r="BG167" i="2"/>
  <c r="BH167" i="2"/>
  <c r="BI167" i="2"/>
  <c r="BK167" i="2"/>
  <c r="J169" i="2"/>
  <c r="BE169" i="2"/>
  <c r="R169" i="2"/>
  <c r="T169" i="2"/>
  <c r="BF169" i="2"/>
  <c r="BG169" i="2"/>
  <c r="BH169" i="2"/>
  <c r="BI169" i="2"/>
  <c r="BK169" i="2"/>
  <c r="P172" i="2"/>
  <c r="J173" i="2"/>
  <c r="BE173" i="2"/>
  <c r="R173" i="2"/>
  <c r="R172" i="2"/>
  <c r="T173" i="2"/>
  <c r="T172" i="2"/>
  <c r="BF173" i="2"/>
  <c r="BG173" i="2"/>
  <c r="BH173" i="2"/>
  <c r="BI173" i="2"/>
  <c r="BK173" i="2"/>
  <c r="BK172" i="2"/>
  <c r="J172" i="2"/>
  <c r="J64" i="2"/>
  <c r="P174" i="2"/>
  <c r="J175" i="2"/>
  <c r="BE175" i="2"/>
  <c r="R175" i="2"/>
  <c r="T175" i="2"/>
  <c r="BF175" i="2"/>
  <c r="BG175" i="2"/>
  <c r="BH175" i="2"/>
  <c r="BI175" i="2"/>
  <c r="BK175" i="2"/>
  <c r="J183" i="2"/>
  <c r="BE183" i="2"/>
  <c r="R183" i="2"/>
  <c r="T183" i="2"/>
  <c r="BF183" i="2"/>
  <c r="BG183" i="2"/>
  <c r="BH183" i="2"/>
  <c r="BI183" i="2"/>
  <c r="BK183" i="2"/>
  <c r="J191" i="2"/>
  <c r="BE191" i="2"/>
  <c r="R191" i="2"/>
  <c r="T191" i="2"/>
  <c r="BF191" i="2"/>
  <c r="BG191" i="2"/>
  <c r="BH191" i="2"/>
  <c r="BI191" i="2"/>
  <c r="BK191" i="2"/>
  <c r="J196" i="2"/>
  <c r="BE196" i="2"/>
  <c r="R196" i="2"/>
  <c r="T196" i="2"/>
  <c r="BF196" i="2"/>
  <c r="BG196" i="2"/>
  <c r="BH196" i="2"/>
  <c r="BI196" i="2"/>
  <c r="BK196" i="2"/>
  <c r="J198" i="2"/>
  <c r="R198" i="2"/>
  <c r="T198" i="2"/>
  <c r="BE198" i="2"/>
  <c r="BF198" i="2"/>
  <c r="BG198" i="2"/>
  <c r="BH198" i="2"/>
  <c r="BI198" i="2"/>
  <c r="BK198" i="2"/>
  <c r="J199" i="2"/>
  <c r="BE199" i="2"/>
  <c r="R199" i="2"/>
  <c r="T199" i="2"/>
  <c r="BF199" i="2"/>
  <c r="BG199" i="2"/>
  <c r="BH199" i="2"/>
  <c r="BI199" i="2"/>
  <c r="BK199" i="2"/>
  <c r="J200" i="2"/>
  <c r="BE200" i="2"/>
  <c r="R200" i="2"/>
  <c r="T200" i="2"/>
  <c r="BF200" i="2"/>
  <c r="BG200" i="2"/>
  <c r="BH200" i="2"/>
  <c r="BI200" i="2"/>
  <c r="BK200" i="2"/>
  <c r="J205" i="2"/>
  <c r="BE205" i="2"/>
  <c r="R205" i="2"/>
  <c r="T205" i="2"/>
  <c r="BF205" i="2"/>
  <c r="BG205" i="2"/>
  <c r="BH205" i="2"/>
  <c r="BI205" i="2"/>
  <c r="BK205" i="2"/>
  <c r="J223" i="2"/>
  <c r="BE223" i="2"/>
  <c r="R223" i="2"/>
  <c r="T223" i="2"/>
  <c r="BF223" i="2"/>
  <c r="BG223" i="2"/>
  <c r="BH223" i="2"/>
  <c r="BI223" i="2"/>
  <c r="BK223" i="2"/>
  <c r="J227" i="2"/>
  <c r="BE227" i="2"/>
  <c r="R227" i="2"/>
  <c r="T227" i="2"/>
  <c r="BF227" i="2"/>
  <c r="BG227" i="2"/>
  <c r="BH227" i="2"/>
  <c r="BI227" i="2"/>
  <c r="BK227" i="2"/>
  <c r="J228" i="2"/>
  <c r="BE228" i="2"/>
  <c r="R228" i="2"/>
  <c r="T228" i="2"/>
  <c r="BF228" i="2"/>
  <c r="BG228" i="2"/>
  <c r="BH228" i="2"/>
  <c r="BI228" i="2"/>
  <c r="BK228" i="2"/>
  <c r="J232" i="2"/>
  <c r="BE232" i="2"/>
  <c r="R232" i="2"/>
  <c r="T232" i="2"/>
  <c r="BF232" i="2"/>
  <c r="BG232" i="2"/>
  <c r="BH232" i="2"/>
  <c r="BI232" i="2"/>
  <c r="BK232" i="2"/>
  <c r="J235" i="2"/>
  <c r="R235" i="2"/>
  <c r="T235" i="2"/>
  <c r="BE235" i="2"/>
  <c r="BF235" i="2"/>
  <c r="BG235" i="2"/>
  <c r="BH235" i="2"/>
  <c r="BI235" i="2"/>
  <c r="BK235" i="2"/>
  <c r="J237" i="2"/>
  <c r="BE237" i="2"/>
  <c r="R237" i="2"/>
  <c r="T237" i="2"/>
  <c r="BF237" i="2"/>
  <c r="BG237" i="2"/>
  <c r="BH237" i="2"/>
  <c r="BI237" i="2"/>
  <c r="BK237" i="2"/>
  <c r="J238" i="2"/>
  <c r="BE238" i="2"/>
  <c r="R238" i="2"/>
  <c r="T238" i="2"/>
  <c r="BF238" i="2"/>
  <c r="BG238" i="2"/>
  <c r="BH238" i="2"/>
  <c r="BI238" i="2"/>
  <c r="BK238" i="2"/>
  <c r="J239" i="2"/>
  <c r="BE239" i="2"/>
  <c r="R239" i="2"/>
  <c r="T239" i="2"/>
  <c r="BF239" i="2"/>
  <c r="BG239" i="2"/>
  <c r="BH239" i="2"/>
  <c r="BI239" i="2"/>
  <c r="BK239" i="2"/>
  <c r="J241" i="2"/>
  <c r="BE241" i="2"/>
  <c r="R241" i="2"/>
  <c r="T241" i="2"/>
  <c r="BF241" i="2"/>
  <c r="BG241" i="2"/>
  <c r="BH241" i="2"/>
  <c r="BI241" i="2"/>
  <c r="BK241" i="2"/>
  <c r="J243" i="2"/>
  <c r="R243" i="2"/>
  <c r="T243" i="2"/>
  <c r="BE243" i="2"/>
  <c r="BF243" i="2"/>
  <c r="BG243" i="2"/>
  <c r="BH243" i="2"/>
  <c r="BI243" i="2"/>
  <c r="BK243" i="2"/>
  <c r="J244" i="2"/>
  <c r="BE244" i="2"/>
  <c r="R244" i="2"/>
  <c r="T244" i="2"/>
  <c r="BF244" i="2"/>
  <c r="BG244" i="2"/>
  <c r="BH244" i="2"/>
  <c r="BI244" i="2"/>
  <c r="BK244" i="2"/>
  <c r="J248" i="2"/>
  <c r="BE248" i="2"/>
  <c r="R248" i="2"/>
  <c r="T248" i="2"/>
  <c r="BF248" i="2"/>
  <c r="BG248" i="2"/>
  <c r="BH248" i="2"/>
  <c r="BI248" i="2"/>
  <c r="BK248" i="2"/>
  <c r="P251" i="2"/>
  <c r="J252" i="2"/>
  <c r="BE252" i="2"/>
  <c r="R252" i="2"/>
  <c r="T252" i="2"/>
  <c r="BF252" i="2"/>
  <c r="BG252" i="2"/>
  <c r="BH252" i="2"/>
  <c r="BI252" i="2"/>
  <c r="BK252" i="2"/>
  <c r="J253" i="2"/>
  <c r="BE253" i="2"/>
  <c r="R253" i="2"/>
  <c r="T253" i="2"/>
  <c r="BF253" i="2"/>
  <c r="BG253" i="2"/>
  <c r="BH253" i="2"/>
  <c r="BI253" i="2"/>
  <c r="BK253" i="2"/>
  <c r="J268" i="2"/>
  <c r="R268" i="2"/>
  <c r="T268" i="2"/>
  <c r="BE268" i="2"/>
  <c r="BF268" i="2"/>
  <c r="BG268" i="2"/>
  <c r="BH268" i="2"/>
  <c r="BI268" i="2"/>
  <c r="BK268" i="2"/>
  <c r="J269" i="2"/>
  <c r="BE269" i="2"/>
  <c r="R269" i="2"/>
  <c r="T269" i="2"/>
  <c r="BF269" i="2"/>
  <c r="BG269" i="2"/>
  <c r="BH269" i="2"/>
  <c r="BI269" i="2"/>
  <c r="BK269" i="2"/>
  <c r="J271" i="2"/>
  <c r="BE271" i="2"/>
  <c r="R271" i="2"/>
  <c r="T271" i="2"/>
  <c r="BF271" i="2"/>
  <c r="BG271" i="2"/>
  <c r="BH271" i="2"/>
  <c r="BI271" i="2"/>
  <c r="BK271" i="2"/>
  <c r="J272" i="2"/>
  <c r="BE272" i="2"/>
  <c r="R272" i="2"/>
  <c r="T272" i="2"/>
  <c r="BF272" i="2"/>
  <c r="BG272" i="2"/>
  <c r="BH272" i="2"/>
  <c r="BI272" i="2"/>
  <c r="BK272" i="2"/>
  <c r="J273" i="2"/>
  <c r="BE273" i="2"/>
  <c r="R273" i="2"/>
  <c r="T273" i="2"/>
  <c r="BF273" i="2"/>
  <c r="BG273" i="2"/>
  <c r="BH273" i="2"/>
  <c r="BI273" i="2"/>
  <c r="BK273" i="2"/>
  <c r="J275" i="2"/>
  <c r="BE275" i="2"/>
  <c r="R275" i="2"/>
  <c r="T275" i="2"/>
  <c r="BF275" i="2"/>
  <c r="BG275" i="2"/>
  <c r="BH275" i="2"/>
  <c r="BI275" i="2"/>
  <c r="BK275" i="2"/>
  <c r="J280" i="2"/>
  <c r="BE280" i="2"/>
  <c r="R280" i="2"/>
  <c r="T280" i="2"/>
  <c r="BF280" i="2"/>
  <c r="BG280" i="2"/>
  <c r="BH280" i="2"/>
  <c r="BI280" i="2"/>
  <c r="BK280" i="2"/>
  <c r="J283" i="2"/>
  <c r="BE283" i="2"/>
  <c r="R283" i="2"/>
  <c r="T283" i="2"/>
  <c r="BF283" i="2"/>
  <c r="BG283" i="2"/>
  <c r="BH283" i="2"/>
  <c r="BI283" i="2"/>
  <c r="BK283" i="2"/>
  <c r="J285" i="2"/>
  <c r="R285" i="2"/>
  <c r="T285" i="2"/>
  <c r="BE285" i="2"/>
  <c r="BF285" i="2"/>
  <c r="BG285" i="2"/>
  <c r="BH285" i="2"/>
  <c r="BI285" i="2"/>
  <c r="BK285" i="2"/>
  <c r="J287" i="2"/>
  <c r="BE287" i="2"/>
  <c r="R287" i="2"/>
  <c r="T287" i="2"/>
  <c r="BF287" i="2"/>
  <c r="BG287" i="2"/>
  <c r="BH287" i="2"/>
  <c r="BI287" i="2"/>
  <c r="BK287" i="2"/>
  <c r="J288" i="2"/>
  <c r="BE288" i="2"/>
  <c r="R288" i="2"/>
  <c r="T288" i="2"/>
  <c r="BF288" i="2"/>
  <c r="BG288" i="2"/>
  <c r="BH288" i="2"/>
  <c r="BI288" i="2"/>
  <c r="BK288" i="2"/>
  <c r="J290" i="2"/>
  <c r="BE290" i="2"/>
  <c r="R290" i="2"/>
  <c r="T290" i="2"/>
  <c r="BF290" i="2"/>
  <c r="BG290" i="2"/>
  <c r="BH290" i="2"/>
  <c r="BI290" i="2"/>
  <c r="BK290" i="2"/>
  <c r="J292" i="2"/>
  <c r="BE292" i="2"/>
  <c r="R292" i="2"/>
  <c r="T292" i="2"/>
  <c r="BF292" i="2"/>
  <c r="BG292" i="2"/>
  <c r="BH292" i="2"/>
  <c r="BI292" i="2"/>
  <c r="BK292" i="2"/>
  <c r="J294" i="2"/>
  <c r="R294" i="2"/>
  <c r="T294" i="2"/>
  <c r="BE294" i="2"/>
  <c r="BF294" i="2"/>
  <c r="BG294" i="2"/>
  <c r="BH294" i="2"/>
  <c r="BI294" i="2"/>
  <c r="BK294" i="2"/>
  <c r="J295" i="2"/>
  <c r="BE295" i="2"/>
  <c r="R295" i="2"/>
  <c r="T295" i="2"/>
  <c r="BF295" i="2"/>
  <c r="BG295" i="2"/>
  <c r="BH295" i="2"/>
  <c r="BI295" i="2"/>
  <c r="BK295" i="2"/>
  <c r="J296" i="2"/>
  <c r="BE296" i="2"/>
  <c r="R296" i="2"/>
  <c r="T296" i="2"/>
  <c r="BF296" i="2"/>
  <c r="BG296" i="2"/>
  <c r="BH296" i="2"/>
  <c r="BI296" i="2"/>
  <c r="BK296" i="2"/>
  <c r="J299" i="2"/>
  <c r="BE299" i="2"/>
  <c r="R299" i="2"/>
  <c r="T299" i="2"/>
  <c r="BF299" i="2"/>
  <c r="BG299" i="2"/>
  <c r="BH299" i="2"/>
  <c r="BI299" i="2"/>
  <c r="BK299" i="2"/>
  <c r="J301" i="2"/>
  <c r="R301" i="2"/>
  <c r="T301" i="2"/>
  <c r="BE301" i="2"/>
  <c r="BF301" i="2"/>
  <c r="BG301" i="2"/>
  <c r="BH301" i="2"/>
  <c r="BI301" i="2"/>
  <c r="BK301" i="2"/>
  <c r="J304" i="2"/>
  <c r="BE304" i="2"/>
  <c r="R304" i="2"/>
  <c r="T304" i="2"/>
  <c r="BF304" i="2"/>
  <c r="BG304" i="2"/>
  <c r="BH304" i="2"/>
  <c r="BI304" i="2"/>
  <c r="BK304" i="2"/>
  <c r="J306" i="2"/>
  <c r="BE306" i="2"/>
  <c r="R306" i="2"/>
  <c r="T306" i="2"/>
  <c r="BF306" i="2"/>
  <c r="BG306" i="2"/>
  <c r="BH306" i="2"/>
  <c r="BI306" i="2"/>
  <c r="BK306" i="2"/>
  <c r="P308" i="2"/>
  <c r="J309" i="2"/>
  <c r="BE309" i="2"/>
  <c r="R309" i="2"/>
  <c r="T309" i="2"/>
  <c r="BF309" i="2"/>
  <c r="BG309" i="2"/>
  <c r="BH309" i="2"/>
  <c r="BI309" i="2"/>
  <c r="BK309" i="2"/>
  <c r="J310" i="2"/>
  <c r="BE310" i="2"/>
  <c r="R310" i="2"/>
  <c r="T310" i="2"/>
  <c r="BF310" i="2"/>
  <c r="BG310" i="2"/>
  <c r="BH310" i="2"/>
  <c r="BI310" i="2"/>
  <c r="BK310" i="2"/>
  <c r="J311" i="2"/>
  <c r="BE311" i="2"/>
  <c r="R311" i="2"/>
  <c r="T311" i="2"/>
  <c r="BF311" i="2"/>
  <c r="BG311" i="2"/>
  <c r="BH311" i="2"/>
  <c r="BI311" i="2"/>
  <c r="BK311" i="2"/>
  <c r="J313" i="2"/>
  <c r="BE313" i="2"/>
  <c r="R313" i="2"/>
  <c r="T313" i="2"/>
  <c r="BF313" i="2"/>
  <c r="BG313" i="2"/>
  <c r="BH313" i="2"/>
  <c r="BI313" i="2"/>
  <c r="BK313" i="2"/>
  <c r="J314" i="2"/>
  <c r="BE314" i="2"/>
  <c r="R314" i="2"/>
  <c r="T314" i="2"/>
  <c r="BF314" i="2"/>
  <c r="BG314" i="2"/>
  <c r="BH314" i="2"/>
  <c r="BI314" i="2"/>
  <c r="BK314" i="2"/>
  <c r="J316" i="2"/>
  <c r="BE316" i="2"/>
  <c r="R316" i="2"/>
  <c r="T316" i="2"/>
  <c r="BF316" i="2"/>
  <c r="BG316" i="2"/>
  <c r="BH316" i="2"/>
  <c r="BI316" i="2"/>
  <c r="BK316" i="2"/>
  <c r="J317" i="2"/>
  <c r="BE317" i="2"/>
  <c r="R317" i="2"/>
  <c r="T317" i="2"/>
  <c r="BF317" i="2"/>
  <c r="BG317" i="2"/>
  <c r="BH317" i="2"/>
  <c r="BI317" i="2"/>
  <c r="BK317" i="2"/>
  <c r="J318" i="2"/>
  <c r="BE318" i="2"/>
  <c r="R318" i="2"/>
  <c r="T318" i="2"/>
  <c r="BF318" i="2"/>
  <c r="BG318" i="2"/>
  <c r="BH318" i="2"/>
  <c r="BI318" i="2"/>
  <c r="BK318" i="2"/>
  <c r="J319" i="2"/>
  <c r="BE319" i="2"/>
  <c r="R319" i="2"/>
  <c r="T319" i="2"/>
  <c r="BF319" i="2"/>
  <c r="BG319" i="2"/>
  <c r="BH319" i="2"/>
  <c r="BI319" i="2"/>
  <c r="BK319" i="2"/>
  <c r="J320" i="2"/>
  <c r="BE320" i="2"/>
  <c r="R320" i="2"/>
  <c r="T320" i="2"/>
  <c r="BF320" i="2"/>
  <c r="BG320" i="2"/>
  <c r="BH320" i="2"/>
  <c r="BI320" i="2"/>
  <c r="BK320" i="2"/>
  <c r="J321" i="2"/>
  <c r="BE321" i="2"/>
  <c r="R321" i="2"/>
  <c r="T321" i="2"/>
  <c r="BF321" i="2"/>
  <c r="BG321" i="2"/>
  <c r="BH321" i="2"/>
  <c r="BI321" i="2"/>
  <c r="BK321" i="2"/>
  <c r="P322" i="2"/>
  <c r="J323" i="2"/>
  <c r="BE323" i="2"/>
  <c r="R323" i="2"/>
  <c r="R322" i="2"/>
  <c r="T323" i="2"/>
  <c r="T322" i="2"/>
  <c r="BF323" i="2"/>
  <c r="BG323" i="2"/>
  <c r="BH323" i="2"/>
  <c r="BI323" i="2"/>
  <c r="BK323" i="2"/>
  <c r="BK322" i="2"/>
  <c r="J322" i="2"/>
  <c r="J68" i="2"/>
  <c r="P325" i="2"/>
  <c r="J326" i="2"/>
  <c r="BE326" i="2"/>
  <c r="R326" i="2"/>
  <c r="T326" i="2"/>
  <c r="BF326" i="2"/>
  <c r="BG326" i="2"/>
  <c r="BH326" i="2"/>
  <c r="BI326" i="2"/>
  <c r="BK326" i="2"/>
  <c r="J327" i="2"/>
  <c r="BE327" i="2"/>
  <c r="R327" i="2"/>
  <c r="T327" i="2"/>
  <c r="BF327" i="2"/>
  <c r="BG327" i="2"/>
  <c r="BH327" i="2"/>
  <c r="BI327" i="2"/>
  <c r="BK327" i="2"/>
  <c r="J329" i="2"/>
  <c r="BE329" i="2"/>
  <c r="R329" i="2"/>
  <c r="T329" i="2"/>
  <c r="BF329" i="2"/>
  <c r="BG329" i="2"/>
  <c r="BH329" i="2"/>
  <c r="BI329" i="2"/>
  <c r="BK329" i="2"/>
  <c r="J331" i="2"/>
  <c r="BE331" i="2"/>
  <c r="R331" i="2"/>
  <c r="T331" i="2"/>
  <c r="BF331" i="2"/>
  <c r="BG331" i="2"/>
  <c r="BH331" i="2"/>
  <c r="BI331" i="2"/>
  <c r="BK331" i="2"/>
  <c r="J333" i="2"/>
  <c r="BE333" i="2"/>
  <c r="R333" i="2"/>
  <c r="T333" i="2"/>
  <c r="BF333" i="2"/>
  <c r="BG333" i="2"/>
  <c r="BH333" i="2"/>
  <c r="BI333" i="2"/>
  <c r="BK333" i="2"/>
  <c r="J335" i="2"/>
  <c r="BE335" i="2"/>
  <c r="R335" i="2"/>
  <c r="T335" i="2"/>
  <c r="BF335" i="2"/>
  <c r="BG335" i="2"/>
  <c r="BH335" i="2"/>
  <c r="BI335" i="2"/>
  <c r="BK335" i="2"/>
  <c r="P336" i="2"/>
  <c r="J337" i="2"/>
  <c r="BE337" i="2"/>
  <c r="R337" i="2"/>
  <c r="R336" i="2"/>
  <c r="T337" i="2"/>
  <c r="T336" i="2"/>
  <c r="BF337" i="2"/>
  <c r="BG337" i="2"/>
  <c r="BH337" i="2"/>
  <c r="BI337" i="2"/>
  <c r="BK337" i="2"/>
  <c r="BK336" i="2"/>
  <c r="J336" i="2"/>
  <c r="J71" i="2"/>
  <c r="P339" i="2"/>
  <c r="J340" i="2"/>
  <c r="BE340" i="2"/>
  <c r="R340" i="2"/>
  <c r="T340" i="2"/>
  <c r="BF340" i="2"/>
  <c r="BG340" i="2"/>
  <c r="BH340" i="2"/>
  <c r="BI340" i="2"/>
  <c r="BK340" i="2"/>
  <c r="J341" i="2"/>
  <c r="BE341" i="2"/>
  <c r="R341" i="2"/>
  <c r="T341" i="2"/>
  <c r="BF341" i="2"/>
  <c r="BG341" i="2"/>
  <c r="BH341" i="2"/>
  <c r="BI341" i="2"/>
  <c r="BK341" i="2"/>
  <c r="J343" i="2"/>
  <c r="BE343" i="2"/>
  <c r="R343" i="2"/>
  <c r="T343" i="2"/>
  <c r="BF343" i="2"/>
  <c r="BG343" i="2"/>
  <c r="BH343" i="2"/>
  <c r="BI343" i="2"/>
  <c r="BK343" i="2"/>
  <c r="J351" i="2"/>
  <c r="BE351" i="2"/>
  <c r="R351" i="2"/>
  <c r="T351" i="2"/>
  <c r="BF351" i="2"/>
  <c r="BG351" i="2"/>
  <c r="BH351" i="2"/>
  <c r="BI351" i="2"/>
  <c r="BK351" i="2"/>
  <c r="J352" i="2"/>
  <c r="BE352" i="2"/>
  <c r="R352" i="2"/>
  <c r="T352" i="2"/>
  <c r="BF352" i="2"/>
  <c r="BG352" i="2"/>
  <c r="BH352" i="2"/>
  <c r="BI352" i="2"/>
  <c r="BK352" i="2"/>
  <c r="J353" i="2"/>
  <c r="R353" i="2"/>
  <c r="T353" i="2"/>
  <c r="BE353" i="2"/>
  <c r="BF353" i="2"/>
  <c r="BG353" i="2"/>
  <c r="BH353" i="2"/>
  <c r="BI353" i="2"/>
  <c r="BK353" i="2"/>
  <c r="J354" i="2"/>
  <c r="BE354" i="2"/>
  <c r="R354" i="2"/>
  <c r="T354" i="2"/>
  <c r="BF354" i="2"/>
  <c r="BG354" i="2"/>
  <c r="BH354" i="2"/>
  <c r="BI354" i="2"/>
  <c r="BK354" i="2"/>
  <c r="J355" i="2"/>
  <c r="BE355" i="2"/>
  <c r="R355" i="2"/>
  <c r="T355" i="2"/>
  <c r="BF355" i="2"/>
  <c r="BG355" i="2"/>
  <c r="BH355" i="2"/>
  <c r="BI355" i="2"/>
  <c r="BK355" i="2"/>
  <c r="J356" i="2"/>
  <c r="BE356" i="2"/>
  <c r="R356" i="2"/>
  <c r="T356" i="2"/>
  <c r="BF356" i="2"/>
  <c r="BG356" i="2"/>
  <c r="BH356" i="2"/>
  <c r="BI356" i="2"/>
  <c r="BK356" i="2"/>
  <c r="J357" i="2"/>
  <c r="BE357" i="2"/>
  <c r="R357" i="2"/>
  <c r="T357" i="2"/>
  <c r="BF357" i="2"/>
  <c r="BG357" i="2"/>
  <c r="BH357" i="2"/>
  <c r="BI357" i="2"/>
  <c r="BK357" i="2"/>
  <c r="J358" i="2"/>
  <c r="BE358" i="2"/>
  <c r="R358" i="2"/>
  <c r="T358" i="2"/>
  <c r="BF358" i="2"/>
  <c r="BG358" i="2"/>
  <c r="BH358" i="2"/>
  <c r="BI358" i="2"/>
  <c r="BK358" i="2"/>
  <c r="J359" i="2"/>
  <c r="BE359" i="2"/>
  <c r="R359" i="2"/>
  <c r="T359" i="2"/>
  <c r="BF359" i="2"/>
  <c r="BG359" i="2"/>
  <c r="BH359" i="2"/>
  <c r="BI359" i="2"/>
  <c r="BK359" i="2"/>
  <c r="P360" i="2"/>
  <c r="J361" i="2"/>
  <c r="BE361" i="2"/>
  <c r="R361" i="2"/>
  <c r="T361" i="2"/>
  <c r="T360" i="2"/>
  <c r="BF361" i="2"/>
  <c r="BG361" i="2"/>
  <c r="BH361" i="2"/>
  <c r="BI361" i="2"/>
  <c r="BK361" i="2"/>
  <c r="J366" i="2"/>
  <c r="BE366" i="2"/>
  <c r="R366" i="2"/>
  <c r="T366" i="2"/>
  <c r="BF366" i="2"/>
  <c r="BG366" i="2"/>
  <c r="BH366" i="2"/>
  <c r="BI366" i="2"/>
  <c r="BK366" i="2"/>
  <c r="J367" i="2"/>
  <c r="BE367" i="2"/>
  <c r="R367" i="2"/>
  <c r="T367" i="2"/>
  <c r="BF367" i="2"/>
  <c r="BG367" i="2"/>
  <c r="BH367" i="2"/>
  <c r="BI367" i="2"/>
  <c r="BK367" i="2"/>
  <c r="P388" i="2"/>
  <c r="J389" i="2"/>
  <c r="BE389" i="2"/>
  <c r="R389" i="2"/>
  <c r="R388" i="2"/>
  <c r="T389" i="2"/>
  <c r="T388" i="2"/>
  <c r="BF389" i="2"/>
  <c r="BG389" i="2"/>
  <c r="BH389" i="2"/>
  <c r="BI389" i="2"/>
  <c r="BK389" i="2"/>
  <c r="BK388" i="2"/>
  <c r="J388" i="2"/>
  <c r="J74" i="2"/>
  <c r="P428" i="2"/>
  <c r="J429" i="2"/>
  <c r="BE429" i="2"/>
  <c r="R429" i="2"/>
  <c r="T429" i="2"/>
  <c r="BF429" i="2"/>
  <c r="BG429" i="2"/>
  <c r="BH429" i="2"/>
  <c r="BI429" i="2"/>
  <c r="BK429" i="2"/>
  <c r="J430" i="2"/>
  <c r="R430" i="2"/>
  <c r="T430" i="2"/>
  <c r="BE430" i="2"/>
  <c r="BF430" i="2"/>
  <c r="BG430" i="2"/>
  <c r="BH430" i="2"/>
  <c r="BI430" i="2"/>
  <c r="BK430" i="2"/>
  <c r="J431" i="2"/>
  <c r="BE431" i="2"/>
  <c r="R431" i="2"/>
  <c r="T431" i="2"/>
  <c r="BF431" i="2"/>
  <c r="BG431" i="2"/>
  <c r="BH431" i="2"/>
  <c r="BI431" i="2"/>
  <c r="BK431" i="2"/>
  <c r="J432" i="2"/>
  <c r="BE432" i="2"/>
  <c r="R432" i="2"/>
  <c r="T432" i="2"/>
  <c r="BF432" i="2"/>
  <c r="BG432" i="2"/>
  <c r="BH432" i="2"/>
  <c r="BI432" i="2"/>
  <c r="BK432" i="2"/>
  <c r="J433" i="2"/>
  <c r="BE433" i="2"/>
  <c r="R433" i="2"/>
  <c r="T433" i="2"/>
  <c r="BF433" i="2"/>
  <c r="BG433" i="2"/>
  <c r="BH433" i="2"/>
  <c r="BI433" i="2"/>
  <c r="BK433" i="2"/>
  <c r="J434" i="2"/>
  <c r="BE434" i="2"/>
  <c r="R434" i="2"/>
  <c r="T434" i="2"/>
  <c r="BF434" i="2"/>
  <c r="BG434" i="2"/>
  <c r="BH434" i="2"/>
  <c r="BI434" i="2"/>
  <c r="BK434" i="2"/>
  <c r="J435" i="2"/>
  <c r="BE435" i="2"/>
  <c r="R435" i="2"/>
  <c r="T435" i="2"/>
  <c r="BF435" i="2"/>
  <c r="BG435" i="2"/>
  <c r="BH435" i="2"/>
  <c r="BI435" i="2"/>
  <c r="BK435" i="2"/>
  <c r="J436" i="2"/>
  <c r="BE436" i="2"/>
  <c r="R436" i="2"/>
  <c r="T436" i="2"/>
  <c r="BF436" i="2"/>
  <c r="BG436" i="2"/>
  <c r="BH436" i="2"/>
  <c r="BI436" i="2"/>
  <c r="BK436" i="2"/>
  <c r="J437" i="2"/>
  <c r="BE437" i="2"/>
  <c r="R437" i="2"/>
  <c r="T437" i="2"/>
  <c r="BF437" i="2"/>
  <c r="BG437" i="2"/>
  <c r="BH437" i="2"/>
  <c r="BI437" i="2"/>
  <c r="BK437" i="2"/>
  <c r="J438" i="2"/>
  <c r="R438" i="2"/>
  <c r="T438" i="2"/>
  <c r="BE438" i="2"/>
  <c r="BF438" i="2"/>
  <c r="BG438" i="2"/>
  <c r="BH438" i="2"/>
  <c r="BI438" i="2"/>
  <c r="BK438" i="2"/>
  <c r="J439" i="2"/>
  <c r="BE439" i="2"/>
  <c r="R439" i="2"/>
  <c r="T439" i="2"/>
  <c r="BF439" i="2"/>
  <c r="BG439" i="2"/>
  <c r="BH439" i="2"/>
  <c r="BI439" i="2"/>
  <c r="BK439" i="2"/>
  <c r="J440" i="2"/>
  <c r="BE440" i="2"/>
  <c r="R440" i="2"/>
  <c r="T440" i="2"/>
  <c r="BF440" i="2"/>
  <c r="BG440" i="2"/>
  <c r="BH440" i="2"/>
  <c r="BI440" i="2"/>
  <c r="BK440" i="2"/>
  <c r="E7" i="3"/>
  <c r="J14" i="3"/>
  <c r="J53" i="3"/>
  <c r="J16" i="3"/>
  <c r="E17" i="3"/>
  <c r="F88" i="3"/>
  <c r="J17" i="3"/>
  <c r="J19" i="3"/>
  <c r="E20" i="3"/>
  <c r="F56" i="3"/>
  <c r="J20" i="3"/>
  <c r="J22" i="3"/>
  <c r="E23" i="3"/>
  <c r="J23" i="3"/>
  <c r="E51" i="3"/>
  <c r="F53" i="3"/>
  <c r="F55" i="3"/>
  <c r="E84" i="3"/>
  <c r="F86" i="3"/>
  <c r="J86" i="3"/>
  <c r="F89" i="3"/>
  <c r="P94" i="3"/>
  <c r="J95" i="3"/>
  <c r="BE95" i="3"/>
  <c r="R95" i="3"/>
  <c r="T95" i="3"/>
  <c r="BF95" i="3"/>
  <c r="BG95" i="3"/>
  <c r="BH95" i="3"/>
  <c r="BI95" i="3"/>
  <c r="BK95" i="3"/>
  <c r="J98" i="3"/>
  <c r="R98" i="3"/>
  <c r="T98" i="3"/>
  <c r="BE98" i="3"/>
  <c r="BF98" i="3"/>
  <c r="BG98" i="3"/>
  <c r="BH98" i="3"/>
  <c r="BI98" i="3"/>
  <c r="BK98" i="3"/>
  <c r="J100" i="3"/>
  <c r="R100" i="3"/>
  <c r="T100" i="3"/>
  <c r="BE100" i="3"/>
  <c r="BF100" i="3"/>
  <c r="BG100" i="3"/>
  <c r="BH100" i="3"/>
  <c r="BI100" i="3"/>
  <c r="BK100" i="3"/>
  <c r="J102" i="3"/>
  <c r="BE102" i="3"/>
  <c r="R102" i="3"/>
  <c r="T102" i="3"/>
  <c r="BF102" i="3"/>
  <c r="BG102" i="3"/>
  <c r="BH102" i="3"/>
  <c r="BI102" i="3"/>
  <c r="BK102" i="3"/>
  <c r="J106" i="3"/>
  <c r="R106" i="3"/>
  <c r="T106" i="3"/>
  <c r="BE106" i="3"/>
  <c r="BF106" i="3"/>
  <c r="BG106" i="3"/>
  <c r="BH106" i="3"/>
  <c r="BI106" i="3"/>
  <c r="BK106" i="3"/>
  <c r="J108" i="3"/>
  <c r="BE108" i="3"/>
  <c r="R108" i="3"/>
  <c r="T108" i="3"/>
  <c r="BF108" i="3"/>
  <c r="BG108" i="3"/>
  <c r="BH108" i="3"/>
  <c r="BI108" i="3"/>
  <c r="BK108" i="3"/>
  <c r="J111" i="3"/>
  <c r="BE111" i="3"/>
  <c r="R111" i="3"/>
  <c r="T111" i="3"/>
  <c r="BF111" i="3"/>
  <c r="BG111" i="3"/>
  <c r="BH111" i="3"/>
  <c r="BI111" i="3"/>
  <c r="BK111" i="3"/>
  <c r="J113" i="3"/>
  <c r="BE113" i="3"/>
  <c r="R113" i="3"/>
  <c r="T113" i="3"/>
  <c r="BF113" i="3"/>
  <c r="BG113" i="3"/>
  <c r="BH113" i="3"/>
  <c r="BI113" i="3"/>
  <c r="BK113" i="3"/>
  <c r="J115" i="3"/>
  <c r="BE115" i="3"/>
  <c r="R115" i="3"/>
  <c r="T115" i="3"/>
  <c r="BF115" i="3"/>
  <c r="BG115" i="3"/>
  <c r="BH115" i="3"/>
  <c r="BI115" i="3"/>
  <c r="BK115" i="3"/>
  <c r="J118" i="3"/>
  <c r="BE118" i="3"/>
  <c r="R118" i="3"/>
  <c r="T118" i="3"/>
  <c r="BF118" i="3"/>
  <c r="BG118" i="3"/>
  <c r="BH118" i="3"/>
  <c r="BI118" i="3"/>
  <c r="BK118" i="3"/>
  <c r="J120" i="3"/>
  <c r="BE120" i="3"/>
  <c r="R120" i="3"/>
  <c r="T120" i="3"/>
  <c r="BF120" i="3"/>
  <c r="BG120" i="3"/>
  <c r="BH120" i="3"/>
  <c r="BI120" i="3"/>
  <c r="BK120" i="3"/>
  <c r="J126" i="3"/>
  <c r="BE126" i="3"/>
  <c r="R126" i="3"/>
  <c r="T126" i="3"/>
  <c r="BF126" i="3"/>
  <c r="BG126" i="3"/>
  <c r="BH126" i="3"/>
  <c r="BI126" i="3"/>
  <c r="BK126" i="3"/>
  <c r="J127" i="3"/>
  <c r="BE127" i="3"/>
  <c r="R127" i="3"/>
  <c r="T127" i="3"/>
  <c r="BF127" i="3"/>
  <c r="BG127" i="3"/>
  <c r="BH127" i="3"/>
  <c r="BI127" i="3"/>
  <c r="BK127" i="3"/>
  <c r="J133" i="3"/>
  <c r="BE133" i="3"/>
  <c r="R133" i="3"/>
  <c r="T133" i="3"/>
  <c r="BF133" i="3"/>
  <c r="BG133" i="3"/>
  <c r="BH133" i="3"/>
  <c r="BI133" i="3"/>
  <c r="BK133" i="3"/>
  <c r="J134" i="3"/>
  <c r="R134" i="3"/>
  <c r="T134" i="3"/>
  <c r="BE134" i="3"/>
  <c r="BF134" i="3"/>
  <c r="BG134" i="3"/>
  <c r="BH134" i="3"/>
  <c r="BI134" i="3"/>
  <c r="BK134" i="3"/>
  <c r="J135" i="3"/>
  <c r="BE135" i="3"/>
  <c r="R135" i="3"/>
  <c r="T135" i="3"/>
  <c r="BF135" i="3"/>
  <c r="BG135" i="3"/>
  <c r="BH135" i="3"/>
  <c r="BI135" i="3"/>
  <c r="BK135" i="3"/>
  <c r="J136" i="3"/>
  <c r="BE136" i="3"/>
  <c r="R136" i="3"/>
  <c r="T136" i="3"/>
  <c r="BF136" i="3"/>
  <c r="BG136" i="3"/>
  <c r="BH136" i="3"/>
  <c r="BI136" i="3"/>
  <c r="BK136" i="3"/>
  <c r="J137" i="3"/>
  <c r="BE137" i="3"/>
  <c r="R137" i="3"/>
  <c r="T137" i="3"/>
  <c r="BF137" i="3"/>
  <c r="BG137" i="3"/>
  <c r="BH137" i="3"/>
  <c r="BI137" i="3"/>
  <c r="BK137" i="3"/>
  <c r="J138" i="3"/>
  <c r="BE138" i="3"/>
  <c r="R138" i="3"/>
  <c r="T138" i="3"/>
  <c r="BF138" i="3"/>
  <c r="BG138" i="3"/>
  <c r="BH138" i="3"/>
  <c r="BI138" i="3"/>
  <c r="BK138" i="3"/>
  <c r="J140" i="3"/>
  <c r="BE140" i="3"/>
  <c r="R140" i="3"/>
  <c r="T140" i="3"/>
  <c r="BF140" i="3"/>
  <c r="BG140" i="3"/>
  <c r="BH140" i="3"/>
  <c r="BI140" i="3"/>
  <c r="BK140" i="3"/>
  <c r="J142" i="3"/>
  <c r="R142" i="3"/>
  <c r="T142" i="3"/>
  <c r="BE142" i="3"/>
  <c r="BF142" i="3"/>
  <c r="BG142" i="3"/>
  <c r="BH142" i="3"/>
  <c r="BI142" i="3"/>
  <c r="BK142" i="3"/>
  <c r="J144" i="3"/>
  <c r="BE144" i="3"/>
  <c r="R144" i="3"/>
  <c r="T144" i="3"/>
  <c r="BF144" i="3"/>
  <c r="BG144" i="3"/>
  <c r="BH144" i="3"/>
  <c r="BI144" i="3"/>
  <c r="BK144" i="3"/>
  <c r="J150" i="3"/>
  <c r="BE150" i="3"/>
  <c r="R150" i="3"/>
  <c r="T150" i="3"/>
  <c r="BF150" i="3"/>
  <c r="BG150" i="3"/>
  <c r="BH150" i="3"/>
  <c r="BI150" i="3"/>
  <c r="BK150" i="3"/>
  <c r="J152" i="3"/>
  <c r="BE152" i="3"/>
  <c r="R152" i="3"/>
  <c r="T152" i="3"/>
  <c r="BF152" i="3"/>
  <c r="BG152" i="3"/>
  <c r="BH152" i="3"/>
  <c r="BI152" i="3"/>
  <c r="BK152" i="3"/>
  <c r="J153" i="3"/>
  <c r="BE153" i="3"/>
  <c r="R153" i="3"/>
  <c r="T153" i="3"/>
  <c r="BF153" i="3"/>
  <c r="BG153" i="3"/>
  <c r="BH153" i="3"/>
  <c r="BI153" i="3"/>
  <c r="BK153" i="3"/>
  <c r="J155" i="3"/>
  <c r="R155" i="3"/>
  <c r="T155" i="3"/>
  <c r="BE155" i="3"/>
  <c r="BF155" i="3"/>
  <c r="BG155" i="3"/>
  <c r="BH155" i="3"/>
  <c r="BI155" i="3"/>
  <c r="BK155" i="3"/>
  <c r="P157" i="3"/>
  <c r="J158" i="3"/>
  <c r="BE158" i="3"/>
  <c r="R158" i="3"/>
  <c r="R157" i="3"/>
  <c r="T158" i="3"/>
  <c r="T157" i="3"/>
  <c r="BF158" i="3"/>
  <c r="BG158" i="3"/>
  <c r="BH158" i="3"/>
  <c r="BI158" i="3"/>
  <c r="BK158" i="3"/>
  <c r="BK157" i="3"/>
  <c r="J157" i="3"/>
  <c r="J63" i="3"/>
  <c r="P162" i="3"/>
  <c r="J163" i="3"/>
  <c r="BE163" i="3"/>
  <c r="R163" i="3"/>
  <c r="T163" i="3"/>
  <c r="BF163" i="3"/>
  <c r="BG163" i="3"/>
  <c r="BH163" i="3"/>
  <c r="BI163" i="3"/>
  <c r="BK163" i="3"/>
  <c r="J166" i="3"/>
  <c r="BE166" i="3"/>
  <c r="R166" i="3"/>
  <c r="T166" i="3"/>
  <c r="BF166" i="3"/>
  <c r="BG166" i="3"/>
  <c r="BH166" i="3"/>
  <c r="BI166" i="3"/>
  <c r="BK166" i="3"/>
  <c r="J168" i="3"/>
  <c r="BE168" i="3"/>
  <c r="R168" i="3"/>
  <c r="T168" i="3"/>
  <c r="BF168" i="3"/>
  <c r="BG168" i="3"/>
  <c r="BH168" i="3"/>
  <c r="BI168" i="3"/>
  <c r="BK168" i="3"/>
  <c r="J170" i="3"/>
  <c r="BE170" i="3"/>
  <c r="R170" i="3"/>
  <c r="T170" i="3"/>
  <c r="BF170" i="3"/>
  <c r="BG170" i="3"/>
  <c r="BH170" i="3"/>
  <c r="BI170" i="3"/>
  <c r="BK170" i="3"/>
  <c r="J172" i="3"/>
  <c r="BE172" i="3"/>
  <c r="R172" i="3"/>
  <c r="T172" i="3"/>
  <c r="BF172" i="3"/>
  <c r="BG172" i="3"/>
  <c r="BH172" i="3"/>
  <c r="BI172" i="3"/>
  <c r="BK172" i="3"/>
  <c r="J174" i="3"/>
  <c r="BE174" i="3"/>
  <c r="R174" i="3"/>
  <c r="T174" i="3"/>
  <c r="BF174" i="3"/>
  <c r="BG174" i="3"/>
  <c r="BH174" i="3"/>
  <c r="BI174" i="3"/>
  <c r="BK174" i="3"/>
  <c r="J176" i="3"/>
  <c r="BE176" i="3"/>
  <c r="R176" i="3"/>
  <c r="T176" i="3"/>
  <c r="BF176" i="3"/>
  <c r="BG176" i="3"/>
  <c r="BH176" i="3"/>
  <c r="BI176" i="3"/>
  <c r="BK176" i="3"/>
  <c r="J178" i="3"/>
  <c r="BE178" i="3"/>
  <c r="R178" i="3"/>
  <c r="T178" i="3"/>
  <c r="BF178" i="3"/>
  <c r="BG178" i="3"/>
  <c r="BH178" i="3"/>
  <c r="BI178" i="3"/>
  <c r="BK178" i="3"/>
  <c r="J181" i="3"/>
  <c r="BE181" i="3"/>
  <c r="R181" i="3"/>
  <c r="T181" i="3"/>
  <c r="BF181" i="3"/>
  <c r="BG181" i="3"/>
  <c r="BH181" i="3"/>
  <c r="BI181" i="3"/>
  <c r="BK181" i="3"/>
  <c r="J183" i="3"/>
  <c r="R183" i="3"/>
  <c r="T183" i="3"/>
  <c r="BE183" i="3"/>
  <c r="BF183" i="3"/>
  <c r="BG183" i="3"/>
  <c r="BH183" i="3"/>
  <c r="BI183" i="3"/>
  <c r="BK183" i="3"/>
  <c r="P185" i="3"/>
  <c r="J186" i="3"/>
  <c r="R186" i="3"/>
  <c r="T186" i="3"/>
  <c r="BE186" i="3"/>
  <c r="BF186" i="3"/>
  <c r="BG186" i="3"/>
  <c r="BH186" i="3"/>
  <c r="BI186" i="3"/>
  <c r="BK186" i="3"/>
  <c r="J206" i="3"/>
  <c r="BE206" i="3"/>
  <c r="R206" i="3"/>
  <c r="T206" i="3"/>
  <c r="BF206" i="3"/>
  <c r="BG206" i="3"/>
  <c r="BH206" i="3"/>
  <c r="BI206" i="3"/>
  <c r="BK206" i="3"/>
  <c r="J208" i="3"/>
  <c r="BE208" i="3"/>
  <c r="R208" i="3"/>
  <c r="T208" i="3"/>
  <c r="BF208" i="3"/>
  <c r="BG208" i="3"/>
  <c r="BH208" i="3"/>
  <c r="BI208" i="3"/>
  <c r="BK208" i="3"/>
  <c r="J210" i="3"/>
  <c r="BE210" i="3"/>
  <c r="R210" i="3"/>
  <c r="T210" i="3"/>
  <c r="BF210" i="3"/>
  <c r="BG210" i="3"/>
  <c r="BH210" i="3"/>
  <c r="BI210" i="3"/>
  <c r="BK210" i="3"/>
  <c r="P212" i="3"/>
  <c r="J213" i="3"/>
  <c r="R213" i="3"/>
  <c r="T213" i="3"/>
  <c r="BE213" i="3"/>
  <c r="BF213" i="3"/>
  <c r="BG213" i="3"/>
  <c r="BH213" i="3"/>
  <c r="BI213" i="3"/>
  <c r="BK213" i="3"/>
  <c r="J215" i="3"/>
  <c r="BE215" i="3"/>
  <c r="R215" i="3"/>
  <c r="T215" i="3"/>
  <c r="T212" i="3"/>
  <c r="BF215" i="3"/>
  <c r="BG215" i="3"/>
  <c r="BH215" i="3"/>
  <c r="BI215" i="3"/>
  <c r="BK215" i="3"/>
  <c r="P217" i="3"/>
  <c r="J218" i="3"/>
  <c r="BE218" i="3"/>
  <c r="R218" i="3"/>
  <c r="T218" i="3"/>
  <c r="BF218" i="3"/>
  <c r="BG218" i="3"/>
  <c r="BH218" i="3"/>
  <c r="BI218" i="3"/>
  <c r="BK218" i="3"/>
  <c r="J219" i="3"/>
  <c r="BE219" i="3"/>
  <c r="R219" i="3"/>
  <c r="T219" i="3"/>
  <c r="BF219" i="3"/>
  <c r="BG219" i="3"/>
  <c r="BH219" i="3"/>
  <c r="BI219" i="3"/>
  <c r="BK219" i="3"/>
  <c r="J221" i="3"/>
  <c r="R221" i="3"/>
  <c r="T221" i="3"/>
  <c r="BE221" i="3"/>
  <c r="BF221" i="3"/>
  <c r="BG221" i="3"/>
  <c r="BH221" i="3"/>
  <c r="BI221" i="3"/>
  <c r="BK221" i="3"/>
  <c r="J222" i="3"/>
  <c r="BE222" i="3"/>
  <c r="R222" i="3"/>
  <c r="T222" i="3"/>
  <c r="BF222" i="3"/>
  <c r="BG222" i="3"/>
  <c r="BH222" i="3"/>
  <c r="BI222" i="3"/>
  <c r="BK222" i="3"/>
  <c r="J224" i="3"/>
  <c r="BE224" i="3"/>
  <c r="R224" i="3"/>
  <c r="T224" i="3"/>
  <c r="BF224" i="3"/>
  <c r="J33" i="3"/>
  <c r="AW55" i="1"/>
  <c r="BG224" i="3"/>
  <c r="BH224" i="3"/>
  <c r="BI224" i="3"/>
  <c r="BK224" i="3"/>
  <c r="J225" i="3"/>
  <c r="BE225" i="3"/>
  <c r="R225" i="3"/>
  <c r="T225" i="3"/>
  <c r="BF225" i="3"/>
  <c r="BG225" i="3"/>
  <c r="BH225" i="3"/>
  <c r="BI225" i="3"/>
  <c r="BK225" i="3"/>
  <c r="J226" i="3"/>
  <c r="BE226" i="3"/>
  <c r="R226" i="3"/>
  <c r="T226" i="3"/>
  <c r="BF226" i="3"/>
  <c r="BG226" i="3"/>
  <c r="BH226" i="3"/>
  <c r="BI226" i="3"/>
  <c r="BK226" i="3"/>
  <c r="J227" i="3"/>
  <c r="BE227" i="3"/>
  <c r="R227" i="3"/>
  <c r="T227" i="3"/>
  <c r="BF227" i="3"/>
  <c r="BG227" i="3"/>
  <c r="BH227" i="3"/>
  <c r="BI227" i="3"/>
  <c r="BK227" i="3"/>
  <c r="J228" i="3"/>
  <c r="BE228" i="3"/>
  <c r="R228" i="3"/>
  <c r="T228" i="3"/>
  <c r="T217" i="3"/>
  <c r="BF228" i="3"/>
  <c r="BG228" i="3"/>
  <c r="BH228" i="3"/>
  <c r="BI228" i="3"/>
  <c r="BK228" i="3"/>
  <c r="J229" i="3"/>
  <c r="BE229" i="3"/>
  <c r="R229" i="3"/>
  <c r="T229" i="3"/>
  <c r="BF229" i="3"/>
  <c r="BG229" i="3"/>
  <c r="BH229" i="3"/>
  <c r="BI229" i="3"/>
  <c r="BK229" i="3"/>
  <c r="P230" i="3"/>
  <c r="J231" i="3"/>
  <c r="BE231" i="3"/>
  <c r="R231" i="3"/>
  <c r="T231" i="3"/>
  <c r="BF231" i="3"/>
  <c r="BG231" i="3"/>
  <c r="BH231" i="3"/>
  <c r="BI231" i="3"/>
  <c r="BK231" i="3"/>
  <c r="J232" i="3"/>
  <c r="BE232" i="3"/>
  <c r="R232" i="3"/>
  <c r="T232" i="3"/>
  <c r="BF232" i="3"/>
  <c r="BG232" i="3"/>
  <c r="BH232" i="3"/>
  <c r="BI232" i="3"/>
  <c r="BK232" i="3"/>
  <c r="J233" i="3"/>
  <c r="BE233" i="3"/>
  <c r="R233" i="3"/>
  <c r="T233" i="3"/>
  <c r="BF233" i="3"/>
  <c r="BG233" i="3"/>
  <c r="BH233" i="3"/>
  <c r="BI233" i="3"/>
  <c r="BK233" i="3"/>
  <c r="BK230" i="3"/>
  <c r="J230" i="3"/>
  <c r="J68" i="3"/>
  <c r="P234" i="3"/>
  <c r="J235" i="3"/>
  <c r="BE235" i="3"/>
  <c r="R235" i="3"/>
  <c r="T235" i="3"/>
  <c r="BF235" i="3"/>
  <c r="BG235" i="3"/>
  <c r="BH235" i="3"/>
  <c r="BI235" i="3"/>
  <c r="BK235" i="3"/>
  <c r="BK234" i="3"/>
  <c r="J234" i="3"/>
  <c r="J69" i="3"/>
  <c r="J236" i="3"/>
  <c r="BE236" i="3"/>
  <c r="R236" i="3"/>
  <c r="T236" i="3"/>
  <c r="BF236" i="3"/>
  <c r="BG236" i="3"/>
  <c r="BH236" i="3"/>
  <c r="BI236" i="3"/>
  <c r="BK236" i="3"/>
  <c r="J237" i="3"/>
  <c r="BE237" i="3"/>
  <c r="R237" i="3"/>
  <c r="T237" i="3"/>
  <c r="BF237" i="3"/>
  <c r="BG237" i="3"/>
  <c r="BH237" i="3"/>
  <c r="BI237" i="3"/>
  <c r="BK237" i="3"/>
  <c r="P238" i="3"/>
  <c r="J239" i="3"/>
  <c r="BE239" i="3"/>
  <c r="R239" i="3"/>
  <c r="T239" i="3"/>
  <c r="BF239" i="3"/>
  <c r="BG239" i="3"/>
  <c r="BH239" i="3"/>
  <c r="BI239" i="3"/>
  <c r="BK239" i="3"/>
  <c r="J240" i="3"/>
  <c r="BE240" i="3"/>
  <c r="R240" i="3"/>
  <c r="T240" i="3"/>
  <c r="BF240" i="3"/>
  <c r="BG240" i="3"/>
  <c r="BH240" i="3"/>
  <c r="BI240" i="3"/>
  <c r="BK240" i="3"/>
  <c r="J241" i="3"/>
  <c r="BE241" i="3"/>
  <c r="R241" i="3"/>
  <c r="T241" i="3"/>
  <c r="BF241" i="3"/>
  <c r="BG241" i="3"/>
  <c r="BH241" i="3"/>
  <c r="BI241" i="3"/>
  <c r="BK241" i="3"/>
  <c r="J242" i="3"/>
  <c r="BE242" i="3"/>
  <c r="R242" i="3"/>
  <c r="T242" i="3"/>
  <c r="BF242" i="3"/>
  <c r="BG242" i="3"/>
  <c r="BH242" i="3"/>
  <c r="BI242" i="3"/>
  <c r="BK242" i="3"/>
  <c r="J243" i="3"/>
  <c r="BE243" i="3"/>
  <c r="R243" i="3"/>
  <c r="T243" i="3"/>
  <c r="BF243" i="3"/>
  <c r="BG243" i="3"/>
  <c r="BH243" i="3"/>
  <c r="BI243" i="3"/>
  <c r="BK243" i="3"/>
  <c r="E7" i="4"/>
  <c r="E84" i="4"/>
  <c r="J14" i="4"/>
  <c r="J16" i="4"/>
  <c r="E17" i="4"/>
  <c r="J17" i="4"/>
  <c r="J19" i="4"/>
  <c r="E20" i="4"/>
  <c r="J20" i="4"/>
  <c r="J22" i="4"/>
  <c r="E23" i="4"/>
  <c r="J92" i="4"/>
  <c r="J23" i="4"/>
  <c r="E47" i="4"/>
  <c r="E51" i="4"/>
  <c r="F53" i="4"/>
  <c r="F55" i="4"/>
  <c r="J55" i="4"/>
  <c r="F56" i="4"/>
  <c r="E88" i="4"/>
  <c r="F90" i="4"/>
  <c r="F92" i="4"/>
  <c r="F93" i="4"/>
  <c r="P98" i="4"/>
  <c r="J99" i="4"/>
  <c r="BE99" i="4"/>
  <c r="R99" i="4"/>
  <c r="T99" i="4"/>
  <c r="BF99" i="4"/>
  <c r="BG99" i="4"/>
  <c r="BH99" i="4"/>
  <c r="BI99" i="4"/>
  <c r="BK99" i="4"/>
  <c r="J102" i="4"/>
  <c r="BE102" i="4"/>
  <c r="R102" i="4"/>
  <c r="T102" i="4"/>
  <c r="BF102" i="4"/>
  <c r="BG102" i="4"/>
  <c r="BH102" i="4"/>
  <c r="BI102" i="4"/>
  <c r="BK102" i="4"/>
  <c r="J105" i="4"/>
  <c r="BE105" i="4"/>
  <c r="R105" i="4"/>
  <c r="T105" i="4"/>
  <c r="BF105" i="4"/>
  <c r="BG105" i="4"/>
  <c r="BH105" i="4"/>
  <c r="BI105" i="4"/>
  <c r="BK105" i="4"/>
  <c r="J108" i="4"/>
  <c r="BE108" i="4"/>
  <c r="R108" i="4"/>
  <c r="T108" i="4"/>
  <c r="BF108" i="4"/>
  <c r="BG108" i="4"/>
  <c r="BH108" i="4"/>
  <c r="BI108" i="4"/>
  <c r="BK108" i="4"/>
  <c r="J111" i="4"/>
  <c r="BE111" i="4"/>
  <c r="R111" i="4"/>
  <c r="T111" i="4"/>
  <c r="BF111" i="4"/>
  <c r="BG111" i="4"/>
  <c r="BH111" i="4"/>
  <c r="BI111" i="4"/>
  <c r="BK111" i="4"/>
  <c r="J114" i="4"/>
  <c r="BE114" i="4"/>
  <c r="R114" i="4"/>
  <c r="T114" i="4"/>
  <c r="BF114" i="4"/>
  <c r="BG114" i="4"/>
  <c r="BH114" i="4"/>
  <c r="BI114" i="4"/>
  <c r="BK114" i="4"/>
  <c r="J117" i="4"/>
  <c r="BE117" i="4"/>
  <c r="R117" i="4"/>
  <c r="T117" i="4"/>
  <c r="BF117" i="4"/>
  <c r="BG117" i="4"/>
  <c r="BH117" i="4"/>
  <c r="BI117" i="4"/>
  <c r="BK117" i="4"/>
  <c r="J120" i="4"/>
  <c r="BE120" i="4"/>
  <c r="R120" i="4"/>
  <c r="T120" i="4"/>
  <c r="BF120" i="4"/>
  <c r="BG120" i="4"/>
  <c r="BH120" i="4"/>
  <c r="BI120" i="4"/>
  <c r="BK120" i="4"/>
  <c r="J123" i="4"/>
  <c r="BE123" i="4"/>
  <c r="R123" i="4"/>
  <c r="T123" i="4"/>
  <c r="BF123" i="4"/>
  <c r="BG123" i="4"/>
  <c r="BH123" i="4"/>
  <c r="BI123" i="4"/>
  <c r="BK123" i="4"/>
  <c r="J126" i="4"/>
  <c r="BE126" i="4"/>
  <c r="R126" i="4"/>
  <c r="T126" i="4"/>
  <c r="BF126" i="4"/>
  <c r="BG126" i="4"/>
  <c r="BH126" i="4"/>
  <c r="BI126" i="4"/>
  <c r="BK126" i="4"/>
  <c r="J129" i="4"/>
  <c r="BE129" i="4"/>
  <c r="R129" i="4"/>
  <c r="T129" i="4"/>
  <c r="BF129" i="4"/>
  <c r="BG129" i="4"/>
  <c r="BH129" i="4"/>
  <c r="BI129" i="4"/>
  <c r="BK129" i="4"/>
  <c r="J132" i="4"/>
  <c r="BE132" i="4"/>
  <c r="R132" i="4"/>
  <c r="T132" i="4"/>
  <c r="BF132" i="4"/>
  <c r="BG132" i="4"/>
  <c r="BH132" i="4"/>
  <c r="BI132" i="4"/>
  <c r="BK132" i="4"/>
  <c r="J135" i="4"/>
  <c r="BE135" i="4"/>
  <c r="R135" i="4"/>
  <c r="T135" i="4"/>
  <c r="BF135" i="4"/>
  <c r="BG135" i="4"/>
  <c r="BH135" i="4"/>
  <c r="BI135" i="4"/>
  <c r="BK135" i="4"/>
  <c r="J138" i="4"/>
  <c r="BE138" i="4"/>
  <c r="R138" i="4"/>
  <c r="T138" i="4"/>
  <c r="BF138" i="4"/>
  <c r="BG138" i="4"/>
  <c r="BH138" i="4"/>
  <c r="BI138" i="4"/>
  <c r="BK138" i="4"/>
  <c r="J141" i="4"/>
  <c r="BE141" i="4"/>
  <c r="R141" i="4"/>
  <c r="T141" i="4"/>
  <c r="BF141" i="4"/>
  <c r="BG141" i="4"/>
  <c r="BH141" i="4"/>
  <c r="BI141" i="4"/>
  <c r="BK141" i="4"/>
  <c r="J144" i="4"/>
  <c r="BE144" i="4"/>
  <c r="R144" i="4"/>
  <c r="T144" i="4"/>
  <c r="BF144" i="4"/>
  <c r="BG144" i="4"/>
  <c r="BH144" i="4"/>
  <c r="BI144" i="4"/>
  <c r="BK144" i="4"/>
  <c r="J147" i="4"/>
  <c r="BE147" i="4"/>
  <c r="R147" i="4"/>
  <c r="T147" i="4"/>
  <c r="BF147" i="4"/>
  <c r="BG147" i="4"/>
  <c r="BH147" i="4"/>
  <c r="BI147" i="4"/>
  <c r="BK147" i="4"/>
  <c r="J150" i="4"/>
  <c r="BE150" i="4"/>
  <c r="R150" i="4"/>
  <c r="T150" i="4"/>
  <c r="BF150" i="4"/>
  <c r="BG150" i="4"/>
  <c r="BH150" i="4"/>
  <c r="BI150" i="4"/>
  <c r="BK150" i="4"/>
  <c r="J151" i="4"/>
  <c r="BE151" i="4"/>
  <c r="R151" i="4"/>
  <c r="T151" i="4"/>
  <c r="BF151" i="4"/>
  <c r="BG151" i="4"/>
  <c r="BH151" i="4"/>
  <c r="BI151" i="4"/>
  <c r="BK151" i="4"/>
  <c r="J152" i="4"/>
  <c r="BE152" i="4"/>
  <c r="R152" i="4"/>
  <c r="T152" i="4"/>
  <c r="BF152" i="4"/>
  <c r="BG152" i="4"/>
  <c r="BH152" i="4"/>
  <c r="BI152" i="4"/>
  <c r="BK152" i="4"/>
  <c r="P153" i="4"/>
  <c r="J154" i="4"/>
  <c r="BE154" i="4"/>
  <c r="R154" i="4"/>
  <c r="T154" i="4"/>
  <c r="BF154" i="4"/>
  <c r="BG154" i="4"/>
  <c r="BH154" i="4"/>
  <c r="BI154" i="4"/>
  <c r="BK154" i="4"/>
  <c r="J157" i="4"/>
  <c r="BE157" i="4"/>
  <c r="R157" i="4"/>
  <c r="T157" i="4"/>
  <c r="BF157" i="4"/>
  <c r="BG157" i="4"/>
  <c r="BH157" i="4"/>
  <c r="BI157" i="4"/>
  <c r="BK157" i="4"/>
  <c r="J160" i="4"/>
  <c r="BE160" i="4"/>
  <c r="R160" i="4"/>
  <c r="T160" i="4"/>
  <c r="BF160" i="4"/>
  <c r="BG160" i="4"/>
  <c r="BH160" i="4"/>
  <c r="BI160" i="4"/>
  <c r="BK160" i="4"/>
  <c r="J161" i="4"/>
  <c r="BE161" i="4"/>
  <c r="R161" i="4"/>
  <c r="T161" i="4"/>
  <c r="BF161" i="4"/>
  <c r="BG161" i="4"/>
  <c r="BH161" i="4"/>
  <c r="BI161" i="4"/>
  <c r="BK161" i="4"/>
  <c r="J164" i="4"/>
  <c r="BE164" i="4"/>
  <c r="R164" i="4"/>
  <c r="T164" i="4"/>
  <c r="BF164" i="4"/>
  <c r="BG164" i="4"/>
  <c r="BH164" i="4"/>
  <c r="BI164" i="4"/>
  <c r="BK164" i="4"/>
  <c r="J167" i="4"/>
  <c r="BE167" i="4"/>
  <c r="R167" i="4"/>
  <c r="T167" i="4"/>
  <c r="BF167" i="4"/>
  <c r="BG167" i="4"/>
  <c r="BH167" i="4"/>
  <c r="BI167" i="4"/>
  <c r="BK167" i="4"/>
  <c r="J170" i="4"/>
  <c r="BE170" i="4"/>
  <c r="R170" i="4"/>
  <c r="T170" i="4"/>
  <c r="BF170" i="4"/>
  <c r="BG170" i="4"/>
  <c r="BH170" i="4"/>
  <c r="BI170" i="4"/>
  <c r="BK170" i="4"/>
  <c r="J171" i="4"/>
  <c r="BE171" i="4"/>
  <c r="R171" i="4"/>
  <c r="T171" i="4"/>
  <c r="BF171" i="4"/>
  <c r="BG171" i="4"/>
  <c r="BH171" i="4"/>
  <c r="BI171" i="4"/>
  <c r="BK171" i="4"/>
  <c r="J174" i="4"/>
  <c r="BE174" i="4"/>
  <c r="R174" i="4"/>
  <c r="T174" i="4"/>
  <c r="BF174" i="4"/>
  <c r="BG174" i="4"/>
  <c r="BH174" i="4"/>
  <c r="BI174" i="4"/>
  <c r="BK174" i="4"/>
  <c r="J177" i="4"/>
  <c r="BE177" i="4"/>
  <c r="R177" i="4"/>
  <c r="T177" i="4"/>
  <c r="BF177" i="4"/>
  <c r="BG177" i="4"/>
  <c r="BH177" i="4"/>
  <c r="BI177" i="4"/>
  <c r="BK177" i="4"/>
  <c r="P178" i="4"/>
  <c r="J179" i="4"/>
  <c r="BE179" i="4"/>
  <c r="R179" i="4"/>
  <c r="T179" i="4"/>
  <c r="BF179" i="4"/>
  <c r="BG179" i="4"/>
  <c r="BH179" i="4"/>
  <c r="BI179" i="4"/>
  <c r="BK179" i="4"/>
  <c r="J182" i="4"/>
  <c r="BE182" i="4"/>
  <c r="R182" i="4"/>
  <c r="T182" i="4"/>
  <c r="BF182" i="4"/>
  <c r="BG182" i="4"/>
  <c r="BH182" i="4"/>
  <c r="BI182" i="4"/>
  <c r="BK182" i="4"/>
  <c r="J185" i="4"/>
  <c r="BE185" i="4"/>
  <c r="R185" i="4"/>
  <c r="T185" i="4"/>
  <c r="BF185" i="4"/>
  <c r="BG185" i="4"/>
  <c r="BH185" i="4"/>
  <c r="BI185" i="4"/>
  <c r="BK185" i="4"/>
  <c r="J188" i="4"/>
  <c r="BE188" i="4"/>
  <c r="R188" i="4"/>
  <c r="T188" i="4"/>
  <c r="BF188" i="4"/>
  <c r="BG188" i="4"/>
  <c r="BH188" i="4"/>
  <c r="BI188" i="4"/>
  <c r="BK188" i="4"/>
  <c r="J191" i="4"/>
  <c r="BE191" i="4"/>
  <c r="R191" i="4"/>
  <c r="T191" i="4"/>
  <c r="BF191" i="4"/>
  <c r="BG191" i="4"/>
  <c r="BH191" i="4"/>
  <c r="BI191" i="4"/>
  <c r="BK191" i="4"/>
  <c r="J194" i="4"/>
  <c r="BE194" i="4"/>
  <c r="R194" i="4"/>
  <c r="T194" i="4"/>
  <c r="BF194" i="4"/>
  <c r="BG194" i="4"/>
  <c r="BH194" i="4"/>
  <c r="BI194" i="4"/>
  <c r="BK194" i="4"/>
  <c r="J197" i="4"/>
  <c r="BE197" i="4"/>
  <c r="R197" i="4"/>
  <c r="T197" i="4"/>
  <c r="BF197" i="4"/>
  <c r="BG197" i="4"/>
  <c r="BH197" i="4"/>
  <c r="BI197" i="4"/>
  <c r="BK197" i="4"/>
  <c r="J200" i="4"/>
  <c r="BE200" i="4"/>
  <c r="R200" i="4"/>
  <c r="T200" i="4"/>
  <c r="BF200" i="4"/>
  <c r="BG200" i="4"/>
  <c r="BH200" i="4"/>
  <c r="BI200" i="4"/>
  <c r="BK200" i="4"/>
  <c r="J203" i="4"/>
  <c r="BE203" i="4"/>
  <c r="R203" i="4"/>
  <c r="T203" i="4"/>
  <c r="BF203" i="4"/>
  <c r="BG203" i="4"/>
  <c r="BH203" i="4"/>
  <c r="BI203" i="4"/>
  <c r="BK203" i="4"/>
  <c r="J206" i="4"/>
  <c r="BE206" i="4"/>
  <c r="R206" i="4"/>
  <c r="T206" i="4"/>
  <c r="BF206" i="4"/>
  <c r="BG206" i="4"/>
  <c r="BH206" i="4"/>
  <c r="BI206" i="4"/>
  <c r="BK206" i="4"/>
  <c r="J209" i="4"/>
  <c r="BE209" i="4"/>
  <c r="R209" i="4"/>
  <c r="T209" i="4"/>
  <c r="BF209" i="4"/>
  <c r="BG209" i="4"/>
  <c r="BH209" i="4"/>
  <c r="BI209" i="4"/>
  <c r="BK209" i="4"/>
  <c r="J212" i="4"/>
  <c r="BE212" i="4"/>
  <c r="R212" i="4"/>
  <c r="T212" i="4"/>
  <c r="BF212" i="4"/>
  <c r="BG212" i="4"/>
  <c r="BH212" i="4"/>
  <c r="BI212" i="4"/>
  <c r="BK212" i="4"/>
  <c r="J215" i="4"/>
  <c r="BE215" i="4"/>
  <c r="R215" i="4"/>
  <c r="T215" i="4"/>
  <c r="BF215" i="4"/>
  <c r="BG215" i="4"/>
  <c r="BH215" i="4"/>
  <c r="BI215" i="4"/>
  <c r="BK215" i="4"/>
  <c r="J218" i="4"/>
  <c r="BE218" i="4"/>
  <c r="R218" i="4"/>
  <c r="T218" i="4"/>
  <c r="BF218" i="4"/>
  <c r="BG218" i="4"/>
  <c r="BH218" i="4"/>
  <c r="BI218" i="4"/>
  <c r="BK218" i="4"/>
  <c r="J221" i="4"/>
  <c r="BE221" i="4"/>
  <c r="R221" i="4"/>
  <c r="T221" i="4"/>
  <c r="BF221" i="4"/>
  <c r="BG221" i="4"/>
  <c r="BH221" i="4"/>
  <c r="BI221" i="4"/>
  <c r="BK221" i="4"/>
  <c r="J224" i="4"/>
  <c r="BE224" i="4"/>
  <c r="R224" i="4"/>
  <c r="T224" i="4"/>
  <c r="BF224" i="4"/>
  <c r="BG224" i="4"/>
  <c r="BH224" i="4"/>
  <c r="BI224" i="4"/>
  <c r="BK224" i="4"/>
  <c r="J227" i="4"/>
  <c r="BE227" i="4"/>
  <c r="R227" i="4"/>
  <c r="T227" i="4"/>
  <c r="BF227" i="4"/>
  <c r="BG227" i="4"/>
  <c r="BH227" i="4"/>
  <c r="BI227" i="4"/>
  <c r="BK227" i="4"/>
  <c r="J230" i="4"/>
  <c r="BE230" i="4"/>
  <c r="R230" i="4"/>
  <c r="T230" i="4"/>
  <c r="BF230" i="4"/>
  <c r="BG230" i="4"/>
  <c r="BH230" i="4"/>
  <c r="BI230" i="4"/>
  <c r="BK230" i="4"/>
  <c r="J233" i="4"/>
  <c r="BE233" i="4"/>
  <c r="R233" i="4"/>
  <c r="T233" i="4"/>
  <c r="BF233" i="4"/>
  <c r="BG233" i="4"/>
  <c r="BH233" i="4"/>
  <c r="BI233" i="4"/>
  <c r="BK233" i="4"/>
  <c r="J236" i="4"/>
  <c r="BE236" i="4"/>
  <c r="R236" i="4"/>
  <c r="T236" i="4"/>
  <c r="BF236" i="4"/>
  <c r="BG236" i="4"/>
  <c r="BH236" i="4"/>
  <c r="BI236" i="4"/>
  <c r="BK236" i="4"/>
  <c r="J239" i="4"/>
  <c r="BE239" i="4"/>
  <c r="R239" i="4"/>
  <c r="T239" i="4"/>
  <c r="BF239" i="4"/>
  <c r="BG239" i="4"/>
  <c r="BH239" i="4"/>
  <c r="BI239" i="4"/>
  <c r="BK239" i="4"/>
  <c r="J242" i="4"/>
  <c r="BE242" i="4"/>
  <c r="R242" i="4"/>
  <c r="T242" i="4"/>
  <c r="BF242" i="4"/>
  <c r="BG242" i="4"/>
  <c r="BH242" i="4"/>
  <c r="BI242" i="4"/>
  <c r="BK242" i="4"/>
  <c r="J245" i="4"/>
  <c r="BE245" i="4"/>
  <c r="R245" i="4"/>
  <c r="T245" i="4"/>
  <c r="BF245" i="4"/>
  <c r="BG245" i="4"/>
  <c r="BH245" i="4"/>
  <c r="BI245" i="4"/>
  <c r="BK245" i="4"/>
  <c r="J248" i="4"/>
  <c r="BE248" i="4"/>
  <c r="R248" i="4"/>
  <c r="T248" i="4"/>
  <c r="BF248" i="4"/>
  <c r="BG248" i="4"/>
  <c r="BH248" i="4"/>
  <c r="BI248" i="4"/>
  <c r="BK248" i="4"/>
  <c r="J251" i="4"/>
  <c r="BE251" i="4"/>
  <c r="R251" i="4"/>
  <c r="T251" i="4"/>
  <c r="BF251" i="4"/>
  <c r="BG251" i="4"/>
  <c r="BH251" i="4"/>
  <c r="BI251" i="4"/>
  <c r="BK251" i="4"/>
  <c r="J254" i="4"/>
  <c r="BE254" i="4"/>
  <c r="R254" i="4"/>
  <c r="T254" i="4"/>
  <c r="BF254" i="4"/>
  <c r="BG254" i="4"/>
  <c r="BH254" i="4"/>
  <c r="BI254" i="4"/>
  <c r="BK254" i="4"/>
  <c r="J257" i="4"/>
  <c r="BE257" i="4"/>
  <c r="R257" i="4"/>
  <c r="T257" i="4"/>
  <c r="BF257" i="4"/>
  <c r="BG257" i="4"/>
  <c r="BH257" i="4"/>
  <c r="BI257" i="4"/>
  <c r="BK257" i="4"/>
  <c r="J260" i="4"/>
  <c r="BE260" i="4"/>
  <c r="R260" i="4"/>
  <c r="T260" i="4"/>
  <c r="BF260" i="4"/>
  <c r="BG260" i="4"/>
  <c r="BH260" i="4"/>
  <c r="BI260" i="4"/>
  <c r="BK260" i="4"/>
  <c r="J263" i="4"/>
  <c r="BE263" i="4"/>
  <c r="R263" i="4"/>
  <c r="T263" i="4"/>
  <c r="BF263" i="4"/>
  <c r="BG263" i="4"/>
  <c r="BH263" i="4"/>
  <c r="BI263" i="4"/>
  <c r="BK263" i="4"/>
  <c r="J266" i="4"/>
  <c r="BE266" i="4"/>
  <c r="R266" i="4"/>
  <c r="T266" i="4"/>
  <c r="BF266" i="4"/>
  <c r="BG266" i="4"/>
  <c r="BH266" i="4"/>
  <c r="BI266" i="4"/>
  <c r="BK266" i="4"/>
  <c r="J269" i="4"/>
  <c r="BE269" i="4"/>
  <c r="R269" i="4"/>
  <c r="T269" i="4"/>
  <c r="BF269" i="4"/>
  <c r="BG269" i="4"/>
  <c r="BH269" i="4"/>
  <c r="BI269" i="4"/>
  <c r="BK269" i="4"/>
  <c r="J270" i="4"/>
  <c r="BE270" i="4"/>
  <c r="R270" i="4"/>
  <c r="T270" i="4"/>
  <c r="BF270" i="4"/>
  <c r="BG270" i="4"/>
  <c r="BH270" i="4"/>
  <c r="BI270" i="4"/>
  <c r="BK270" i="4"/>
  <c r="J271" i="4"/>
  <c r="BE271" i="4"/>
  <c r="R271" i="4"/>
  <c r="T271" i="4"/>
  <c r="BF271" i="4"/>
  <c r="BG271" i="4"/>
  <c r="BH271" i="4"/>
  <c r="BI271" i="4"/>
  <c r="BK271" i="4"/>
  <c r="J272" i="4"/>
  <c r="BE272" i="4"/>
  <c r="R272" i="4"/>
  <c r="T272" i="4"/>
  <c r="BF272" i="4"/>
  <c r="BG272" i="4"/>
  <c r="BH272" i="4"/>
  <c r="BI272" i="4"/>
  <c r="BK272" i="4"/>
  <c r="J273" i="4"/>
  <c r="BE273" i="4"/>
  <c r="R273" i="4"/>
  <c r="T273" i="4"/>
  <c r="BF273" i="4"/>
  <c r="BG273" i="4"/>
  <c r="BH273" i="4"/>
  <c r="BI273" i="4"/>
  <c r="BK273" i="4"/>
  <c r="J274" i="4"/>
  <c r="BE274" i="4"/>
  <c r="R274" i="4"/>
  <c r="T274" i="4"/>
  <c r="BF274" i="4"/>
  <c r="BG274" i="4"/>
  <c r="BH274" i="4"/>
  <c r="BI274" i="4"/>
  <c r="BK274" i="4"/>
  <c r="J275" i="4"/>
  <c r="BE275" i="4"/>
  <c r="R275" i="4"/>
  <c r="T275" i="4"/>
  <c r="BF275" i="4"/>
  <c r="BG275" i="4"/>
  <c r="BH275" i="4"/>
  <c r="BI275" i="4"/>
  <c r="BK275" i="4"/>
  <c r="J276" i="4"/>
  <c r="BE276" i="4"/>
  <c r="R276" i="4"/>
  <c r="T276" i="4"/>
  <c r="BF276" i="4"/>
  <c r="BG276" i="4"/>
  <c r="BH276" i="4"/>
  <c r="BI276" i="4"/>
  <c r="BK276" i="4"/>
  <c r="J277" i="4"/>
  <c r="BE277" i="4"/>
  <c r="R277" i="4"/>
  <c r="T277" i="4"/>
  <c r="BF277" i="4"/>
  <c r="BG277" i="4"/>
  <c r="BH277" i="4"/>
  <c r="BI277" i="4"/>
  <c r="BK277" i="4"/>
  <c r="J278" i="4"/>
  <c r="R278" i="4"/>
  <c r="T278" i="4"/>
  <c r="BE278" i="4"/>
  <c r="BF278" i="4"/>
  <c r="BG278" i="4"/>
  <c r="BH278" i="4"/>
  <c r="BI278" i="4"/>
  <c r="BK278" i="4"/>
  <c r="J281" i="4"/>
  <c r="BE281" i="4"/>
  <c r="R281" i="4"/>
  <c r="T281" i="4"/>
  <c r="BF281" i="4"/>
  <c r="BG281" i="4"/>
  <c r="BH281" i="4"/>
  <c r="BI281" i="4"/>
  <c r="BK281" i="4"/>
  <c r="J284" i="4"/>
  <c r="BE284" i="4"/>
  <c r="R284" i="4"/>
  <c r="T284" i="4"/>
  <c r="BF284" i="4"/>
  <c r="BG284" i="4"/>
  <c r="BH284" i="4"/>
  <c r="BI284" i="4"/>
  <c r="BK284" i="4"/>
  <c r="J285" i="4"/>
  <c r="BE285" i="4"/>
  <c r="R285" i="4"/>
  <c r="T285" i="4"/>
  <c r="BF285" i="4"/>
  <c r="BG285" i="4"/>
  <c r="BH285" i="4"/>
  <c r="BI285" i="4"/>
  <c r="BK285" i="4"/>
  <c r="P286" i="4"/>
  <c r="J287" i="4"/>
  <c r="BE287" i="4"/>
  <c r="R287" i="4"/>
  <c r="T287" i="4"/>
  <c r="BF287" i="4"/>
  <c r="BG287" i="4"/>
  <c r="BH287" i="4"/>
  <c r="BI287" i="4"/>
  <c r="BK287" i="4"/>
  <c r="J290" i="4"/>
  <c r="BE290" i="4"/>
  <c r="R290" i="4"/>
  <c r="T290" i="4"/>
  <c r="BF290" i="4"/>
  <c r="BG290" i="4"/>
  <c r="BH290" i="4"/>
  <c r="BI290" i="4"/>
  <c r="BK290" i="4"/>
  <c r="J293" i="4"/>
  <c r="BE293" i="4"/>
  <c r="R293" i="4"/>
  <c r="T293" i="4"/>
  <c r="BF293" i="4"/>
  <c r="BG293" i="4"/>
  <c r="BH293" i="4"/>
  <c r="BI293" i="4"/>
  <c r="BK293" i="4"/>
  <c r="J296" i="4"/>
  <c r="BE296" i="4"/>
  <c r="R296" i="4"/>
  <c r="T296" i="4"/>
  <c r="BF296" i="4"/>
  <c r="BG296" i="4"/>
  <c r="BH296" i="4"/>
  <c r="BI296" i="4"/>
  <c r="BK296" i="4"/>
  <c r="J299" i="4"/>
  <c r="BE299" i="4"/>
  <c r="R299" i="4"/>
  <c r="T299" i="4"/>
  <c r="BF299" i="4"/>
  <c r="BG299" i="4"/>
  <c r="BH299" i="4"/>
  <c r="BI299" i="4"/>
  <c r="BK299" i="4"/>
  <c r="J300" i="4"/>
  <c r="BE300" i="4"/>
  <c r="R300" i="4"/>
  <c r="T300" i="4"/>
  <c r="BF300" i="4"/>
  <c r="BG300" i="4"/>
  <c r="BH300" i="4"/>
  <c r="BI300" i="4"/>
  <c r="BK300" i="4"/>
  <c r="J303" i="4"/>
  <c r="BE303" i="4"/>
  <c r="R303" i="4"/>
  <c r="T303" i="4"/>
  <c r="BF303" i="4"/>
  <c r="BG303" i="4"/>
  <c r="BH303" i="4"/>
  <c r="BI303" i="4"/>
  <c r="BK303" i="4"/>
  <c r="J306" i="4"/>
  <c r="BE306" i="4"/>
  <c r="R306" i="4"/>
  <c r="T306" i="4"/>
  <c r="BF306" i="4"/>
  <c r="BG306" i="4"/>
  <c r="BH306" i="4"/>
  <c r="BI306" i="4"/>
  <c r="BK306" i="4"/>
  <c r="J309" i="4"/>
  <c r="BE309" i="4"/>
  <c r="R309" i="4"/>
  <c r="T309" i="4"/>
  <c r="BF309" i="4"/>
  <c r="BG309" i="4"/>
  <c r="BH309" i="4"/>
  <c r="BI309" i="4"/>
  <c r="BK309" i="4"/>
  <c r="J312" i="4"/>
  <c r="BE312" i="4"/>
  <c r="R312" i="4"/>
  <c r="T312" i="4"/>
  <c r="BF312" i="4"/>
  <c r="BG312" i="4"/>
  <c r="BH312" i="4"/>
  <c r="BI312" i="4"/>
  <c r="BK312" i="4"/>
  <c r="J315" i="4"/>
  <c r="BE315" i="4"/>
  <c r="R315" i="4"/>
  <c r="T315" i="4"/>
  <c r="BF315" i="4"/>
  <c r="BG315" i="4"/>
  <c r="BH315" i="4"/>
  <c r="BI315" i="4"/>
  <c r="BK315" i="4"/>
  <c r="J318" i="4"/>
  <c r="BE318" i="4"/>
  <c r="R318" i="4"/>
  <c r="T318" i="4"/>
  <c r="BF318" i="4"/>
  <c r="BG318" i="4"/>
  <c r="BH318" i="4"/>
  <c r="BI318" i="4"/>
  <c r="BK318" i="4"/>
  <c r="J321" i="4"/>
  <c r="BE321" i="4"/>
  <c r="R321" i="4"/>
  <c r="T321" i="4"/>
  <c r="BF321" i="4"/>
  <c r="BG321" i="4"/>
  <c r="BH321" i="4"/>
  <c r="BI321" i="4"/>
  <c r="BK321" i="4"/>
  <c r="J324" i="4"/>
  <c r="BE324" i="4"/>
  <c r="R324" i="4"/>
  <c r="T324" i="4"/>
  <c r="BF324" i="4"/>
  <c r="BG324" i="4"/>
  <c r="BH324" i="4"/>
  <c r="BI324" i="4"/>
  <c r="BK324" i="4"/>
  <c r="J327" i="4"/>
  <c r="BE327" i="4"/>
  <c r="R327" i="4"/>
  <c r="T327" i="4"/>
  <c r="BF327" i="4"/>
  <c r="BG327" i="4"/>
  <c r="BH327" i="4"/>
  <c r="BI327" i="4"/>
  <c r="BK327" i="4"/>
  <c r="P328" i="4"/>
  <c r="J329" i="4"/>
  <c r="BE329" i="4"/>
  <c r="R329" i="4"/>
  <c r="T329" i="4"/>
  <c r="BF329" i="4"/>
  <c r="BG329" i="4"/>
  <c r="BH329" i="4"/>
  <c r="BI329" i="4"/>
  <c r="BK329" i="4"/>
  <c r="J332" i="4"/>
  <c r="BE332" i="4"/>
  <c r="R332" i="4"/>
  <c r="T332" i="4"/>
  <c r="BF332" i="4"/>
  <c r="BG332" i="4"/>
  <c r="BH332" i="4"/>
  <c r="BI332" i="4"/>
  <c r="BK332" i="4"/>
  <c r="J335" i="4"/>
  <c r="BE335" i="4"/>
  <c r="R335" i="4"/>
  <c r="T335" i="4"/>
  <c r="BF335" i="4"/>
  <c r="BG335" i="4"/>
  <c r="BH335" i="4"/>
  <c r="BI335" i="4"/>
  <c r="BK335" i="4"/>
  <c r="J338" i="4"/>
  <c r="BE338" i="4"/>
  <c r="R338" i="4"/>
  <c r="T338" i="4"/>
  <c r="BF338" i="4"/>
  <c r="BG338" i="4"/>
  <c r="BH338" i="4"/>
  <c r="BI338" i="4"/>
  <c r="BK338" i="4"/>
  <c r="J339" i="4"/>
  <c r="BE339" i="4"/>
  <c r="R339" i="4"/>
  <c r="T339" i="4"/>
  <c r="BF339" i="4"/>
  <c r="BG339" i="4"/>
  <c r="BH339" i="4"/>
  <c r="BI339" i="4"/>
  <c r="BK339" i="4"/>
  <c r="J342" i="4"/>
  <c r="BE342" i="4"/>
  <c r="R342" i="4"/>
  <c r="T342" i="4"/>
  <c r="BF342" i="4"/>
  <c r="BG342" i="4"/>
  <c r="BH342" i="4"/>
  <c r="BI342" i="4"/>
  <c r="BK342" i="4"/>
  <c r="J345" i="4"/>
  <c r="BE345" i="4"/>
  <c r="R345" i="4"/>
  <c r="T345" i="4"/>
  <c r="BF345" i="4"/>
  <c r="BG345" i="4"/>
  <c r="BH345" i="4"/>
  <c r="BI345" i="4"/>
  <c r="BK345" i="4"/>
  <c r="J348" i="4"/>
  <c r="BE348" i="4"/>
  <c r="R348" i="4"/>
  <c r="T348" i="4"/>
  <c r="BF348" i="4"/>
  <c r="BG348" i="4"/>
  <c r="BH348" i="4"/>
  <c r="BI348" i="4"/>
  <c r="BK348" i="4"/>
  <c r="J351" i="4"/>
  <c r="BE351" i="4"/>
  <c r="R351" i="4"/>
  <c r="T351" i="4"/>
  <c r="BF351" i="4"/>
  <c r="BG351" i="4"/>
  <c r="BH351" i="4"/>
  <c r="BI351" i="4"/>
  <c r="BK351" i="4"/>
  <c r="J352" i="4"/>
  <c r="BE352" i="4"/>
  <c r="R352" i="4"/>
  <c r="T352" i="4"/>
  <c r="BF352" i="4"/>
  <c r="BG352" i="4"/>
  <c r="BH352" i="4"/>
  <c r="BI352" i="4"/>
  <c r="BK352" i="4"/>
  <c r="J355" i="4"/>
  <c r="BE355" i="4"/>
  <c r="R355" i="4"/>
  <c r="T355" i="4"/>
  <c r="BF355" i="4"/>
  <c r="BG355" i="4"/>
  <c r="BH355" i="4"/>
  <c r="BI355" i="4"/>
  <c r="BK355" i="4"/>
  <c r="J358" i="4"/>
  <c r="BE358" i="4"/>
  <c r="R358" i="4"/>
  <c r="T358" i="4"/>
  <c r="BF358" i="4"/>
  <c r="BG358" i="4"/>
  <c r="BH358" i="4"/>
  <c r="BI358" i="4"/>
  <c r="BK358" i="4"/>
  <c r="J361" i="4"/>
  <c r="BE361" i="4"/>
  <c r="R361" i="4"/>
  <c r="T361" i="4"/>
  <c r="BF361" i="4"/>
  <c r="BG361" i="4"/>
  <c r="BH361" i="4"/>
  <c r="BI361" i="4"/>
  <c r="BK361" i="4"/>
  <c r="J364" i="4"/>
  <c r="BE364" i="4"/>
  <c r="R364" i="4"/>
  <c r="T364" i="4"/>
  <c r="BF364" i="4"/>
  <c r="BG364" i="4"/>
  <c r="BH364" i="4"/>
  <c r="BI364" i="4"/>
  <c r="BK364" i="4"/>
  <c r="J367" i="4"/>
  <c r="BE367" i="4"/>
  <c r="R367" i="4"/>
  <c r="T367" i="4"/>
  <c r="BF367" i="4"/>
  <c r="BG367" i="4"/>
  <c r="BH367" i="4"/>
  <c r="BI367" i="4"/>
  <c r="BK367" i="4"/>
  <c r="J370" i="4"/>
  <c r="BE370" i="4"/>
  <c r="R370" i="4"/>
  <c r="T370" i="4"/>
  <c r="BF370" i="4"/>
  <c r="BG370" i="4"/>
  <c r="BH370" i="4"/>
  <c r="BI370" i="4"/>
  <c r="BK370" i="4"/>
  <c r="J373" i="4"/>
  <c r="BE373" i="4"/>
  <c r="R373" i="4"/>
  <c r="T373" i="4"/>
  <c r="BF373" i="4"/>
  <c r="BG373" i="4"/>
  <c r="BH373" i="4"/>
  <c r="BI373" i="4"/>
  <c r="BK373" i="4"/>
  <c r="J376" i="4"/>
  <c r="BE376" i="4"/>
  <c r="R376" i="4"/>
  <c r="T376" i="4"/>
  <c r="BF376" i="4"/>
  <c r="BG376" i="4"/>
  <c r="BH376" i="4"/>
  <c r="BI376" i="4"/>
  <c r="BK376" i="4"/>
  <c r="J379" i="4"/>
  <c r="BE379" i="4"/>
  <c r="R379" i="4"/>
  <c r="T379" i="4"/>
  <c r="BF379" i="4"/>
  <c r="BG379" i="4"/>
  <c r="BH379" i="4"/>
  <c r="BI379" i="4"/>
  <c r="BK379" i="4"/>
  <c r="J382" i="4"/>
  <c r="BE382" i="4"/>
  <c r="R382" i="4"/>
  <c r="T382" i="4"/>
  <c r="BF382" i="4"/>
  <c r="BG382" i="4"/>
  <c r="BH382" i="4"/>
  <c r="BI382" i="4"/>
  <c r="BK382" i="4"/>
  <c r="J385" i="4"/>
  <c r="BE385" i="4"/>
  <c r="R385" i="4"/>
  <c r="T385" i="4"/>
  <c r="BF385" i="4"/>
  <c r="BG385" i="4"/>
  <c r="BH385" i="4"/>
  <c r="BI385" i="4"/>
  <c r="BK385" i="4"/>
  <c r="J386" i="4"/>
  <c r="BE386" i="4"/>
  <c r="R386" i="4"/>
  <c r="T386" i="4"/>
  <c r="BF386" i="4"/>
  <c r="BG386" i="4"/>
  <c r="BH386" i="4"/>
  <c r="BI386" i="4"/>
  <c r="BK386" i="4"/>
  <c r="J387" i="4"/>
  <c r="BE387" i="4"/>
  <c r="R387" i="4"/>
  <c r="T387" i="4"/>
  <c r="BF387" i="4"/>
  <c r="BG387" i="4"/>
  <c r="BH387" i="4"/>
  <c r="BI387" i="4"/>
  <c r="BK387" i="4"/>
  <c r="J388" i="4"/>
  <c r="BE388" i="4"/>
  <c r="R388" i="4"/>
  <c r="T388" i="4"/>
  <c r="BF388" i="4"/>
  <c r="BG388" i="4"/>
  <c r="BH388" i="4"/>
  <c r="BI388" i="4"/>
  <c r="BK388" i="4"/>
  <c r="J391" i="4"/>
  <c r="BE391" i="4"/>
  <c r="R391" i="4"/>
  <c r="T391" i="4"/>
  <c r="BF391" i="4"/>
  <c r="BG391" i="4"/>
  <c r="BH391" i="4"/>
  <c r="BI391" i="4"/>
  <c r="BK391" i="4"/>
  <c r="J394" i="4"/>
  <c r="BE394" i="4"/>
  <c r="R394" i="4"/>
  <c r="T394" i="4"/>
  <c r="BF394" i="4"/>
  <c r="BG394" i="4"/>
  <c r="BH394" i="4"/>
  <c r="BI394" i="4"/>
  <c r="BK394" i="4"/>
  <c r="P395" i="4"/>
  <c r="J396" i="4"/>
  <c r="BE396" i="4"/>
  <c r="R396" i="4"/>
  <c r="T396" i="4"/>
  <c r="BF396" i="4"/>
  <c r="BG396" i="4"/>
  <c r="BH396" i="4"/>
  <c r="BI396" i="4"/>
  <c r="BK396" i="4"/>
  <c r="J399" i="4"/>
  <c r="BE399" i="4"/>
  <c r="R399" i="4"/>
  <c r="T399" i="4"/>
  <c r="BF399" i="4"/>
  <c r="BG399" i="4"/>
  <c r="BH399" i="4"/>
  <c r="BI399" i="4"/>
  <c r="BK399" i="4"/>
  <c r="J402" i="4"/>
  <c r="BE402" i="4"/>
  <c r="R402" i="4"/>
  <c r="T402" i="4"/>
  <c r="BF402" i="4"/>
  <c r="BG402" i="4"/>
  <c r="BH402" i="4"/>
  <c r="BI402" i="4"/>
  <c r="BK402" i="4"/>
  <c r="J405" i="4"/>
  <c r="BE405" i="4"/>
  <c r="R405" i="4"/>
  <c r="T405" i="4"/>
  <c r="BF405" i="4"/>
  <c r="BG405" i="4"/>
  <c r="BH405" i="4"/>
  <c r="BI405" i="4"/>
  <c r="BK405" i="4"/>
  <c r="J408" i="4"/>
  <c r="BE408" i="4"/>
  <c r="R408" i="4"/>
  <c r="T408" i="4"/>
  <c r="BF408" i="4"/>
  <c r="BG408" i="4"/>
  <c r="BH408" i="4"/>
  <c r="BI408" i="4"/>
  <c r="BK408" i="4"/>
  <c r="J411" i="4"/>
  <c r="BE411" i="4"/>
  <c r="R411" i="4"/>
  <c r="T411" i="4"/>
  <c r="BF411" i="4"/>
  <c r="BG411" i="4"/>
  <c r="BH411" i="4"/>
  <c r="BI411" i="4"/>
  <c r="BK411" i="4"/>
  <c r="J414" i="4"/>
  <c r="BE414" i="4"/>
  <c r="R414" i="4"/>
  <c r="T414" i="4"/>
  <c r="BF414" i="4"/>
  <c r="BG414" i="4"/>
  <c r="BH414" i="4"/>
  <c r="BI414" i="4"/>
  <c r="BK414" i="4"/>
  <c r="J417" i="4"/>
  <c r="BE417" i="4"/>
  <c r="R417" i="4"/>
  <c r="T417" i="4"/>
  <c r="BF417" i="4"/>
  <c r="BG417" i="4"/>
  <c r="BH417" i="4"/>
  <c r="BI417" i="4"/>
  <c r="BK417" i="4"/>
  <c r="J420" i="4"/>
  <c r="BE420" i="4"/>
  <c r="R420" i="4"/>
  <c r="T420" i="4"/>
  <c r="BF420" i="4"/>
  <c r="BG420" i="4"/>
  <c r="BH420" i="4"/>
  <c r="BI420" i="4"/>
  <c r="BK420" i="4"/>
  <c r="J423" i="4"/>
  <c r="BE423" i="4"/>
  <c r="R423" i="4"/>
  <c r="T423" i="4"/>
  <c r="BF423" i="4"/>
  <c r="BG423" i="4"/>
  <c r="BH423" i="4"/>
  <c r="BI423" i="4"/>
  <c r="BK423" i="4"/>
  <c r="J426" i="4"/>
  <c r="BE426" i="4"/>
  <c r="R426" i="4"/>
  <c r="T426" i="4"/>
  <c r="BF426" i="4"/>
  <c r="BG426" i="4"/>
  <c r="BH426" i="4"/>
  <c r="BI426" i="4"/>
  <c r="BK426" i="4"/>
  <c r="J429" i="4"/>
  <c r="BE429" i="4"/>
  <c r="R429" i="4"/>
  <c r="T429" i="4"/>
  <c r="BF429" i="4"/>
  <c r="BG429" i="4"/>
  <c r="BH429" i="4"/>
  <c r="BI429" i="4"/>
  <c r="BK429" i="4"/>
  <c r="J432" i="4"/>
  <c r="BE432" i="4"/>
  <c r="R432" i="4"/>
  <c r="T432" i="4"/>
  <c r="BF432" i="4"/>
  <c r="BG432" i="4"/>
  <c r="BH432" i="4"/>
  <c r="BI432" i="4"/>
  <c r="BK432" i="4"/>
  <c r="J435" i="4"/>
  <c r="BE435" i="4"/>
  <c r="R435" i="4"/>
  <c r="T435" i="4"/>
  <c r="BF435" i="4"/>
  <c r="BG435" i="4"/>
  <c r="BH435" i="4"/>
  <c r="BI435" i="4"/>
  <c r="BK435" i="4"/>
  <c r="J438" i="4"/>
  <c r="BE438" i="4"/>
  <c r="R438" i="4"/>
  <c r="T438" i="4"/>
  <c r="BF438" i="4"/>
  <c r="BG438" i="4"/>
  <c r="BH438" i="4"/>
  <c r="BI438" i="4"/>
  <c r="BK438" i="4"/>
  <c r="J441" i="4"/>
  <c r="BE441" i="4"/>
  <c r="R441" i="4"/>
  <c r="T441" i="4"/>
  <c r="BF441" i="4"/>
  <c r="BG441" i="4"/>
  <c r="BH441" i="4"/>
  <c r="BI441" i="4"/>
  <c r="BK441" i="4"/>
  <c r="J444" i="4"/>
  <c r="BE444" i="4"/>
  <c r="R444" i="4"/>
  <c r="T444" i="4"/>
  <c r="BF444" i="4"/>
  <c r="BG444" i="4"/>
  <c r="BH444" i="4"/>
  <c r="BI444" i="4"/>
  <c r="BK444" i="4"/>
  <c r="J447" i="4"/>
  <c r="BE447" i="4"/>
  <c r="R447" i="4"/>
  <c r="T447" i="4"/>
  <c r="BF447" i="4"/>
  <c r="BG447" i="4"/>
  <c r="BH447" i="4"/>
  <c r="BI447" i="4"/>
  <c r="BK447" i="4"/>
  <c r="J450" i="4"/>
  <c r="BE450" i="4"/>
  <c r="R450" i="4"/>
  <c r="T450" i="4"/>
  <c r="BF450" i="4"/>
  <c r="BG450" i="4"/>
  <c r="BH450" i="4"/>
  <c r="BI450" i="4"/>
  <c r="BK450" i="4"/>
  <c r="J453" i="4"/>
  <c r="BE453" i="4"/>
  <c r="R453" i="4"/>
  <c r="T453" i="4"/>
  <c r="BF453" i="4"/>
  <c r="BG453" i="4"/>
  <c r="BH453" i="4"/>
  <c r="BI453" i="4"/>
  <c r="BK453" i="4"/>
  <c r="J456" i="4"/>
  <c r="BE456" i="4"/>
  <c r="R456" i="4"/>
  <c r="T456" i="4"/>
  <c r="BF456" i="4"/>
  <c r="BG456" i="4"/>
  <c r="BH456" i="4"/>
  <c r="BI456" i="4"/>
  <c r="BK456" i="4"/>
  <c r="J459" i="4"/>
  <c r="BE459" i="4"/>
  <c r="R459" i="4"/>
  <c r="T459" i="4"/>
  <c r="BF459" i="4"/>
  <c r="BG459" i="4"/>
  <c r="BH459" i="4"/>
  <c r="BI459" i="4"/>
  <c r="BK459" i="4"/>
  <c r="J460" i="4"/>
  <c r="BE460" i="4"/>
  <c r="R460" i="4"/>
  <c r="T460" i="4"/>
  <c r="BF460" i="4"/>
  <c r="BG460" i="4"/>
  <c r="BH460" i="4"/>
  <c r="BI460" i="4"/>
  <c r="BK460" i="4"/>
  <c r="J461" i="4"/>
  <c r="BE461" i="4"/>
  <c r="R461" i="4"/>
  <c r="T461" i="4"/>
  <c r="BF461" i="4"/>
  <c r="BG461" i="4"/>
  <c r="BH461" i="4"/>
  <c r="BI461" i="4"/>
  <c r="BK461" i="4"/>
  <c r="P462" i="4"/>
  <c r="J463" i="4"/>
  <c r="BE463" i="4"/>
  <c r="R463" i="4"/>
  <c r="T463" i="4"/>
  <c r="BF463" i="4"/>
  <c r="BG463" i="4"/>
  <c r="BH463" i="4"/>
  <c r="BI463" i="4"/>
  <c r="BK463" i="4"/>
  <c r="J466" i="4"/>
  <c r="BE466" i="4"/>
  <c r="R466" i="4"/>
  <c r="T466" i="4"/>
  <c r="BF466" i="4"/>
  <c r="BG466" i="4"/>
  <c r="BH466" i="4"/>
  <c r="BI466" i="4"/>
  <c r="BK466" i="4"/>
  <c r="J469" i="4"/>
  <c r="BE469" i="4"/>
  <c r="R469" i="4"/>
  <c r="T469" i="4"/>
  <c r="BF469" i="4"/>
  <c r="BG469" i="4"/>
  <c r="BH469" i="4"/>
  <c r="BI469" i="4"/>
  <c r="BK469" i="4"/>
  <c r="J472" i="4"/>
  <c r="BE472" i="4"/>
  <c r="R472" i="4"/>
  <c r="T472" i="4"/>
  <c r="BF472" i="4"/>
  <c r="BG472" i="4"/>
  <c r="BH472" i="4"/>
  <c r="BI472" i="4"/>
  <c r="BK472" i="4"/>
  <c r="J475" i="4"/>
  <c r="BE475" i="4"/>
  <c r="R475" i="4"/>
  <c r="T475" i="4"/>
  <c r="BF475" i="4"/>
  <c r="BG475" i="4"/>
  <c r="BH475" i="4"/>
  <c r="BI475" i="4"/>
  <c r="BK475" i="4"/>
  <c r="J476" i="4"/>
  <c r="BE476" i="4"/>
  <c r="R476" i="4"/>
  <c r="T476" i="4"/>
  <c r="BF476" i="4"/>
  <c r="BG476" i="4"/>
  <c r="BH476" i="4"/>
  <c r="BI476" i="4"/>
  <c r="BK476" i="4"/>
  <c r="J477" i="4"/>
  <c r="BE477" i="4"/>
  <c r="R477" i="4"/>
  <c r="T477" i="4"/>
  <c r="BF477" i="4"/>
  <c r="BG477" i="4"/>
  <c r="BH477" i="4"/>
  <c r="BI477" i="4"/>
  <c r="BK477" i="4"/>
  <c r="J480" i="4"/>
  <c r="BE480" i="4"/>
  <c r="R480" i="4"/>
  <c r="T480" i="4"/>
  <c r="BF480" i="4"/>
  <c r="BG480" i="4"/>
  <c r="BH480" i="4"/>
  <c r="BI480" i="4"/>
  <c r="BK480" i="4"/>
  <c r="J483" i="4"/>
  <c r="BE483" i="4"/>
  <c r="R483" i="4"/>
  <c r="T483" i="4"/>
  <c r="BF483" i="4"/>
  <c r="BG483" i="4"/>
  <c r="BH483" i="4"/>
  <c r="BI483" i="4"/>
  <c r="BK483" i="4"/>
  <c r="J486" i="4"/>
  <c r="BE486" i="4"/>
  <c r="R486" i="4"/>
  <c r="T486" i="4"/>
  <c r="BF486" i="4"/>
  <c r="BG486" i="4"/>
  <c r="BH486" i="4"/>
  <c r="BI486" i="4"/>
  <c r="BK486" i="4"/>
  <c r="J489" i="4"/>
  <c r="BE489" i="4"/>
  <c r="R489" i="4"/>
  <c r="T489" i="4"/>
  <c r="BF489" i="4"/>
  <c r="BG489" i="4"/>
  <c r="BH489" i="4"/>
  <c r="BI489" i="4"/>
  <c r="BK489" i="4"/>
  <c r="J492" i="4"/>
  <c r="R492" i="4"/>
  <c r="T492" i="4"/>
  <c r="BE492" i="4"/>
  <c r="BF492" i="4"/>
  <c r="BG492" i="4"/>
  <c r="BH492" i="4"/>
  <c r="BI492" i="4"/>
  <c r="BK492" i="4"/>
  <c r="J495" i="4"/>
  <c r="BE495" i="4"/>
  <c r="R495" i="4"/>
  <c r="T495" i="4"/>
  <c r="BF495" i="4"/>
  <c r="BG495" i="4"/>
  <c r="BH495" i="4"/>
  <c r="BI495" i="4"/>
  <c r="BK495" i="4"/>
  <c r="J498" i="4"/>
  <c r="BE498" i="4"/>
  <c r="R498" i="4"/>
  <c r="T498" i="4"/>
  <c r="BF498" i="4"/>
  <c r="BG498" i="4"/>
  <c r="BH498" i="4"/>
  <c r="BI498" i="4"/>
  <c r="BK498" i="4"/>
  <c r="J501" i="4"/>
  <c r="BE501" i="4"/>
  <c r="R501" i="4"/>
  <c r="T501" i="4"/>
  <c r="BF501" i="4"/>
  <c r="BG501" i="4"/>
  <c r="BH501" i="4"/>
  <c r="BI501" i="4"/>
  <c r="BK501" i="4"/>
  <c r="J504" i="4"/>
  <c r="BE504" i="4"/>
  <c r="R504" i="4"/>
  <c r="T504" i="4"/>
  <c r="BF504" i="4"/>
  <c r="BG504" i="4"/>
  <c r="BH504" i="4"/>
  <c r="BI504" i="4"/>
  <c r="BK504" i="4"/>
  <c r="J507" i="4"/>
  <c r="BE507" i="4"/>
  <c r="R507" i="4"/>
  <c r="T507" i="4"/>
  <c r="BF507" i="4"/>
  <c r="BG507" i="4"/>
  <c r="BH507" i="4"/>
  <c r="BI507" i="4"/>
  <c r="BK507" i="4"/>
  <c r="J510" i="4"/>
  <c r="BE510" i="4"/>
  <c r="R510" i="4"/>
  <c r="T510" i="4"/>
  <c r="BF510" i="4"/>
  <c r="BG510" i="4"/>
  <c r="BH510" i="4"/>
  <c r="BI510" i="4"/>
  <c r="BK510" i="4"/>
  <c r="J513" i="4"/>
  <c r="BE513" i="4"/>
  <c r="R513" i="4"/>
  <c r="T513" i="4"/>
  <c r="BF513" i="4"/>
  <c r="BG513" i="4"/>
  <c r="BH513" i="4"/>
  <c r="BI513" i="4"/>
  <c r="BK513" i="4"/>
  <c r="J516" i="4"/>
  <c r="BE516" i="4"/>
  <c r="R516" i="4"/>
  <c r="T516" i="4"/>
  <c r="BF516" i="4"/>
  <c r="BG516" i="4"/>
  <c r="BH516" i="4"/>
  <c r="BI516" i="4"/>
  <c r="BK516" i="4"/>
  <c r="J519" i="4"/>
  <c r="BE519" i="4"/>
  <c r="R519" i="4"/>
  <c r="T519" i="4"/>
  <c r="BF519" i="4"/>
  <c r="BG519" i="4"/>
  <c r="BH519" i="4"/>
  <c r="BI519" i="4"/>
  <c r="BK519" i="4"/>
  <c r="J522" i="4"/>
  <c r="BE522" i="4"/>
  <c r="R522" i="4"/>
  <c r="T522" i="4"/>
  <c r="BF522" i="4"/>
  <c r="BG522" i="4"/>
  <c r="BH522" i="4"/>
  <c r="BI522" i="4"/>
  <c r="BK522" i="4"/>
  <c r="J525" i="4"/>
  <c r="BE525" i="4"/>
  <c r="R525" i="4"/>
  <c r="T525" i="4"/>
  <c r="BF525" i="4"/>
  <c r="BG525" i="4"/>
  <c r="BH525" i="4"/>
  <c r="BI525" i="4"/>
  <c r="BK525" i="4"/>
  <c r="J528" i="4"/>
  <c r="BE528" i="4"/>
  <c r="R528" i="4"/>
  <c r="T528" i="4"/>
  <c r="BF528" i="4"/>
  <c r="BG528" i="4"/>
  <c r="BH528" i="4"/>
  <c r="BI528" i="4"/>
  <c r="BK528" i="4"/>
  <c r="J531" i="4"/>
  <c r="BE531" i="4"/>
  <c r="R531" i="4"/>
  <c r="T531" i="4"/>
  <c r="BF531" i="4"/>
  <c r="BG531" i="4"/>
  <c r="BH531" i="4"/>
  <c r="BI531" i="4"/>
  <c r="BK531" i="4"/>
  <c r="J534" i="4"/>
  <c r="BE534" i="4"/>
  <c r="R534" i="4"/>
  <c r="T534" i="4"/>
  <c r="BF534" i="4"/>
  <c r="BG534" i="4"/>
  <c r="BH534" i="4"/>
  <c r="BI534" i="4"/>
  <c r="BK534" i="4"/>
  <c r="J537" i="4"/>
  <c r="BE537" i="4"/>
  <c r="R537" i="4"/>
  <c r="T537" i="4"/>
  <c r="BF537" i="4"/>
  <c r="BG537" i="4"/>
  <c r="BH537" i="4"/>
  <c r="BI537" i="4"/>
  <c r="BK537" i="4"/>
  <c r="J540" i="4"/>
  <c r="BE540" i="4"/>
  <c r="R540" i="4"/>
  <c r="T540" i="4"/>
  <c r="BF540" i="4"/>
  <c r="BG540" i="4"/>
  <c r="BH540" i="4"/>
  <c r="BI540" i="4"/>
  <c r="BK540" i="4"/>
  <c r="J543" i="4"/>
  <c r="BE543" i="4"/>
  <c r="R543" i="4"/>
  <c r="T543" i="4"/>
  <c r="BF543" i="4"/>
  <c r="BG543" i="4"/>
  <c r="BH543" i="4"/>
  <c r="BI543" i="4"/>
  <c r="BK543" i="4"/>
  <c r="J546" i="4"/>
  <c r="BE546" i="4"/>
  <c r="R546" i="4"/>
  <c r="T546" i="4"/>
  <c r="BF546" i="4"/>
  <c r="BG546" i="4"/>
  <c r="BH546" i="4"/>
  <c r="BI546" i="4"/>
  <c r="BK546" i="4"/>
  <c r="J549" i="4"/>
  <c r="BE549" i="4"/>
  <c r="R549" i="4"/>
  <c r="T549" i="4"/>
  <c r="BF549" i="4"/>
  <c r="BG549" i="4"/>
  <c r="BH549" i="4"/>
  <c r="BI549" i="4"/>
  <c r="BK549" i="4"/>
  <c r="J552" i="4"/>
  <c r="BE552" i="4"/>
  <c r="R552" i="4"/>
  <c r="T552" i="4"/>
  <c r="BF552" i="4"/>
  <c r="BG552" i="4"/>
  <c r="BH552" i="4"/>
  <c r="BI552" i="4"/>
  <c r="BK552" i="4"/>
  <c r="J553" i="4"/>
  <c r="BE553" i="4"/>
  <c r="R553" i="4"/>
  <c r="T553" i="4"/>
  <c r="BF553" i="4"/>
  <c r="BG553" i="4"/>
  <c r="BH553" i="4"/>
  <c r="BI553" i="4"/>
  <c r="BK553" i="4"/>
  <c r="J556" i="4"/>
  <c r="BE556" i="4"/>
  <c r="R556" i="4"/>
  <c r="T556" i="4"/>
  <c r="BF556" i="4"/>
  <c r="BG556" i="4"/>
  <c r="BH556" i="4"/>
  <c r="BI556" i="4"/>
  <c r="BK556" i="4"/>
  <c r="J559" i="4"/>
  <c r="BE559" i="4"/>
  <c r="R559" i="4"/>
  <c r="T559" i="4"/>
  <c r="BF559" i="4"/>
  <c r="BG559" i="4"/>
  <c r="BH559" i="4"/>
  <c r="BI559" i="4"/>
  <c r="BK559" i="4"/>
  <c r="J562" i="4"/>
  <c r="BE562" i="4"/>
  <c r="R562" i="4"/>
  <c r="T562" i="4"/>
  <c r="BF562" i="4"/>
  <c r="BG562" i="4"/>
  <c r="BH562" i="4"/>
  <c r="BI562" i="4"/>
  <c r="BK562" i="4"/>
  <c r="J565" i="4"/>
  <c r="BE565" i="4"/>
  <c r="R565" i="4"/>
  <c r="T565" i="4"/>
  <c r="BF565" i="4"/>
  <c r="BG565" i="4"/>
  <c r="BH565" i="4"/>
  <c r="BI565" i="4"/>
  <c r="BK565" i="4"/>
  <c r="J568" i="4"/>
  <c r="BE568" i="4"/>
  <c r="R568" i="4"/>
  <c r="T568" i="4"/>
  <c r="BF568" i="4"/>
  <c r="BG568" i="4"/>
  <c r="BH568" i="4"/>
  <c r="BI568" i="4"/>
  <c r="BK568" i="4"/>
  <c r="J571" i="4"/>
  <c r="BE571" i="4"/>
  <c r="R571" i="4"/>
  <c r="T571" i="4"/>
  <c r="BF571" i="4"/>
  <c r="BG571" i="4"/>
  <c r="BH571" i="4"/>
  <c r="BI571" i="4"/>
  <c r="BK571" i="4"/>
  <c r="J574" i="4"/>
  <c r="BE574" i="4"/>
  <c r="R574" i="4"/>
  <c r="T574" i="4"/>
  <c r="BF574" i="4"/>
  <c r="BG574" i="4"/>
  <c r="BH574" i="4"/>
  <c r="BI574" i="4"/>
  <c r="BK574" i="4"/>
  <c r="J577" i="4"/>
  <c r="BE577" i="4"/>
  <c r="R577" i="4"/>
  <c r="T577" i="4"/>
  <c r="BF577" i="4"/>
  <c r="BG577" i="4"/>
  <c r="BH577" i="4"/>
  <c r="BI577" i="4"/>
  <c r="BK577" i="4"/>
  <c r="J580" i="4"/>
  <c r="BE580" i="4"/>
  <c r="R580" i="4"/>
  <c r="T580" i="4"/>
  <c r="BF580" i="4"/>
  <c r="BG580" i="4"/>
  <c r="BH580" i="4"/>
  <c r="BI580" i="4"/>
  <c r="BK580" i="4"/>
  <c r="J581" i="4"/>
  <c r="BE581" i="4"/>
  <c r="R581" i="4"/>
  <c r="T581" i="4"/>
  <c r="BF581" i="4"/>
  <c r="BG581" i="4"/>
  <c r="BH581" i="4"/>
  <c r="BI581" i="4"/>
  <c r="BK581" i="4"/>
  <c r="J582" i="4"/>
  <c r="BE582" i="4"/>
  <c r="R582" i="4"/>
  <c r="T582" i="4"/>
  <c r="BF582" i="4"/>
  <c r="BG582" i="4"/>
  <c r="BH582" i="4"/>
  <c r="BI582" i="4"/>
  <c r="BK582" i="4"/>
  <c r="J583" i="4"/>
  <c r="BE583" i="4"/>
  <c r="R583" i="4"/>
  <c r="T583" i="4"/>
  <c r="BF583" i="4"/>
  <c r="BG583" i="4"/>
  <c r="BH583" i="4"/>
  <c r="BI583" i="4"/>
  <c r="BK583" i="4"/>
  <c r="J584" i="4"/>
  <c r="BE584" i="4"/>
  <c r="R584" i="4"/>
  <c r="T584" i="4"/>
  <c r="BF584" i="4"/>
  <c r="BG584" i="4"/>
  <c r="BH584" i="4"/>
  <c r="BI584" i="4"/>
  <c r="BK584" i="4"/>
  <c r="P585" i="4"/>
  <c r="J586" i="4"/>
  <c r="BE586" i="4"/>
  <c r="R586" i="4"/>
  <c r="T586" i="4"/>
  <c r="BF586" i="4"/>
  <c r="BG586" i="4"/>
  <c r="BH586" i="4"/>
  <c r="BI586" i="4"/>
  <c r="BK586" i="4"/>
  <c r="J589" i="4"/>
  <c r="BE589" i="4"/>
  <c r="R589" i="4"/>
  <c r="T589" i="4"/>
  <c r="BF589" i="4"/>
  <c r="BG589" i="4"/>
  <c r="BH589" i="4"/>
  <c r="BI589" i="4"/>
  <c r="BK589" i="4"/>
  <c r="J592" i="4"/>
  <c r="BE592" i="4"/>
  <c r="R592" i="4"/>
  <c r="T592" i="4"/>
  <c r="BF592" i="4"/>
  <c r="BG592" i="4"/>
  <c r="BH592" i="4"/>
  <c r="BI592" i="4"/>
  <c r="BK592" i="4"/>
  <c r="J595" i="4"/>
  <c r="BE595" i="4"/>
  <c r="R595" i="4"/>
  <c r="T595" i="4"/>
  <c r="BF595" i="4"/>
  <c r="BG595" i="4"/>
  <c r="BH595" i="4"/>
  <c r="BI595" i="4"/>
  <c r="BK595" i="4"/>
  <c r="J598" i="4"/>
  <c r="BE598" i="4"/>
  <c r="R598" i="4"/>
  <c r="T598" i="4"/>
  <c r="BF598" i="4"/>
  <c r="BG598" i="4"/>
  <c r="BH598" i="4"/>
  <c r="BI598" i="4"/>
  <c r="BK598" i="4"/>
  <c r="J601" i="4"/>
  <c r="BE601" i="4"/>
  <c r="R601" i="4"/>
  <c r="T601" i="4"/>
  <c r="BF601" i="4"/>
  <c r="BG601" i="4"/>
  <c r="BH601" i="4"/>
  <c r="BI601" i="4"/>
  <c r="BK601" i="4"/>
  <c r="J604" i="4"/>
  <c r="BE604" i="4"/>
  <c r="R604" i="4"/>
  <c r="T604" i="4"/>
  <c r="BF604" i="4"/>
  <c r="BG604" i="4"/>
  <c r="BH604" i="4"/>
  <c r="BI604" i="4"/>
  <c r="BK604" i="4"/>
  <c r="J607" i="4"/>
  <c r="BE607" i="4"/>
  <c r="R607" i="4"/>
  <c r="T607" i="4"/>
  <c r="BF607" i="4"/>
  <c r="BG607" i="4"/>
  <c r="BH607" i="4"/>
  <c r="BI607" i="4"/>
  <c r="BK607" i="4"/>
  <c r="J610" i="4"/>
  <c r="BE610" i="4"/>
  <c r="R610" i="4"/>
  <c r="T610" i="4"/>
  <c r="BF610" i="4"/>
  <c r="BG610" i="4"/>
  <c r="BH610" i="4"/>
  <c r="BI610" i="4"/>
  <c r="BK610" i="4"/>
  <c r="J613" i="4"/>
  <c r="BE613" i="4"/>
  <c r="R613" i="4"/>
  <c r="T613" i="4"/>
  <c r="BF613" i="4"/>
  <c r="BG613" i="4"/>
  <c r="BH613" i="4"/>
  <c r="BI613" i="4"/>
  <c r="BK613" i="4"/>
  <c r="J616" i="4"/>
  <c r="BE616" i="4"/>
  <c r="R616" i="4"/>
  <c r="T616" i="4"/>
  <c r="BF616" i="4"/>
  <c r="BG616" i="4"/>
  <c r="BH616" i="4"/>
  <c r="BI616" i="4"/>
  <c r="BK616" i="4"/>
  <c r="J619" i="4"/>
  <c r="BE619" i="4"/>
  <c r="R619" i="4"/>
  <c r="T619" i="4"/>
  <c r="BF619" i="4"/>
  <c r="BG619" i="4"/>
  <c r="BH619" i="4"/>
  <c r="BI619" i="4"/>
  <c r="BK619" i="4"/>
  <c r="J622" i="4"/>
  <c r="BE622" i="4"/>
  <c r="R622" i="4"/>
  <c r="T622" i="4"/>
  <c r="BF622" i="4"/>
  <c r="BG622" i="4"/>
  <c r="BH622" i="4"/>
  <c r="BI622" i="4"/>
  <c r="BK622" i="4"/>
  <c r="J625" i="4"/>
  <c r="BE625" i="4"/>
  <c r="R625" i="4"/>
  <c r="T625" i="4"/>
  <c r="BF625" i="4"/>
  <c r="BG625" i="4"/>
  <c r="BH625" i="4"/>
  <c r="BI625" i="4"/>
  <c r="BK625" i="4"/>
  <c r="J628" i="4"/>
  <c r="BE628" i="4"/>
  <c r="R628" i="4"/>
  <c r="T628" i="4"/>
  <c r="BF628" i="4"/>
  <c r="BG628" i="4"/>
  <c r="BH628" i="4"/>
  <c r="BI628" i="4"/>
  <c r="BK628" i="4"/>
  <c r="J631" i="4"/>
  <c r="BE631" i="4"/>
  <c r="R631" i="4"/>
  <c r="T631" i="4"/>
  <c r="BF631" i="4"/>
  <c r="BG631" i="4"/>
  <c r="BH631" i="4"/>
  <c r="BI631" i="4"/>
  <c r="BK631" i="4"/>
  <c r="J634" i="4"/>
  <c r="BE634" i="4"/>
  <c r="R634" i="4"/>
  <c r="T634" i="4"/>
  <c r="BF634" i="4"/>
  <c r="BG634" i="4"/>
  <c r="BH634" i="4"/>
  <c r="BI634" i="4"/>
  <c r="BK634" i="4"/>
  <c r="J637" i="4"/>
  <c r="BE637" i="4"/>
  <c r="R637" i="4"/>
  <c r="T637" i="4"/>
  <c r="BF637" i="4"/>
  <c r="BG637" i="4"/>
  <c r="BH637" i="4"/>
  <c r="BI637" i="4"/>
  <c r="BK637" i="4"/>
  <c r="J640" i="4"/>
  <c r="BE640" i="4"/>
  <c r="R640" i="4"/>
  <c r="T640" i="4"/>
  <c r="BF640" i="4"/>
  <c r="BG640" i="4"/>
  <c r="BH640" i="4"/>
  <c r="BI640" i="4"/>
  <c r="BK640" i="4"/>
  <c r="J643" i="4"/>
  <c r="BE643" i="4"/>
  <c r="R643" i="4"/>
  <c r="T643" i="4"/>
  <c r="BF643" i="4"/>
  <c r="BG643" i="4"/>
  <c r="BH643" i="4"/>
  <c r="BI643" i="4"/>
  <c r="BK643" i="4"/>
  <c r="J644" i="4"/>
  <c r="BE644" i="4"/>
  <c r="R644" i="4"/>
  <c r="T644" i="4"/>
  <c r="BF644" i="4"/>
  <c r="BG644" i="4"/>
  <c r="BH644" i="4"/>
  <c r="BI644" i="4"/>
  <c r="BK644" i="4"/>
  <c r="J645" i="4"/>
  <c r="BE645" i="4"/>
  <c r="R645" i="4"/>
  <c r="T645" i="4"/>
  <c r="BF645" i="4"/>
  <c r="BG645" i="4"/>
  <c r="BH645" i="4"/>
  <c r="BI645" i="4"/>
  <c r="BK645" i="4"/>
  <c r="J646" i="4"/>
  <c r="BE646" i="4"/>
  <c r="R646" i="4"/>
  <c r="T646" i="4"/>
  <c r="BF646" i="4"/>
  <c r="BG646" i="4"/>
  <c r="BH646" i="4"/>
  <c r="BI646" i="4"/>
  <c r="BK646" i="4"/>
  <c r="J647" i="4"/>
  <c r="BE647" i="4"/>
  <c r="R647" i="4"/>
  <c r="T647" i="4"/>
  <c r="BF647" i="4"/>
  <c r="BG647" i="4"/>
  <c r="BH647" i="4"/>
  <c r="BI647" i="4"/>
  <c r="BK647" i="4"/>
  <c r="J650" i="4"/>
  <c r="R650" i="4"/>
  <c r="T650" i="4"/>
  <c r="BE650" i="4"/>
  <c r="BF650" i="4"/>
  <c r="BG650" i="4"/>
  <c r="BH650" i="4"/>
  <c r="BI650" i="4"/>
  <c r="BK650" i="4"/>
  <c r="J653" i="4"/>
  <c r="BE653" i="4"/>
  <c r="R653" i="4"/>
  <c r="T653" i="4"/>
  <c r="BF653" i="4"/>
  <c r="BG653" i="4"/>
  <c r="BH653" i="4"/>
  <c r="BI653" i="4"/>
  <c r="BK653" i="4"/>
  <c r="J656" i="4"/>
  <c r="BE656" i="4"/>
  <c r="R656" i="4"/>
  <c r="T656" i="4"/>
  <c r="BF656" i="4"/>
  <c r="BG656" i="4"/>
  <c r="BH656" i="4"/>
  <c r="BI656" i="4"/>
  <c r="BK656" i="4"/>
  <c r="J659" i="4"/>
  <c r="BE659" i="4"/>
  <c r="R659" i="4"/>
  <c r="T659" i="4"/>
  <c r="BF659" i="4"/>
  <c r="BG659" i="4"/>
  <c r="BH659" i="4"/>
  <c r="BI659" i="4"/>
  <c r="BK659" i="4"/>
  <c r="J662" i="4"/>
  <c r="BE662" i="4"/>
  <c r="R662" i="4"/>
  <c r="T662" i="4"/>
  <c r="BF662" i="4"/>
  <c r="BG662" i="4"/>
  <c r="BH662" i="4"/>
  <c r="BI662" i="4"/>
  <c r="BK662" i="4"/>
  <c r="J665" i="4"/>
  <c r="BE665" i="4"/>
  <c r="R665" i="4"/>
  <c r="T665" i="4"/>
  <c r="BF665" i="4"/>
  <c r="BG665" i="4"/>
  <c r="BH665" i="4"/>
  <c r="BI665" i="4"/>
  <c r="BK665" i="4"/>
  <c r="J668" i="4"/>
  <c r="BE668" i="4"/>
  <c r="R668" i="4"/>
  <c r="T668" i="4"/>
  <c r="BF668" i="4"/>
  <c r="BG668" i="4"/>
  <c r="BH668" i="4"/>
  <c r="BI668" i="4"/>
  <c r="BK668" i="4"/>
  <c r="J671" i="4"/>
  <c r="BE671" i="4"/>
  <c r="R671" i="4"/>
  <c r="T671" i="4"/>
  <c r="BF671" i="4"/>
  <c r="BG671" i="4"/>
  <c r="BH671" i="4"/>
  <c r="BI671" i="4"/>
  <c r="BK671" i="4"/>
  <c r="J674" i="4"/>
  <c r="BE674" i="4"/>
  <c r="R674" i="4"/>
  <c r="T674" i="4"/>
  <c r="BF674" i="4"/>
  <c r="BG674" i="4"/>
  <c r="BH674" i="4"/>
  <c r="BI674" i="4"/>
  <c r="BK674" i="4"/>
  <c r="J677" i="4"/>
  <c r="BE677" i="4"/>
  <c r="R677" i="4"/>
  <c r="T677" i="4"/>
  <c r="BF677" i="4"/>
  <c r="BG677" i="4"/>
  <c r="BH677" i="4"/>
  <c r="BI677" i="4"/>
  <c r="BK677" i="4"/>
  <c r="J680" i="4"/>
  <c r="BE680" i="4"/>
  <c r="R680" i="4"/>
  <c r="T680" i="4"/>
  <c r="BF680" i="4"/>
  <c r="BG680" i="4"/>
  <c r="BH680" i="4"/>
  <c r="BI680" i="4"/>
  <c r="BK680" i="4"/>
  <c r="J683" i="4"/>
  <c r="BE683" i="4"/>
  <c r="R683" i="4"/>
  <c r="T683" i="4"/>
  <c r="BF683" i="4"/>
  <c r="BG683" i="4"/>
  <c r="BH683" i="4"/>
  <c r="BI683" i="4"/>
  <c r="BK683" i="4"/>
  <c r="J686" i="4"/>
  <c r="BE686" i="4"/>
  <c r="R686" i="4"/>
  <c r="T686" i="4"/>
  <c r="BF686" i="4"/>
  <c r="BG686" i="4"/>
  <c r="BH686" i="4"/>
  <c r="BI686" i="4"/>
  <c r="BK686" i="4"/>
  <c r="J687" i="4"/>
  <c r="BE687" i="4"/>
  <c r="R687" i="4"/>
  <c r="T687" i="4"/>
  <c r="BF687" i="4"/>
  <c r="BG687" i="4"/>
  <c r="BH687" i="4"/>
  <c r="BI687" i="4"/>
  <c r="BK687" i="4"/>
  <c r="J688" i="4"/>
  <c r="BE688" i="4"/>
  <c r="R688" i="4"/>
  <c r="T688" i="4"/>
  <c r="BF688" i="4"/>
  <c r="BG688" i="4"/>
  <c r="BH688" i="4"/>
  <c r="BI688" i="4"/>
  <c r="BK688" i="4"/>
  <c r="P689" i="4"/>
  <c r="J690" i="4"/>
  <c r="BE690" i="4"/>
  <c r="R690" i="4"/>
  <c r="T690" i="4"/>
  <c r="BF690" i="4"/>
  <c r="BG690" i="4"/>
  <c r="BH690" i="4"/>
  <c r="BI690" i="4"/>
  <c r="BK690" i="4"/>
  <c r="J693" i="4"/>
  <c r="BE693" i="4"/>
  <c r="R693" i="4"/>
  <c r="T693" i="4"/>
  <c r="BF693" i="4"/>
  <c r="BG693" i="4"/>
  <c r="BH693" i="4"/>
  <c r="BI693" i="4"/>
  <c r="BK693" i="4"/>
  <c r="J696" i="4"/>
  <c r="BE696" i="4"/>
  <c r="R696" i="4"/>
  <c r="T696" i="4"/>
  <c r="BF696" i="4"/>
  <c r="BG696" i="4"/>
  <c r="BH696" i="4"/>
  <c r="BI696" i="4"/>
  <c r="BK696" i="4"/>
  <c r="J699" i="4"/>
  <c r="BE699" i="4"/>
  <c r="R699" i="4"/>
  <c r="T699" i="4"/>
  <c r="BF699" i="4"/>
  <c r="BG699" i="4"/>
  <c r="BH699" i="4"/>
  <c r="BI699" i="4"/>
  <c r="BK699" i="4"/>
  <c r="J702" i="4"/>
  <c r="BE702" i="4"/>
  <c r="R702" i="4"/>
  <c r="T702" i="4"/>
  <c r="BF702" i="4"/>
  <c r="BG702" i="4"/>
  <c r="BH702" i="4"/>
  <c r="BI702" i="4"/>
  <c r="BK702" i="4"/>
  <c r="J705" i="4"/>
  <c r="BE705" i="4"/>
  <c r="R705" i="4"/>
  <c r="T705" i="4"/>
  <c r="BF705" i="4"/>
  <c r="BG705" i="4"/>
  <c r="BH705" i="4"/>
  <c r="BI705" i="4"/>
  <c r="BK705" i="4"/>
  <c r="J708" i="4"/>
  <c r="BE708" i="4"/>
  <c r="R708" i="4"/>
  <c r="T708" i="4"/>
  <c r="BF708" i="4"/>
  <c r="BG708" i="4"/>
  <c r="BH708" i="4"/>
  <c r="BI708" i="4"/>
  <c r="BK708" i="4"/>
  <c r="J711" i="4"/>
  <c r="BE711" i="4"/>
  <c r="R711" i="4"/>
  <c r="T711" i="4"/>
  <c r="BF711" i="4"/>
  <c r="BG711" i="4"/>
  <c r="BH711" i="4"/>
  <c r="BI711" i="4"/>
  <c r="BK711" i="4"/>
  <c r="J714" i="4"/>
  <c r="BE714" i="4"/>
  <c r="R714" i="4"/>
  <c r="T714" i="4"/>
  <c r="BF714" i="4"/>
  <c r="BG714" i="4"/>
  <c r="BH714" i="4"/>
  <c r="BI714" i="4"/>
  <c r="BK714" i="4"/>
  <c r="J717" i="4"/>
  <c r="BE717" i="4"/>
  <c r="R717" i="4"/>
  <c r="T717" i="4"/>
  <c r="BF717" i="4"/>
  <c r="BG717" i="4"/>
  <c r="BH717" i="4"/>
  <c r="BI717" i="4"/>
  <c r="BK717" i="4"/>
  <c r="J720" i="4"/>
  <c r="BE720" i="4"/>
  <c r="R720" i="4"/>
  <c r="T720" i="4"/>
  <c r="BF720" i="4"/>
  <c r="BG720" i="4"/>
  <c r="BH720" i="4"/>
  <c r="BI720" i="4"/>
  <c r="BK720" i="4"/>
  <c r="J723" i="4"/>
  <c r="BE723" i="4"/>
  <c r="R723" i="4"/>
  <c r="T723" i="4"/>
  <c r="BF723" i="4"/>
  <c r="BG723" i="4"/>
  <c r="BH723" i="4"/>
  <c r="BI723" i="4"/>
  <c r="BK723" i="4"/>
  <c r="J726" i="4"/>
  <c r="BE726" i="4"/>
  <c r="R726" i="4"/>
  <c r="T726" i="4"/>
  <c r="BF726" i="4"/>
  <c r="BG726" i="4"/>
  <c r="BH726" i="4"/>
  <c r="BI726" i="4"/>
  <c r="BK726" i="4"/>
  <c r="J729" i="4"/>
  <c r="BE729" i="4"/>
  <c r="R729" i="4"/>
  <c r="T729" i="4"/>
  <c r="BF729" i="4"/>
  <c r="BG729" i="4"/>
  <c r="BH729" i="4"/>
  <c r="BI729" i="4"/>
  <c r="BK729" i="4"/>
  <c r="J732" i="4"/>
  <c r="BE732" i="4"/>
  <c r="R732" i="4"/>
  <c r="T732" i="4"/>
  <c r="BF732" i="4"/>
  <c r="BG732" i="4"/>
  <c r="BH732" i="4"/>
  <c r="BI732" i="4"/>
  <c r="BK732" i="4"/>
  <c r="J735" i="4"/>
  <c r="BE735" i="4"/>
  <c r="R735" i="4"/>
  <c r="T735" i="4"/>
  <c r="BF735" i="4"/>
  <c r="BG735" i="4"/>
  <c r="BH735" i="4"/>
  <c r="BI735" i="4"/>
  <c r="BK735" i="4"/>
  <c r="J738" i="4"/>
  <c r="BE738" i="4"/>
  <c r="R738" i="4"/>
  <c r="T738" i="4"/>
  <c r="BF738" i="4"/>
  <c r="BG738" i="4"/>
  <c r="BH738" i="4"/>
  <c r="BI738" i="4"/>
  <c r="BK738" i="4"/>
  <c r="J741" i="4"/>
  <c r="BE741" i="4"/>
  <c r="R741" i="4"/>
  <c r="T741" i="4"/>
  <c r="BF741" i="4"/>
  <c r="BG741" i="4"/>
  <c r="BH741" i="4"/>
  <c r="BI741" i="4"/>
  <c r="BK741" i="4"/>
  <c r="J745" i="4"/>
  <c r="BE745" i="4"/>
  <c r="R745" i="4"/>
  <c r="T745" i="4"/>
  <c r="BF745" i="4"/>
  <c r="BG745" i="4"/>
  <c r="BH745" i="4"/>
  <c r="BI745" i="4"/>
  <c r="BK745" i="4"/>
  <c r="J748" i="4"/>
  <c r="BE748" i="4"/>
  <c r="R748" i="4"/>
  <c r="T748" i="4"/>
  <c r="BF748" i="4"/>
  <c r="BG748" i="4"/>
  <c r="BH748" i="4"/>
  <c r="BI748" i="4"/>
  <c r="BK748" i="4"/>
  <c r="J751" i="4"/>
  <c r="BE751" i="4"/>
  <c r="R751" i="4"/>
  <c r="T751" i="4"/>
  <c r="BF751" i="4"/>
  <c r="BG751" i="4"/>
  <c r="BH751" i="4"/>
  <c r="BI751" i="4"/>
  <c r="BK751" i="4"/>
  <c r="J754" i="4"/>
  <c r="BE754" i="4"/>
  <c r="R754" i="4"/>
  <c r="T754" i="4"/>
  <c r="BF754" i="4"/>
  <c r="BG754" i="4"/>
  <c r="BH754" i="4"/>
  <c r="BI754" i="4"/>
  <c r="BK754" i="4"/>
  <c r="J757" i="4"/>
  <c r="BE757" i="4"/>
  <c r="R757" i="4"/>
  <c r="T757" i="4"/>
  <c r="BF757" i="4"/>
  <c r="BG757" i="4"/>
  <c r="BH757" i="4"/>
  <c r="BI757" i="4"/>
  <c r="BK757" i="4"/>
  <c r="J760" i="4"/>
  <c r="BE760" i="4"/>
  <c r="R760" i="4"/>
  <c r="T760" i="4"/>
  <c r="BF760" i="4"/>
  <c r="BG760" i="4"/>
  <c r="BH760" i="4"/>
  <c r="BI760" i="4"/>
  <c r="BK760" i="4"/>
  <c r="J763" i="4"/>
  <c r="BE763" i="4"/>
  <c r="R763" i="4"/>
  <c r="T763" i="4"/>
  <c r="BF763" i="4"/>
  <c r="BG763" i="4"/>
  <c r="BH763" i="4"/>
  <c r="BI763" i="4"/>
  <c r="BK763" i="4"/>
  <c r="J766" i="4"/>
  <c r="BE766" i="4"/>
  <c r="R766" i="4"/>
  <c r="T766" i="4"/>
  <c r="BF766" i="4"/>
  <c r="BG766" i="4"/>
  <c r="BH766" i="4"/>
  <c r="BI766" i="4"/>
  <c r="BK766" i="4"/>
  <c r="J769" i="4"/>
  <c r="BE769" i="4"/>
  <c r="R769" i="4"/>
  <c r="T769" i="4"/>
  <c r="BF769" i="4"/>
  <c r="BG769" i="4"/>
  <c r="BH769" i="4"/>
  <c r="BI769" i="4"/>
  <c r="BK769" i="4"/>
  <c r="J772" i="4"/>
  <c r="R772" i="4"/>
  <c r="T772" i="4"/>
  <c r="BE772" i="4"/>
  <c r="BF772" i="4"/>
  <c r="BG772" i="4"/>
  <c r="BH772" i="4"/>
  <c r="BI772" i="4"/>
  <c r="BK772" i="4"/>
  <c r="J775" i="4"/>
  <c r="BE775" i="4"/>
  <c r="R775" i="4"/>
  <c r="T775" i="4"/>
  <c r="BF775" i="4"/>
  <c r="BG775" i="4"/>
  <c r="BH775" i="4"/>
  <c r="BI775" i="4"/>
  <c r="BK775" i="4"/>
  <c r="J778" i="4"/>
  <c r="BE778" i="4"/>
  <c r="R778" i="4"/>
  <c r="T778" i="4"/>
  <c r="BF778" i="4"/>
  <c r="BG778" i="4"/>
  <c r="BH778" i="4"/>
  <c r="BI778" i="4"/>
  <c r="BK778" i="4"/>
  <c r="J781" i="4"/>
  <c r="BE781" i="4"/>
  <c r="R781" i="4"/>
  <c r="T781" i="4"/>
  <c r="BF781" i="4"/>
  <c r="BG781" i="4"/>
  <c r="BH781" i="4"/>
  <c r="BI781" i="4"/>
  <c r="BK781" i="4"/>
  <c r="J784" i="4"/>
  <c r="BE784" i="4"/>
  <c r="R784" i="4"/>
  <c r="T784" i="4"/>
  <c r="BF784" i="4"/>
  <c r="BG784" i="4"/>
  <c r="BH784" i="4"/>
  <c r="BI784" i="4"/>
  <c r="BK784" i="4"/>
  <c r="J787" i="4"/>
  <c r="BE787" i="4"/>
  <c r="R787" i="4"/>
  <c r="T787" i="4"/>
  <c r="BF787" i="4"/>
  <c r="BG787" i="4"/>
  <c r="BH787" i="4"/>
  <c r="BI787" i="4"/>
  <c r="BK787" i="4"/>
  <c r="J790" i="4"/>
  <c r="BE790" i="4"/>
  <c r="R790" i="4"/>
  <c r="T790" i="4"/>
  <c r="BF790" i="4"/>
  <c r="BG790" i="4"/>
  <c r="BH790" i="4"/>
  <c r="BI790" i="4"/>
  <c r="BK790" i="4"/>
  <c r="J793" i="4"/>
  <c r="BE793" i="4"/>
  <c r="R793" i="4"/>
  <c r="T793" i="4"/>
  <c r="BF793" i="4"/>
  <c r="BG793" i="4"/>
  <c r="BH793" i="4"/>
  <c r="BI793" i="4"/>
  <c r="BK793" i="4"/>
  <c r="J796" i="4"/>
  <c r="BE796" i="4"/>
  <c r="R796" i="4"/>
  <c r="T796" i="4"/>
  <c r="BF796" i="4"/>
  <c r="BG796" i="4"/>
  <c r="BH796" i="4"/>
  <c r="BI796" i="4"/>
  <c r="BK796" i="4"/>
  <c r="J799" i="4"/>
  <c r="BE799" i="4"/>
  <c r="R799" i="4"/>
  <c r="T799" i="4"/>
  <c r="BF799" i="4"/>
  <c r="BG799" i="4"/>
  <c r="BH799" i="4"/>
  <c r="BI799" i="4"/>
  <c r="BK799" i="4"/>
  <c r="J802" i="4"/>
  <c r="BE802" i="4"/>
  <c r="R802" i="4"/>
  <c r="T802" i="4"/>
  <c r="BF802" i="4"/>
  <c r="BG802" i="4"/>
  <c r="BH802" i="4"/>
  <c r="BI802" i="4"/>
  <c r="BK802" i="4"/>
  <c r="J805" i="4"/>
  <c r="BE805" i="4"/>
  <c r="R805" i="4"/>
  <c r="T805" i="4"/>
  <c r="BF805" i="4"/>
  <c r="BG805" i="4"/>
  <c r="BH805" i="4"/>
  <c r="BI805" i="4"/>
  <c r="BK805" i="4"/>
  <c r="J806" i="4"/>
  <c r="BE806" i="4"/>
  <c r="R806" i="4"/>
  <c r="T806" i="4"/>
  <c r="BF806" i="4"/>
  <c r="BG806" i="4"/>
  <c r="BH806" i="4"/>
  <c r="BI806" i="4"/>
  <c r="BK806" i="4"/>
  <c r="J807" i="4"/>
  <c r="BE807" i="4"/>
  <c r="R807" i="4"/>
  <c r="T807" i="4"/>
  <c r="BF807" i="4"/>
  <c r="BG807" i="4"/>
  <c r="BH807" i="4"/>
  <c r="BI807" i="4"/>
  <c r="BK807" i="4"/>
  <c r="J808" i="4"/>
  <c r="BE808" i="4"/>
  <c r="R808" i="4"/>
  <c r="T808" i="4"/>
  <c r="BF808" i="4"/>
  <c r="BG808" i="4"/>
  <c r="BH808" i="4"/>
  <c r="BI808" i="4"/>
  <c r="BK808" i="4"/>
  <c r="J809" i="4"/>
  <c r="BE809" i="4"/>
  <c r="R809" i="4"/>
  <c r="T809" i="4"/>
  <c r="BF809" i="4"/>
  <c r="BG809" i="4"/>
  <c r="BH809" i="4"/>
  <c r="BI809" i="4"/>
  <c r="BK809" i="4"/>
  <c r="J812" i="4"/>
  <c r="R812" i="4"/>
  <c r="T812" i="4"/>
  <c r="BE812" i="4"/>
  <c r="BF812" i="4"/>
  <c r="BG812" i="4"/>
  <c r="BH812" i="4"/>
  <c r="BI812" i="4"/>
  <c r="BK812" i="4"/>
  <c r="J815" i="4"/>
  <c r="BE815" i="4"/>
  <c r="R815" i="4"/>
  <c r="T815" i="4"/>
  <c r="BF815" i="4"/>
  <c r="BG815" i="4"/>
  <c r="BH815" i="4"/>
  <c r="BI815" i="4"/>
  <c r="BK815" i="4"/>
  <c r="J816" i="4"/>
  <c r="BE816" i="4"/>
  <c r="R816" i="4"/>
  <c r="T816" i="4"/>
  <c r="BF816" i="4"/>
  <c r="BG816" i="4"/>
  <c r="BH816" i="4"/>
  <c r="BI816" i="4"/>
  <c r="BK816" i="4"/>
  <c r="J819" i="4"/>
  <c r="BE819" i="4"/>
  <c r="R819" i="4"/>
  <c r="T819" i="4"/>
  <c r="BF819" i="4"/>
  <c r="BG819" i="4"/>
  <c r="BH819" i="4"/>
  <c r="BI819" i="4"/>
  <c r="BK819" i="4"/>
  <c r="J822" i="4"/>
  <c r="BE822" i="4"/>
  <c r="R822" i="4"/>
  <c r="T822" i="4"/>
  <c r="BF822" i="4"/>
  <c r="BG822" i="4"/>
  <c r="BH822" i="4"/>
  <c r="BI822" i="4"/>
  <c r="BK822" i="4"/>
  <c r="J823" i="4"/>
  <c r="BE823" i="4"/>
  <c r="R823" i="4"/>
  <c r="T823" i="4"/>
  <c r="BF823" i="4"/>
  <c r="BG823" i="4"/>
  <c r="BH823" i="4"/>
  <c r="BI823" i="4"/>
  <c r="BK823" i="4"/>
  <c r="J824" i="4"/>
  <c r="BE824" i="4"/>
  <c r="R824" i="4"/>
  <c r="T824" i="4"/>
  <c r="BF824" i="4"/>
  <c r="BG824" i="4"/>
  <c r="BH824" i="4"/>
  <c r="BI824" i="4"/>
  <c r="BK824" i="4"/>
  <c r="J825" i="4"/>
  <c r="BE825" i="4"/>
  <c r="R825" i="4"/>
  <c r="T825" i="4"/>
  <c r="BF825" i="4"/>
  <c r="BG825" i="4"/>
  <c r="BH825" i="4"/>
  <c r="BI825" i="4"/>
  <c r="BK825" i="4"/>
  <c r="J826" i="4"/>
  <c r="BE826" i="4"/>
  <c r="R826" i="4"/>
  <c r="T826" i="4"/>
  <c r="BF826" i="4"/>
  <c r="BG826" i="4"/>
  <c r="BH826" i="4"/>
  <c r="BI826" i="4"/>
  <c r="BK826" i="4"/>
  <c r="J827" i="4"/>
  <c r="BE827" i="4"/>
  <c r="R827" i="4"/>
  <c r="T827" i="4"/>
  <c r="BF827" i="4"/>
  <c r="BG827" i="4"/>
  <c r="BH827" i="4"/>
  <c r="BI827" i="4"/>
  <c r="BK827" i="4"/>
  <c r="J828" i="4"/>
  <c r="BE828" i="4"/>
  <c r="R828" i="4"/>
  <c r="T828" i="4"/>
  <c r="BF828" i="4"/>
  <c r="BG828" i="4"/>
  <c r="BH828" i="4"/>
  <c r="BI828" i="4"/>
  <c r="BK828" i="4"/>
  <c r="J829" i="4"/>
  <c r="BE829" i="4"/>
  <c r="R829" i="4"/>
  <c r="T829" i="4"/>
  <c r="BF829" i="4"/>
  <c r="BG829" i="4"/>
  <c r="BH829" i="4"/>
  <c r="BI829" i="4"/>
  <c r="BK829" i="4"/>
  <c r="J830" i="4"/>
  <c r="BE830" i="4"/>
  <c r="R830" i="4"/>
  <c r="T830" i="4"/>
  <c r="BF830" i="4"/>
  <c r="BG830" i="4"/>
  <c r="BH830" i="4"/>
  <c r="BI830" i="4"/>
  <c r="BK830" i="4"/>
  <c r="J831" i="4"/>
  <c r="BE831" i="4"/>
  <c r="R831" i="4"/>
  <c r="T831" i="4"/>
  <c r="BF831" i="4"/>
  <c r="BG831" i="4"/>
  <c r="BH831" i="4"/>
  <c r="BI831" i="4"/>
  <c r="BK831" i="4"/>
  <c r="J832" i="4"/>
  <c r="BE832" i="4"/>
  <c r="R832" i="4"/>
  <c r="T832" i="4"/>
  <c r="BF832" i="4"/>
  <c r="BG832" i="4"/>
  <c r="BH832" i="4"/>
  <c r="BI832" i="4"/>
  <c r="BK832" i="4"/>
  <c r="J833" i="4"/>
  <c r="BE833" i="4"/>
  <c r="R833" i="4"/>
  <c r="T833" i="4"/>
  <c r="BF833" i="4"/>
  <c r="BG833" i="4"/>
  <c r="BH833" i="4"/>
  <c r="BI833" i="4"/>
  <c r="BK833" i="4"/>
  <c r="J834" i="4"/>
  <c r="BE834" i="4"/>
  <c r="R834" i="4"/>
  <c r="T834" i="4"/>
  <c r="BF834" i="4"/>
  <c r="BG834" i="4"/>
  <c r="BH834" i="4"/>
  <c r="BI834" i="4"/>
  <c r="BK834" i="4"/>
  <c r="J837" i="4"/>
  <c r="BE837" i="4"/>
  <c r="R837" i="4"/>
  <c r="T837" i="4"/>
  <c r="BF837" i="4"/>
  <c r="BG837" i="4"/>
  <c r="BH837" i="4"/>
  <c r="BI837" i="4"/>
  <c r="BK837" i="4"/>
  <c r="J840" i="4"/>
  <c r="BE840" i="4"/>
  <c r="R840" i="4"/>
  <c r="T840" i="4"/>
  <c r="BF840" i="4"/>
  <c r="BG840" i="4"/>
  <c r="BH840" i="4"/>
  <c r="BI840" i="4"/>
  <c r="BK840" i="4"/>
  <c r="P841" i="4"/>
  <c r="J842" i="4"/>
  <c r="BE842" i="4"/>
  <c r="R842" i="4"/>
  <c r="T842" i="4"/>
  <c r="BF842" i="4"/>
  <c r="BG842" i="4"/>
  <c r="BH842" i="4"/>
  <c r="BI842" i="4"/>
  <c r="BK842" i="4"/>
  <c r="J845" i="4"/>
  <c r="BE845" i="4"/>
  <c r="R845" i="4"/>
  <c r="T845" i="4"/>
  <c r="BF845" i="4"/>
  <c r="BG845" i="4"/>
  <c r="BH845" i="4"/>
  <c r="BI845" i="4"/>
  <c r="BK845" i="4"/>
  <c r="J848" i="4"/>
  <c r="BE848" i="4"/>
  <c r="R848" i="4"/>
  <c r="T848" i="4"/>
  <c r="BF848" i="4"/>
  <c r="BG848" i="4"/>
  <c r="BH848" i="4"/>
  <c r="BI848" i="4"/>
  <c r="BK848" i="4"/>
  <c r="J851" i="4"/>
  <c r="BE851" i="4"/>
  <c r="R851" i="4"/>
  <c r="T851" i="4"/>
  <c r="BF851" i="4"/>
  <c r="BG851" i="4"/>
  <c r="BH851" i="4"/>
  <c r="BI851" i="4"/>
  <c r="BK851" i="4"/>
  <c r="J854" i="4"/>
  <c r="BE854" i="4"/>
  <c r="R854" i="4"/>
  <c r="T854" i="4"/>
  <c r="BF854" i="4"/>
  <c r="BG854" i="4"/>
  <c r="BH854" i="4"/>
  <c r="BI854" i="4"/>
  <c r="BK854" i="4"/>
  <c r="J857" i="4"/>
  <c r="BE857" i="4"/>
  <c r="R857" i="4"/>
  <c r="T857" i="4"/>
  <c r="BF857" i="4"/>
  <c r="BG857" i="4"/>
  <c r="BH857" i="4"/>
  <c r="BI857" i="4"/>
  <c r="BK857" i="4"/>
  <c r="P858" i="4"/>
  <c r="J859" i="4"/>
  <c r="BE859" i="4"/>
  <c r="R859" i="4"/>
  <c r="T859" i="4"/>
  <c r="T858" i="4"/>
  <c r="BF859" i="4"/>
  <c r="BG859" i="4"/>
  <c r="BH859" i="4"/>
  <c r="BI859" i="4"/>
  <c r="BK859" i="4"/>
  <c r="J862" i="4"/>
  <c r="BE862" i="4"/>
  <c r="R862" i="4"/>
  <c r="R858" i="4"/>
  <c r="T862" i="4"/>
  <c r="BF862" i="4"/>
  <c r="BG862" i="4"/>
  <c r="BH862" i="4"/>
  <c r="BI862" i="4"/>
  <c r="BK862" i="4"/>
  <c r="J865" i="4"/>
  <c r="BE865" i="4"/>
  <c r="R865" i="4"/>
  <c r="T865" i="4"/>
  <c r="BF865" i="4"/>
  <c r="BG865" i="4"/>
  <c r="BH865" i="4"/>
  <c r="BI865" i="4"/>
  <c r="BK865" i="4"/>
  <c r="P866" i="4"/>
  <c r="J867" i="4"/>
  <c r="BE867" i="4"/>
  <c r="R867" i="4"/>
  <c r="T867" i="4"/>
  <c r="BF867" i="4"/>
  <c r="BG867" i="4"/>
  <c r="BH867" i="4"/>
  <c r="BI867" i="4"/>
  <c r="BK867" i="4"/>
  <c r="BK866" i="4"/>
  <c r="J870" i="4"/>
  <c r="BE870" i="4"/>
  <c r="R870" i="4"/>
  <c r="T870" i="4"/>
  <c r="BF870" i="4"/>
  <c r="BG870" i="4"/>
  <c r="BH870" i="4"/>
  <c r="BI870" i="4"/>
  <c r="BK870" i="4"/>
  <c r="J873" i="4"/>
  <c r="BE873" i="4"/>
  <c r="R873" i="4"/>
  <c r="T873" i="4"/>
  <c r="BF873" i="4"/>
  <c r="BG873" i="4"/>
  <c r="BH873" i="4"/>
  <c r="BI873" i="4"/>
  <c r="BK873" i="4"/>
  <c r="J876" i="4"/>
  <c r="BE876" i="4"/>
  <c r="R876" i="4"/>
  <c r="T876" i="4"/>
  <c r="BF876" i="4"/>
  <c r="BG876" i="4"/>
  <c r="BH876" i="4"/>
  <c r="BI876" i="4"/>
  <c r="BK876" i="4"/>
  <c r="P879" i="4"/>
  <c r="J880" i="4"/>
  <c r="BE880" i="4"/>
  <c r="R880" i="4"/>
  <c r="T880" i="4"/>
  <c r="BF880" i="4"/>
  <c r="BG880" i="4"/>
  <c r="BH880" i="4"/>
  <c r="BI880" i="4"/>
  <c r="BK880" i="4"/>
  <c r="J881" i="4"/>
  <c r="BE881" i="4"/>
  <c r="R881" i="4"/>
  <c r="T881" i="4"/>
  <c r="BF881" i="4"/>
  <c r="BG881" i="4"/>
  <c r="BH881" i="4"/>
  <c r="BI881" i="4"/>
  <c r="BK881" i="4"/>
  <c r="J882" i="4"/>
  <c r="BE882" i="4"/>
  <c r="R882" i="4"/>
  <c r="T882" i="4"/>
  <c r="T879" i="4"/>
  <c r="BF882" i="4"/>
  <c r="BG882" i="4"/>
  <c r="BH882" i="4"/>
  <c r="BI882" i="4"/>
  <c r="BK882" i="4"/>
  <c r="J883" i="4"/>
  <c r="BE883" i="4"/>
  <c r="R883" i="4"/>
  <c r="T883" i="4"/>
  <c r="BF883" i="4"/>
  <c r="BG883" i="4"/>
  <c r="BH883" i="4"/>
  <c r="BI883" i="4"/>
  <c r="BK883" i="4"/>
  <c r="J884" i="4"/>
  <c r="BE884" i="4"/>
  <c r="R884" i="4"/>
  <c r="T884" i="4"/>
  <c r="BF884" i="4"/>
  <c r="BG884" i="4"/>
  <c r="BH884" i="4"/>
  <c r="BI884" i="4"/>
  <c r="BK884" i="4"/>
  <c r="J885" i="4"/>
  <c r="BE885" i="4"/>
  <c r="R885" i="4"/>
  <c r="T885" i="4"/>
  <c r="BF885" i="4"/>
  <c r="BG885" i="4"/>
  <c r="BH885" i="4"/>
  <c r="BI885" i="4"/>
  <c r="BK885" i="4"/>
  <c r="J886" i="4"/>
  <c r="BE886" i="4"/>
  <c r="R886" i="4"/>
  <c r="T886" i="4"/>
  <c r="BF886" i="4"/>
  <c r="BG886" i="4"/>
  <c r="BH886" i="4"/>
  <c r="BI886" i="4"/>
  <c r="BK886" i="4"/>
  <c r="E7" i="5"/>
  <c r="E82" i="5"/>
  <c r="J16" i="5"/>
  <c r="J57" i="5"/>
  <c r="J18" i="5"/>
  <c r="E19" i="5"/>
  <c r="F59" i="5"/>
  <c r="J19" i="5"/>
  <c r="J21" i="5"/>
  <c r="E22" i="5"/>
  <c r="F93" i="5"/>
  <c r="J22" i="5"/>
  <c r="J24" i="5"/>
  <c r="E25" i="5"/>
  <c r="J25" i="5"/>
  <c r="E49" i="5"/>
  <c r="E55" i="5"/>
  <c r="F57" i="5"/>
  <c r="J59" i="5"/>
  <c r="E88" i="5"/>
  <c r="F90" i="5"/>
  <c r="J92" i="5"/>
  <c r="P98" i="5"/>
  <c r="J99" i="5"/>
  <c r="R99" i="5"/>
  <c r="T99" i="5"/>
  <c r="BE99" i="5"/>
  <c r="BF99" i="5"/>
  <c r="BG99" i="5"/>
  <c r="BH99" i="5"/>
  <c r="BI99" i="5"/>
  <c r="BK99" i="5"/>
  <c r="J100" i="5"/>
  <c r="BE100" i="5"/>
  <c r="R100" i="5"/>
  <c r="T100" i="5"/>
  <c r="BF100" i="5"/>
  <c r="BG100" i="5"/>
  <c r="BH100" i="5"/>
  <c r="BI100" i="5"/>
  <c r="BK100" i="5"/>
  <c r="J101" i="5"/>
  <c r="BE101" i="5"/>
  <c r="R101" i="5"/>
  <c r="T101" i="5"/>
  <c r="BF101" i="5"/>
  <c r="BG101" i="5"/>
  <c r="BH101" i="5"/>
  <c r="BI101" i="5"/>
  <c r="BK101" i="5"/>
  <c r="J102" i="5"/>
  <c r="BE102" i="5"/>
  <c r="R102" i="5"/>
  <c r="T102" i="5"/>
  <c r="BF102" i="5"/>
  <c r="BG102" i="5"/>
  <c r="BH102" i="5"/>
  <c r="BI102" i="5"/>
  <c r="BK102" i="5"/>
  <c r="J103" i="5"/>
  <c r="BE103" i="5"/>
  <c r="R103" i="5"/>
  <c r="T103" i="5"/>
  <c r="BF103" i="5"/>
  <c r="BG103" i="5"/>
  <c r="BH103" i="5"/>
  <c r="BI103" i="5"/>
  <c r="BK103" i="5"/>
  <c r="J104" i="5"/>
  <c r="BE104" i="5"/>
  <c r="R104" i="5"/>
  <c r="T104" i="5"/>
  <c r="BF104" i="5"/>
  <c r="BG104" i="5"/>
  <c r="BH104" i="5"/>
  <c r="BI104" i="5"/>
  <c r="BK104" i="5"/>
  <c r="J105" i="5"/>
  <c r="R105" i="5"/>
  <c r="T105" i="5"/>
  <c r="BE105" i="5"/>
  <c r="BF105" i="5"/>
  <c r="BG105" i="5"/>
  <c r="BH105" i="5"/>
  <c r="BI105" i="5"/>
  <c r="BK105" i="5"/>
  <c r="J106" i="5"/>
  <c r="BE106" i="5"/>
  <c r="R106" i="5"/>
  <c r="T106" i="5"/>
  <c r="BF106" i="5"/>
  <c r="BG106" i="5"/>
  <c r="BH106" i="5"/>
  <c r="BI106" i="5"/>
  <c r="BK106" i="5"/>
  <c r="J107" i="5"/>
  <c r="BE107" i="5"/>
  <c r="R107" i="5"/>
  <c r="T107" i="5"/>
  <c r="BF107" i="5"/>
  <c r="BG107" i="5"/>
  <c r="BH107" i="5"/>
  <c r="BI107" i="5"/>
  <c r="BK107" i="5"/>
  <c r="J108" i="5"/>
  <c r="BE108" i="5"/>
  <c r="R108" i="5"/>
  <c r="T108" i="5"/>
  <c r="BF108" i="5"/>
  <c r="BG108" i="5"/>
  <c r="BH108" i="5"/>
  <c r="BI108" i="5"/>
  <c r="BK108" i="5"/>
  <c r="J109" i="5"/>
  <c r="R109" i="5"/>
  <c r="T109" i="5"/>
  <c r="BE109" i="5"/>
  <c r="BF109" i="5"/>
  <c r="BG109" i="5"/>
  <c r="BH109" i="5"/>
  <c r="BI109" i="5"/>
  <c r="BK109" i="5"/>
  <c r="J110" i="5"/>
  <c r="BE110" i="5"/>
  <c r="R110" i="5"/>
  <c r="T110" i="5"/>
  <c r="BF110" i="5"/>
  <c r="BG110" i="5"/>
  <c r="BH110" i="5"/>
  <c r="BI110" i="5"/>
  <c r="BK110" i="5"/>
  <c r="J111" i="5"/>
  <c r="BE111" i="5"/>
  <c r="R111" i="5"/>
  <c r="T111" i="5"/>
  <c r="BF111" i="5"/>
  <c r="BG111" i="5"/>
  <c r="BH111" i="5"/>
  <c r="BI111" i="5"/>
  <c r="BK111" i="5"/>
  <c r="J112" i="5"/>
  <c r="BE112" i="5"/>
  <c r="R112" i="5"/>
  <c r="T112" i="5"/>
  <c r="BF112" i="5"/>
  <c r="BG112" i="5"/>
  <c r="BH112" i="5"/>
  <c r="BI112" i="5"/>
  <c r="BK112" i="5"/>
  <c r="J113" i="5"/>
  <c r="R113" i="5"/>
  <c r="T113" i="5"/>
  <c r="BE113" i="5"/>
  <c r="BF113" i="5"/>
  <c r="BG113" i="5"/>
  <c r="BH113" i="5"/>
  <c r="BI113" i="5"/>
  <c r="BK113" i="5"/>
  <c r="J114" i="5"/>
  <c r="BE114" i="5"/>
  <c r="R114" i="5"/>
  <c r="T114" i="5"/>
  <c r="BF114" i="5"/>
  <c r="BG114" i="5"/>
  <c r="BH114" i="5"/>
  <c r="BI114" i="5"/>
  <c r="BK114" i="5"/>
  <c r="P115" i="5"/>
  <c r="J116" i="5"/>
  <c r="BE116" i="5"/>
  <c r="R116" i="5"/>
  <c r="T116" i="5"/>
  <c r="BF116" i="5"/>
  <c r="BG116" i="5"/>
  <c r="BH116" i="5"/>
  <c r="BI116" i="5"/>
  <c r="BK116" i="5"/>
  <c r="J117" i="5"/>
  <c r="BE117" i="5"/>
  <c r="R117" i="5"/>
  <c r="T117" i="5"/>
  <c r="BF117" i="5"/>
  <c r="BG117" i="5"/>
  <c r="BH117" i="5"/>
  <c r="BI117" i="5"/>
  <c r="BK117" i="5"/>
  <c r="J118" i="5"/>
  <c r="R118" i="5"/>
  <c r="T118" i="5"/>
  <c r="BE118" i="5"/>
  <c r="BF118" i="5"/>
  <c r="BG118" i="5"/>
  <c r="BH118" i="5"/>
  <c r="BI118" i="5"/>
  <c r="BK118" i="5"/>
  <c r="J119" i="5"/>
  <c r="BE119" i="5"/>
  <c r="R119" i="5"/>
  <c r="T119" i="5"/>
  <c r="BF119" i="5"/>
  <c r="BG119" i="5"/>
  <c r="BH119" i="5"/>
  <c r="BI119" i="5"/>
  <c r="BK119" i="5"/>
  <c r="J120" i="5"/>
  <c r="BE120" i="5"/>
  <c r="R120" i="5"/>
  <c r="T120" i="5"/>
  <c r="BF120" i="5"/>
  <c r="BG120" i="5"/>
  <c r="BH120" i="5"/>
  <c r="BI120" i="5"/>
  <c r="BK120" i="5"/>
  <c r="J121" i="5"/>
  <c r="BE121" i="5"/>
  <c r="R121" i="5"/>
  <c r="T121" i="5"/>
  <c r="BF121" i="5"/>
  <c r="BG121" i="5"/>
  <c r="BH121" i="5"/>
  <c r="BI121" i="5"/>
  <c r="BK121" i="5"/>
  <c r="J122" i="5"/>
  <c r="R122" i="5"/>
  <c r="T122" i="5"/>
  <c r="BE122" i="5"/>
  <c r="BF122" i="5"/>
  <c r="BG122" i="5"/>
  <c r="BH122" i="5"/>
  <c r="BI122" i="5"/>
  <c r="BK122" i="5"/>
  <c r="J123" i="5"/>
  <c r="BE123" i="5"/>
  <c r="R123" i="5"/>
  <c r="T123" i="5"/>
  <c r="BF123" i="5"/>
  <c r="BG123" i="5"/>
  <c r="BH123" i="5"/>
  <c r="BI123" i="5"/>
  <c r="BK123" i="5"/>
  <c r="P124" i="5"/>
  <c r="J125" i="5"/>
  <c r="BE125" i="5"/>
  <c r="R125" i="5"/>
  <c r="T125" i="5"/>
  <c r="BF125" i="5"/>
  <c r="BG125" i="5"/>
  <c r="BH125" i="5"/>
  <c r="BI125" i="5"/>
  <c r="BK125" i="5"/>
  <c r="J126" i="5"/>
  <c r="BE126" i="5"/>
  <c r="R126" i="5"/>
  <c r="T126" i="5"/>
  <c r="BF126" i="5"/>
  <c r="BG126" i="5"/>
  <c r="BH126" i="5"/>
  <c r="BI126" i="5"/>
  <c r="BK126" i="5"/>
  <c r="P127" i="5"/>
  <c r="J128" i="5"/>
  <c r="BE128" i="5"/>
  <c r="R128" i="5"/>
  <c r="T128" i="5"/>
  <c r="BF128" i="5"/>
  <c r="BG128" i="5"/>
  <c r="BH128" i="5"/>
  <c r="BI128" i="5"/>
  <c r="BK128" i="5"/>
  <c r="J129" i="5"/>
  <c r="BE129" i="5"/>
  <c r="R129" i="5"/>
  <c r="T129" i="5"/>
  <c r="BF129" i="5"/>
  <c r="BG129" i="5"/>
  <c r="BH129" i="5"/>
  <c r="BI129" i="5"/>
  <c r="BK129" i="5"/>
  <c r="J130" i="5"/>
  <c r="R130" i="5"/>
  <c r="T130" i="5"/>
  <c r="BE130" i="5"/>
  <c r="BF130" i="5"/>
  <c r="BG130" i="5"/>
  <c r="BH130" i="5"/>
  <c r="BI130" i="5"/>
  <c r="BK130" i="5"/>
  <c r="J131" i="5"/>
  <c r="BE131" i="5"/>
  <c r="R131" i="5"/>
  <c r="T131" i="5"/>
  <c r="BF131" i="5"/>
  <c r="BG131" i="5"/>
  <c r="BH131" i="5"/>
  <c r="BI131" i="5"/>
  <c r="BK131" i="5"/>
  <c r="J132" i="5"/>
  <c r="BE132" i="5"/>
  <c r="R132" i="5"/>
  <c r="T132" i="5"/>
  <c r="BF132" i="5"/>
  <c r="BG132" i="5"/>
  <c r="BH132" i="5"/>
  <c r="BI132" i="5"/>
  <c r="BK132" i="5"/>
  <c r="J133" i="5"/>
  <c r="BE133" i="5"/>
  <c r="R133" i="5"/>
  <c r="T133" i="5"/>
  <c r="BF133" i="5"/>
  <c r="BG133" i="5"/>
  <c r="BH133" i="5"/>
  <c r="BI133" i="5"/>
  <c r="BK133" i="5"/>
  <c r="J134" i="5"/>
  <c r="R134" i="5"/>
  <c r="T134" i="5"/>
  <c r="BE134" i="5"/>
  <c r="BF134" i="5"/>
  <c r="BG134" i="5"/>
  <c r="BH134" i="5"/>
  <c r="BI134" i="5"/>
  <c r="BK134" i="5"/>
  <c r="J135" i="5"/>
  <c r="BE135" i="5"/>
  <c r="R135" i="5"/>
  <c r="T135" i="5"/>
  <c r="BF135" i="5"/>
  <c r="BG135" i="5"/>
  <c r="BH135" i="5"/>
  <c r="BI135" i="5"/>
  <c r="BK135" i="5"/>
  <c r="J136" i="5"/>
  <c r="BE136" i="5"/>
  <c r="R136" i="5"/>
  <c r="T136" i="5"/>
  <c r="BF136" i="5"/>
  <c r="BG136" i="5"/>
  <c r="BH136" i="5"/>
  <c r="BI136" i="5"/>
  <c r="BK136" i="5"/>
  <c r="J137" i="5"/>
  <c r="BE137" i="5"/>
  <c r="R137" i="5"/>
  <c r="T137" i="5"/>
  <c r="BF137" i="5"/>
  <c r="BG137" i="5"/>
  <c r="BH137" i="5"/>
  <c r="BI137" i="5"/>
  <c r="BK137" i="5"/>
  <c r="J138" i="5"/>
  <c r="R138" i="5"/>
  <c r="T138" i="5"/>
  <c r="BE138" i="5"/>
  <c r="BF138" i="5"/>
  <c r="BG138" i="5"/>
  <c r="BH138" i="5"/>
  <c r="BI138" i="5"/>
  <c r="BK138" i="5"/>
  <c r="J139" i="5"/>
  <c r="BE139" i="5"/>
  <c r="R139" i="5"/>
  <c r="T139" i="5"/>
  <c r="BF139" i="5"/>
  <c r="BG139" i="5"/>
  <c r="BH139" i="5"/>
  <c r="BI139" i="5"/>
  <c r="BK139" i="5"/>
  <c r="J140" i="5"/>
  <c r="BE140" i="5"/>
  <c r="R140" i="5"/>
  <c r="T140" i="5"/>
  <c r="BF140" i="5"/>
  <c r="BG140" i="5"/>
  <c r="BH140" i="5"/>
  <c r="BI140" i="5"/>
  <c r="BK140" i="5"/>
  <c r="J141" i="5"/>
  <c r="BE141" i="5"/>
  <c r="R141" i="5"/>
  <c r="T141" i="5"/>
  <c r="BF141" i="5"/>
  <c r="BG141" i="5"/>
  <c r="BH141" i="5"/>
  <c r="BI141" i="5"/>
  <c r="BK141" i="5"/>
  <c r="J142" i="5"/>
  <c r="BE142" i="5"/>
  <c r="R142" i="5"/>
  <c r="T142" i="5"/>
  <c r="BF142" i="5"/>
  <c r="BG142" i="5"/>
  <c r="BH142" i="5"/>
  <c r="BI142" i="5"/>
  <c r="BK142" i="5"/>
  <c r="J143" i="5"/>
  <c r="BE143" i="5"/>
  <c r="R143" i="5"/>
  <c r="T143" i="5"/>
  <c r="BF143" i="5"/>
  <c r="BG143" i="5"/>
  <c r="BH143" i="5"/>
  <c r="BI143" i="5"/>
  <c r="BK143" i="5"/>
  <c r="J144" i="5"/>
  <c r="BE144" i="5"/>
  <c r="R144" i="5"/>
  <c r="T144" i="5"/>
  <c r="BF144" i="5"/>
  <c r="BG144" i="5"/>
  <c r="BH144" i="5"/>
  <c r="BI144" i="5"/>
  <c r="BK144" i="5"/>
  <c r="J145" i="5"/>
  <c r="BE145" i="5"/>
  <c r="R145" i="5"/>
  <c r="T145" i="5"/>
  <c r="BF145" i="5"/>
  <c r="BG145" i="5"/>
  <c r="BH145" i="5"/>
  <c r="BI145" i="5"/>
  <c r="BK145" i="5"/>
  <c r="J146" i="5"/>
  <c r="R146" i="5"/>
  <c r="T146" i="5"/>
  <c r="BE146" i="5"/>
  <c r="BF146" i="5"/>
  <c r="BG146" i="5"/>
  <c r="BH146" i="5"/>
  <c r="BI146" i="5"/>
  <c r="BK146" i="5"/>
  <c r="J147" i="5"/>
  <c r="BE147" i="5"/>
  <c r="R147" i="5"/>
  <c r="T147" i="5"/>
  <c r="BF147" i="5"/>
  <c r="BG147" i="5"/>
  <c r="BH147" i="5"/>
  <c r="BI147" i="5"/>
  <c r="BK147" i="5"/>
  <c r="J148" i="5"/>
  <c r="BE148" i="5"/>
  <c r="R148" i="5"/>
  <c r="T148" i="5"/>
  <c r="BF148" i="5"/>
  <c r="BG148" i="5"/>
  <c r="BH148" i="5"/>
  <c r="BI148" i="5"/>
  <c r="BK148" i="5"/>
  <c r="J149" i="5"/>
  <c r="BE149" i="5"/>
  <c r="R149" i="5"/>
  <c r="T149" i="5"/>
  <c r="BF149" i="5"/>
  <c r="BG149" i="5"/>
  <c r="BH149" i="5"/>
  <c r="BI149" i="5"/>
  <c r="BK149" i="5"/>
  <c r="J150" i="5"/>
  <c r="R150" i="5"/>
  <c r="T150" i="5"/>
  <c r="BE150" i="5"/>
  <c r="BF150" i="5"/>
  <c r="BG150" i="5"/>
  <c r="BH150" i="5"/>
  <c r="BI150" i="5"/>
  <c r="BK150" i="5"/>
  <c r="J151" i="5"/>
  <c r="BE151" i="5"/>
  <c r="R151" i="5"/>
  <c r="T151" i="5"/>
  <c r="BF151" i="5"/>
  <c r="BG151" i="5"/>
  <c r="BH151" i="5"/>
  <c r="BI151" i="5"/>
  <c r="BK151" i="5"/>
  <c r="J152" i="5"/>
  <c r="BE152" i="5"/>
  <c r="R152" i="5"/>
  <c r="T152" i="5"/>
  <c r="BF152" i="5"/>
  <c r="BG152" i="5"/>
  <c r="BH152" i="5"/>
  <c r="BI152" i="5"/>
  <c r="BK152" i="5"/>
  <c r="J153" i="5"/>
  <c r="BE153" i="5"/>
  <c r="R153" i="5"/>
  <c r="T153" i="5"/>
  <c r="BF153" i="5"/>
  <c r="BG153" i="5"/>
  <c r="BH153" i="5"/>
  <c r="BI153" i="5"/>
  <c r="BK153" i="5"/>
  <c r="P154" i="5"/>
  <c r="J155" i="5"/>
  <c r="BE155" i="5"/>
  <c r="R155" i="5"/>
  <c r="T155" i="5"/>
  <c r="BF155" i="5"/>
  <c r="BG155" i="5"/>
  <c r="BH155" i="5"/>
  <c r="BI155" i="5"/>
  <c r="BK155" i="5"/>
  <c r="J156" i="5"/>
  <c r="BE156" i="5"/>
  <c r="R156" i="5"/>
  <c r="T156" i="5"/>
  <c r="BF156" i="5"/>
  <c r="BG156" i="5"/>
  <c r="BH156" i="5"/>
  <c r="BI156" i="5"/>
  <c r="BK156" i="5"/>
  <c r="J157" i="5"/>
  <c r="BE157" i="5"/>
  <c r="R157" i="5"/>
  <c r="T157" i="5"/>
  <c r="BF157" i="5"/>
  <c r="BG157" i="5"/>
  <c r="BH157" i="5"/>
  <c r="BI157" i="5"/>
  <c r="BK157" i="5"/>
  <c r="J158" i="5"/>
  <c r="BE158" i="5"/>
  <c r="R158" i="5"/>
  <c r="T158" i="5"/>
  <c r="BF158" i="5"/>
  <c r="BG158" i="5"/>
  <c r="BH158" i="5"/>
  <c r="BI158" i="5"/>
  <c r="BK158" i="5"/>
  <c r="J159" i="5"/>
  <c r="BE159" i="5"/>
  <c r="R159" i="5"/>
  <c r="T159" i="5"/>
  <c r="BF159" i="5"/>
  <c r="BG159" i="5"/>
  <c r="BH159" i="5"/>
  <c r="BI159" i="5"/>
  <c r="BK159" i="5"/>
  <c r="J160" i="5"/>
  <c r="BE160" i="5"/>
  <c r="R160" i="5"/>
  <c r="T160" i="5"/>
  <c r="BF160" i="5"/>
  <c r="BG160" i="5"/>
  <c r="BH160" i="5"/>
  <c r="BI160" i="5"/>
  <c r="BK160" i="5"/>
  <c r="J161" i="5"/>
  <c r="R161" i="5"/>
  <c r="T161" i="5"/>
  <c r="BE161" i="5"/>
  <c r="BF161" i="5"/>
  <c r="BG161" i="5"/>
  <c r="BH161" i="5"/>
  <c r="BI161" i="5"/>
  <c r="BK161" i="5"/>
  <c r="J162" i="5"/>
  <c r="BE162" i="5"/>
  <c r="R162" i="5"/>
  <c r="T162" i="5"/>
  <c r="BF162" i="5"/>
  <c r="BG162" i="5"/>
  <c r="BH162" i="5"/>
  <c r="BI162" i="5"/>
  <c r="BK162" i="5"/>
  <c r="J163" i="5"/>
  <c r="BE163" i="5"/>
  <c r="R163" i="5"/>
  <c r="T163" i="5"/>
  <c r="BF163" i="5"/>
  <c r="BG163" i="5"/>
  <c r="BH163" i="5"/>
  <c r="BI163" i="5"/>
  <c r="BK163" i="5"/>
  <c r="J164" i="5"/>
  <c r="BE164" i="5"/>
  <c r="R164" i="5"/>
  <c r="T164" i="5"/>
  <c r="BF164" i="5"/>
  <c r="BG164" i="5"/>
  <c r="BH164" i="5"/>
  <c r="BI164" i="5"/>
  <c r="BK164" i="5"/>
  <c r="J165" i="5"/>
  <c r="BE165" i="5"/>
  <c r="R165" i="5"/>
  <c r="T165" i="5"/>
  <c r="BF165" i="5"/>
  <c r="BG165" i="5"/>
  <c r="BH165" i="5"/>
  <c r="BI165" i="5"/>
  <c r="BK165" i="5"/>
  <c r="J166" i="5"/>
  <c r="BE166" i="5"/>
  <c r="R166" i="5"/>
  <c r="T166" i="5"/>
  <c r="BF166" i="5"/>
  <c r="BG166" i="5"/>
  <c r="BH166" i="5"/>
  <c r="BI166" i="5"/>
  <c r="BK166" i="5"/>
  <c r="J167" i="5"/>
  <c r="BE167" i="5"/>
  <c r="R167" i="5"/>
  <c r="T167" i="5"/>
  <c r="BF167" i="5"/>
  <c r="BG167" i="5"/>
  <c r="BH167" i="5"/>
  <c r="BI167" i="5"/>
  <c r="BK167" i="5"/>
  <c r="J168" i="5"/>
  <c r="BE168" i="5"/>
  <c r="R168" i="5"/>
  <c r="T168" i="5"/>
  <c r="BF168" i="5"/>
  <c r="BG168" i="5"/>
  <c r="BH168" i="5"/>
  <c r="BI168" i="5"/>
  <c r="BK168" i="5"/>
  <c r="P169" i="5"/>
  <c r="J170" i="5"/>
  <c r="BE170" i="5"/>
  <c r="R170" i="5"/>
  <c r="T170" i="5"/>
  <c r="BF170" i="5"/>
  <c r="BG170" i="5"/>
  <c r="BH170" i="5"/>
  <c r="BI170" i="5"/>
  <c r="BK170" i="5"/>
  <c r="J171" i="5"/>
  <c r="BE171" i="5"/>
  <c r="R171" i="5"/>
  <c r="T171" i="5"/>
  <c r="BF171" i="5"/>
  <c r="BG171" i="5"/>
  <c r="BH171" i="5"/>
  <c r="BI171" i="5"/>
  <c r="BK171" i="5"/>
  <c r="J172" i="5"/>
  <c r="BE172" i="5"/>
  <c r="R172" i="5"/>
  <c r="T172" i="5"/>
  <c r="BF172" i="5"/>
  <c r="BG172" i="5"/>
  <c r="BH172" i="5"/>
  <c r="BI172" i="5"/>
  <c r="BK172" i="5"/>
  <c r="J173" i="5"/>
  <c r="BE173" i="5"/>
  <c r="R173" i="5"/>
  <c r="T173" i="5"/>
  <c r="BF173" i="5"/>
  <c r="BG173" i="5"/>
  <c r="BH173" i="5"/>
  <c r="BI173" i="5"/>
  <c r="BK173" i="5"/>
  <c r="P174" i="5"/>
  <c r="J175" i="5"/>
  <c r="R175" i="5"/>
  <c r="T175" i="5"/>
  <c r="BE175" i="5"/>
  <c r="BF175" i="5"/>
  <c r="BG175" i="5"/>
  <c r="BH175" i="5"/>
  <c r="BI175" i="5"/>
  <c r="BK175" i="5"/>
  <c r="J176" i="5"/>
  <c r="BE176" i="5"/>
  <c r="R176" i="5"/>
  <c r="T176" i="5"/>
  <c r="BF176" i="5"/>
  <c r="BG176" i="5"/>
  <c r="BH176" i="5"/>
  <c r="BI176" i="5"/>
  <c r="BK176" i="5"/>
  <c r="J177" i="5"/>
  <c r="BE177" i="5"/>
  <c r="R177" i="5"/>
  <c r="T177" i="5"/>
  <c r="BF177" i="5"/>
  <c r="BG177" i="5"/>
  <c r="BH177" i="5"/>
  <c r="BI177" i="5"/>
  <c r="BK177" i="5"/>
  <c r="E7" i="6"/>
  <c r="J16" i="6"/>
  <c r="J57" i="6"/>
  <c r="J18" i="6"/>
  <c r="E19" i="6"/>
  <c r="F59" i="6"/>
  <c r="J19" i="6"/>
  <c r="J21" i="6"/>
  <c r="E22" i="6"/>
  <c r="J22" i="6"/>
  <c r="J24" i="6"/>
  <c r="E25" i="6"/>
  <c r="J25" i="6"/>
  <c r="E49" i="6"/>
  <c r="E55" i="6"/>
  <c r="F57" i="6"/>
  <c r="F60" i="6"/>
  <c r="E78" i="6"/>
  <c r="E84" i="6"/>
  <c r="F86" i="6"/>
  <c r="F88" i="6"/>
  <c r="F89" i="6"/>
  <c r="P94" i="6"/>
  <c r="J95" i="6"/>
  <c r="BE95" i="6"/>
  <c r="R95" i="6"/>
  <c r="T95" i="6"/>
  <c r="BF95" i="6"/>
  <c r="BG95" i="6"/>
  <c r="BH95" i="6"/>
  <c r="F37" i="6"/>
  <c r="BC60" i="1"/>
  <c r="BI95" i="6"/>
  <c r="BK95" i="6"/>
  <c r="J96" i="6"/>
  <c r="R96" i="6"/>
  <c r="T96" i="6"/>
  <c r="BE96" i="6"/>
  <c r="BF96" i="6"/>
  <c r="BG96" i="6"/>
  <c r="BH96" i="6"/>
  <c r="BI96" i="6"/>
  <c r="BK96" i="6"/>
  <c r="J97" i="6"/>
  <c r="BE97" i="6"/>
  <c r="R97" i="6"/>
  <c r="T97" i="6"/>
  <c r="BF97" i="6"/>
  <c r="BG97" i="6"/>
  <c r="BH97" i="6"/>
  <c r="BI97" i="6"/>
  <c r="BK97" i="6"/>
  <c r="J98" i="6"/>
  <c r="BE98" i="6"/>
  <c r="R98" i="6"/>
  <c r="T98" i="6"/>
  <c r="BF98" i="6"/>
  <c r="BG98" i="6"/>
  <c r="BH98" i="6"/>
  <c r="BI98" i="6"/>
  <c r="BK98" i="6"/>
  <c r="J99" i="6"/>
  <c r="BE99" i="6"/>
  <c r="R99" i="6"/>
  <c r="T99" i="6"/>
  <c r="BF99" i="6"/>
  <c r="BG99" i="6"/>
  <c r="BH99" i="6"/>
  <c r="BI99" i="6"/>
  <c r="BK99" i="6"/>
  <c r="J100" i="6"/>
  <c r="R100" i="6"/>
  <c r="T100" i="6"/>
  <c r="BE100" i="6"/>
  <c r="BF100" i="6"/>
  <c r="BG100" i="6"/>
  <c r="BH100" i="6"/>
  <c r="BI100" i="6"/>
  <c r="BK100" i="6"/>
  <c r="J101" i="6"/>
  <c r="BE101" i="6"/>
  <c r="R101" i="6"/>
  <c r="T101" i="6"/>
  <c r="BF101" i="6"/>
  <c r="BG101" i="6"/>
  <c r="BH101" i="6"/>
  <c r="BI101" i="6"/>
  <c r="BK101" i="6"/>
  <c r="J102" i="6"/>
  <c r="BE102" i="6"/>
  <c r="R102" i="6"/>
  <c r="T102" i="6"/>
  <c r="BF102" i="6"/>
  <c r="BG102" i="6"/>
  <c r="BH102" i="6"/>
  <c r="BI102" i="6"/>
  <c r="BK102" i="6"/>
  <c r="J103" i="6"/>
  <c r="BE103" i="6"/>
  <c r="R103" i="6"/>
  <c r="T103" i="6"/>
  <c r="BF103" i="6"/>
  <c r="BG103" i="6"/>
  <c r="BH103" i="6"/>
  <c r="BI103" i="6"/>
  <c r="BK103" i="6"/>
  <c r="J104" i="6"/>
  <c r="BE104" i="6"/>
  <c r="R104" i="6"/>
  <c r="T104" i="6"/>
  <c r="BF104" i="6"/>
  <c r="BG104" i="6"/>
  <c r="BH104" i="6"/>
  <c r="BI104" i="6"/>
  <c r="BK104" i="6"/>
  <c r="J105" i="6"/>
  <c r="BE105" i="6"/>
  <c r="R105" i="6"/>
  <c r="T105" i="6"/>
  <c r="BF105" i="6"/>
  <c r="BG105" i="6"/>
  <c r="BH105" i="6"/>
  <c r="BI105" i="6"/>
  <c r="BK105" i="6"/>
  <c r="J106" i="6"/>
  <c r="BE106" i="6"/>
  <c r="R106" i="6"/>
  <c r="T106" i="6"/>
  <c r="BF106" i="6"/>
  <c r="BG106" i="6"/>
  <c r="BH106" i="6"/>
  <c r="BI106" i="6"/>
  <c r="BK106" i="6"/>
  <c r="J107" i="6"/>
  <c r="BE107" i="6"/>
  <c r="R107" i="6"/>
  <c r="T107" i="6"/>
  <c r="BF107" i="6"/>
  <c r="BG107" i="6"/>
  <c r="BH107" i="6"/>
  <c r="BI107" i="6"/>
  <c r="BK107" i="6"/>
  <c r="J108" i="6"/>
  <c r="R108" i="6"/>
  <c r="T108" i="6"/>
  <c r="BE108" i="6"/>
  <c r="BF108" i="6"/>
  <c r="BG108" i="6"/>
  <c r="BH108" i="6"/>
  <c r="BI108" i="6"/>
  <c r="BK108" i="6"/>
  <c r="J109" i="6"/>
  <c r="BE109" i="6"/>
  <c r="R109" i="6"/>
  <c r="T109" i="6"/>
  <c r="BF109" i="6"/>
  <c r="BG109" i="6"/>
  <c r="BH109" i="6"/>
  <c r="BI109" i="6"/>
  <c r="BK109" i="6"/>
  <c r="J110" i="6"/>
  <c r="BE110" i="6"/>
  <c r="R110" i="6"/>
  <c r="T110" i="6"/>
  <c r="BF110" i="6"/>
  <c r="BG110" i="6"/>
  <c r="BH110" i="6"/>
  <c r="BI110" i="6"/>
  <c r="BK110" i="6"/>
  <c r="J111" i="6"/>
  <c r="BE111" i="6"/>
  <c r="R111" i="6"/>
  <c r="T111" i="6"/>
  <c r="BF111" i="6"/>
  <c r="BG111" i="6"/>
  <c r="BH111" i="6"/>
  <c r="BI111" i="6"/>
  <c r="BK111" i="6"/>
  <c r="J112" i="6"/>
  <c r="R112" i="6"/>
  <c r="T112" i="6"/>
  <c r="BE112" i="6"/>
  <c r="BF112" i="6"/>
  <c r="BG112" i="6"/>
  <c r="BH112" i="6"/>
  <c r="BI112" i="6"/>
  <c r="BK112" i="6"/>
  <c r="P113" i="6"/>
  <c r="J114" i="6"/>
  <c r="BE114" i="6"/>
  <c r="R114" i="6"/>
  <c r="R113" i="6"/>
  <c r="T114" i="6"/>
  <c r="T113" i="6"/>
  <c r="BF114" i="6"/>
  <c r="BG114" i="6"/>
  <c r="BH114" i="6"/>
  <c r="BI114" i="6"/>
  <c r="BK114" i="6"/>
  <c r="BK113" i="6"/>
  <c r="J113" i="6"/>
  <c r="J67" i="6"/>
  <c r="P115" i="6"/>
  <c r="J116" i="6"/>
  <c r="BE116" i="6"/>
  <c r="R116" i="6"/>
  <c r="T116" i="6"/>
  <c r="T115" i="6"/>
  <c r="BF116" i="6"/>
  <c r="BG116" i="6"/>
  <c r="BH116" i="6"/>
  <c r="BI116" i="6"/>
  <c r="BK116" i="6"/>
  <c r="J117" i="6"/>
  <c r="BE117" i="6"/>
  <c r="R117" i="6"/>
  <c r="T117" i="6"/>
  <c r="BF117" i="6"/>
  <c r="BG117" i="6"/>
  <c r="BH117" i="6"/>
  <c r="BI117" i="6"/>
  <c r="BK117" i="6"/>
  <c r="J118" i="6"/>
  <c r="R118" i="6"/>
  <c r="T118" i="6"/>
  <c r="BE118" i="6"/>
  <c r="BF118" i="6"/>
  <c r="BG118" i="6"/>
  <c r="BH118" i="6"/>
  <c r="BI118" i="6"/>
  <c r="BK118" i="6"/>
  <c r="J119" i="6"/>
  <c r="BE119" i="6"/>
  <c r="R119" i="6"/>
  <c r="T119" i="6"/>
  <c r="BF119" i="6"/>
  <c r="BG119" i="6"/>
  <c r="BH119" i="6"/>
  <c r="BI119" i="6"/>
  <c r="BK119" i="6"/>
  <c r="J120" i="6"/>
  <c r="BE120" i="6"/>
  <c r="R120" i="6"/>
  <c r="T120" i="6"/>
  <c r="BF120" i="6"/>
  <c r="BG120" i="6"/>
  <c r="BH120" i="6"/>
  <c r="BI120" i="6"/>
  <c r="BK120" i="6"/>
  <c r="J121" i="6"/>
  <c r="BE121" i="6"/>
  <c r="R121" i="6"/>
  <c r="T121" i="6"/>
  <c r="BF121" i="6"/>
  <c r="BG121" i="6"/>
  <c r="BH121" i="6"/>
  <c r="BI121" i="6"/>
  <c r="BK121" i="6"/>
  <c r="J122" i="6"/>
  <c r="R122" i="6"/>
  <c r="T122" i="6"/>
  <c r="BE122" i="6"/>
  <c r="BF122" i="6"/>
  <c r="BG122" i="6"/>
  <c r="BH122" i="6"/>
  <c r="BI122" i="6"/>
  <c r="BK122" i="6"/>
  <c r="J123" i="6"/>
  <c r="BE123" i="6"/>
  <c r="R123" i="6"/>
  <c r="T123" i="6"/>
  <c r="BF123" i="6"/>
  <c r="BG123" i="6"/>
  <c r="BH123" i="6"/>
  <c r="BI123" i="6"/>
  <c r="BK123" i="6"/>
  <c r="J124" i="6"/>
  <c r="BE124" i="6"/>
  <c r="R124" i="6"/>
  <c r="T124" i="6"/>
  <c r="BF124" i="6"/>
  <c r="BG124" i="6"/>
  <c r="BH124" i="6"/>
  <c r="BI124" i="6"/>
  <c r="BK124" i="6"/>
  <c r="J125" i="6"/>
  <c r="BE125" i="6"/>
  <c r="R125" i="6"/>
  <c r="T125" i="6"/>
  <c r="BF125" i="6"/>
  <c r="BG125" i="6"/>
  <c r="BH125" i="6"/>
  <c r="BI125" i="6"/>
  <c r="BK125" i="6"/>
  <c r="E7" i="7"/>
  <c r="J16" i="7"/>
  <c r="J87" i="7"/>
  <c r="J18" i="7"/>
  <c r="E19" i="7"/>
  <c r="J19" i="7"/>
  <c r="J21" i="7"/>
  <c r="E22" i="7"/>
  <c r="J22" i="7"/>
  <c r="J24" i="7"/>
  <c r="E25" i="7"/>
  <c r="J59" i="7"/>
  <c r="J25" i="7"/>
  <c r="E49" i="7"/>
  <c r="E55" i="7"/>
  <c r="F57" i="7"/>
  <c r="F59" i="7"/>
  <c r="F60" i="7"/>
  <c r="E79" i="7"/>
  <c r="E85" i="7"/>
  <c r="F87" i="7"/>
  <c r="F89" i="7"/>
  <c r="J89" i="7"/>
  <c r="F90" i="7"/>
  <c r="P95" i="7"/>
  <c r="J96" i="7"/>
  <c r="R96" i="7"/>
  <c r="T96" i="7"/>
  <c r="BE96" i="7"/>
  <c r="BF96" i="7"/>
  <c r="BG96" i="7"/>
  <c r="BH96" i="7"/>
  <c r="BI96" i="7"/>
  <c r="BK96" i="7"/>
  <c r="J97" i="7"/>
  <c r="BE97" i="7"/>
  <c r="R97" i="7"/>
  <c r="T97" i="7"/>
  <c r="BF97" i="7"/>
  <c r="BG97" i="7"/>
  <c r="BH97" i="7"/>
  <c r="BI97" i="7"/>
  <c r="BK97" i="7"/>
  <c r="J98" i="7"/>
  <c r="BE98" i="7"/>
  <c r="R98" i="7"/>
  <c r="T98" i="7"/>
  <c r="BF98" i="7"/>
  <c r="BG98" i="7"/>
  <c r="BH98" i="7"/>
  <c r="BI98" i="7"/>
  <c r="BK98" i="7"/>
  <c r="J99" i="7"/>
  <c r="BE99" i="7"/>
  <c r="R99" i="7"/>
  <c r="T99" i="7"/>
  <c r="BF99" i="7"/>
  <c r="BG99" i="7"/>
  <c r="BH99" i="7"/>
  <c r="BI99" i="7"/>
  <c r="BK99" i="7"/>
  <c r="P100" i="7"/>
  <c r="P94" i="7"/>
  <c r="P93" i="7"/>
  <c r="AU61" i="1"/>
  <c r="J101" i="7"/>
  <c r="R101" i="7"/>
  <c r="T101" i="7"/>
  <c r="T100" i="7"/>
  <c r="BE101" i="7"/>
  <c r="BF101" i="7"/>
  <c r="BG101" i="7"/>
  <c r="BH101" i="7"/>
  <c r="BI101" i="7"/>
  <c r="BK101" i="7"/>
  <c r="J102" i="7"/>
  <c r="BE102" i="7"/>
  <c r="R102" i="7"/>
  <c r="R100" i="7"/>
  <c r="T102" i="7"/>
  <c r="BF102" i="7"/>
  <c r="BG102" i="7"/>
  <c r="BH102" i="7"/>
  <c r="BI102" i="7"/>
  <c r="BK102" i="7"/>
  <c r="P103" i="7"/>
  <c r="J104" i="7"/>
  <c r="BE104" i="7"/>
  <c r="R104" i="7"/>
  <c r="T104" i="7"/>
  <c r="BF104" i="7"/>
  <c r="BG104" i="7"/>
  <c r="BH104" i="7"/>
  <c r="BI104" i="7"/>
  <c r="BK104" i="7"/>
  <c r="J105" i="7"/>
  <c r="BE105" i="7"/>
  <c r="R105" i="7"/>
  <c r="T105" i="7"/>
  <c r="BF105" i="7"/>
  <c r="BG105" i="7"/>
  <c r="BH105" i="7"/>
  <c r="BI105" i="7"/>
  <c r="BK105" i="7"/>
  <c r="J106" i="7"/>
  <c r="BE106" i="7"/>
  <c r="R106" i="7"/>
  <c r="T106" i="7"/>
  <c r="BF106" i="7"/>
  <c r="BG106" i="7"/>
  <c r="BH106" i="7"/>
  <c r="BI106" i="7"/>
  <c r="BK106" i="7"/>
  <c r="J107" i="7"/>
  <c r="BE107" i="7"/>
  <c r="R107" i="7"/>
  <c r="T107" i="7"/>
  <c r="BF107" i="7"/>
  <c r="BG107" i="7"/>
  <c r="BH107" i="7"/>
  <c r="BI107" i="7"/>
  <c r="BK107" i="7"/>
  <c r="J108" i="7"/>
  <c r="BE108" i="7"/>
  <c r="R108" i="7"/>
  <c r="T108" i="7"/>
  <c r="BF108" i="7"/>
  <c r="BG108" i="7"/>
  <c r="BH108" i="7"/>
  <c r="BI108" i="7"/>
  <c r="BK108" i="7"/>
  <c r="J109" i="7"/>
  <c r="BE109" i="7"/>
  <c r="R109" i="7"/>
  <c r="T109" i="7"/>
  <c r="BF109" i="7"/>
  <c r="BG109" i="7"/>
  <c r="BH109" i="7"/>
  <c r="BI109" i="7"/>
  <c r="BK109" i="7"/>
  <c r="J110" i="7"/>
  <c r="BE110" i="7"/>
  <c r="R110" i="7"/>
  <c r="T110" i="7"/>
  <c r="BF110" i="7"/>
  <c r="BG110" i="7"/>
  <c r="BH110" i="7"/>
  <c r="BI110" i="7"/>
  <c r="BK110" i="7"/>
  <c r="J111" i="7"/>
  <c r="BE111" i="7"/>
  <c r="R111" i="7"/>
  <c r="T111" i="7"/>
  <c r="BF111" i="7"/>
  <c r="BG111" i="7"/>
  <c r="BH111" i="7"/>
  <c r="BI111" i="7"/>
  <c r="BK111" i="7"/>
  <c r="J112" i="7"/>
  <c r="BE112" i="7"/>
  <c r="R112" i="7"/>
  <c r="T112" i="7"/>
  <c r="BF112" i="7"/>
  <c r="BG112" i="7"/>
  <c r="BH112" i="7"/>
  <c r="BI112" i="7"/>
  <c r="BK112" i="7"/>
  <c r="J113" i="7"/>
  <c r="BE113" i="7"/>
  <c r="R113" i="7"/>
  <c r="T113" i="7"/>
  <c r="BF113" i="7"/>
  <c r="BG113" i="7"/>
  <c r="BH113" i="7"/>
  <c r="BI113" i="7"/>
  <c r="BK113" i="7"/>
  <c r="J114" i="7"/>
  <c r="BE114" i="7"/>
  <c r="R114" i="7"/>
  <c r="T114" i="7"/>
  <c r="BF114" i="7"/>
  <c r="BG114" i="7"/>
  <c r="BH114" i="7"/>
  <c r="BI114" i="7"/>
  <c r="BK114" i="7"/>
  <c r="J115" i="7"/>
  <c r="BE115" i="7"/>
  <c r="R115" i="7"/>
  <c r="T115" i="7"/>
  <c r="BF115" i="7"/>
  <c r="BG115" i="7"/>
  <c r="BH115" i="7"/>
  <c r="BI115" i="7"/>
  <c r="BK115" i="7"/>
  <c r="J116" i="7"/>
  <c r="BE116" i="7"/>
  <c r="R116" i="7"/>
  <c r="T116" i="7"/>
  <c r="BF116" i="7"/>
  <c r="BG116" i="7"/>
  <c r="BH116" i="7"/>
  <c r="BI116" i="7"/>
  <c r="BK116" i="7"/>
  <c r="J117" i="7"/>
  <c r="BE117" i="7"/>
  <c r="R117" i="7"/>
  <c r="T117" i="7"/>
  <c r="BF117" i="7"/>
  <c r="BG117" i="7"/>
  <c r="BH117" i="7"/>
  <c r="BI117" i="7"/>
  <c r="BK117" i="7"/>
  <c r="J118" i="7"/>
  <c r="BE118" i="7"/>
  <c r="R118" i="7"/>
  <c r="T118" i="7"/>
  <c r="BF118" i="7"/>
  <c r="BG118" i="7"/>
  <c r="BH118" i="7"/>
  <c r="BI118" i="7"/>
  <c r="BK118" i="7"/>
  <c r="J119" i="7"/>
  <c r="BE119" i="7"/>
  <c r="R119" i="7"/>
  <c r="T119" i="7"/>
  <c r="BF119" i="7"/>
  <c r="BG119" i="7"/>
  <c r="BH119" i="7"/>
  <c r="BI119" i="7"/>
  <c r="BK119" i="7"/>
  <c r="J120" i="7"/>
  <c r="BE120" i="7"/>
  <c r="R120" i="7"/>
  <c r="T120" i="7"/>
  <c r="BF120" i="7"/>
  <c r="BG120" i="7"/>
  <c r="BH120" i="7"/>
  <c r="BI120" i="7"/>
  <c r="BK120" i="7"/>
  <c r="J121" i="7"/>
  <c r="BE121" i="7"/>
  <c r="R121" i="7"/>
  <c r="T121" i="7"/>
  <c r="BF121" i="7"/>
  <c r="BG121" i="7"/>
  <c r="BH121" i="7"/>
  <c r="BI121" i="7"/>
  <c r="BK121" i="7"/>
  <c r="J122" i="7"/>
  <c r="BE122" i="7"/>
  <c r="R122" i="7"/>
  <c r="T122" i="7"/>
  <c r="BF122" i="7"/>
  <c r="BG122" i="7"/>
  <c r="BH122" i="7"/>
  <c r="BI122" i="7"/>
  <c r="BK122" i="7"/>
  <c r="J123" i="7"/>
  <c r="BE123" i="7"/>
  <c r="R123" i="7"/>
  <c r="T123" i="7"/>
  <c r="BF123" i="7"/>
  <c r="BG123" i="7"/>
  <c r="BH123" i="7"/>
  <c r="BI123" i="7"/>
  <c r="BK123" i="7"/>
  <c r="J124" i="7"/>
  <c r="BE124" i="7"/>
  <c r="R124" i="7"/>
  <c r="T124" i="7"/>
  <c r="BF124" i="7"/>
  <c r="BG124" i="7"/>
  <c r="BH124" i="7"/>
  <c r="BI124" i="7"/>
  <c r="BK124" i="7"/>
  <c r="J125" i="7"/>
  <c r="BE125" i="7"/>
  <c r="R125" i="7"/>
  <c r="T125" i="7"/>
  <c r="BF125" i="7"/>
  <c r="BG125" i="7"/>
  <c r="BH125" i="7"/>
  <c r="BI125" i="7"/>
  <c r="BK125" i="7"/>
  <c r="P126" i="7"/>
  <c r="J127" i="7"/>
  <c r="BE127" i="7"/>
  <c r="R127" i="7"/>
  <c r="T127" i="7"/>
  <c r="BF127" i="7"/>
  <c r="BG127" i="7"/>
  <c r="BH127" i="7"/>
  <c r="BI127" i="7"/>
  <c r="BK127" i="7"/>
  <c r="J128" i="7"/>
  <c r="BE128" i="7"/>
  <c r="R128" i="7"/>
  <c r="T128" i="7"/>
  <c r="BF128" i="7"/>
  <c r="BG128" i="7"/>
  <c r="BH128" i="7"/>
  <c r="BI128" i="7"/>
  <c r="BK128" i="7"/>
  <c r="J129" i="7"/>
  <c r="R129" i="7"/>
  <c r="T129" i="7"/>
  <c r="BE129" i="7"/>
  <c r="BF129" i="7"/>
  <c r="BG129" i="7"/>
  <c r="BH129" i="7"/>
  <c r="BI129" i="7"/>
  <c r="BK129" i="7"/>
  <c r="J130" i="7"/>
  <c r="BE130" i="7"/>
  <c r="R130" i="7"/>
  <c r="T130" i="7"/>
  <c r="BF130" i="7"/>
  <c r="BG130" i="7"/>
  <c r="BH130" i="7"/>
  <c r="BI130" i="7"/>
  <c r="BK130" i="7"/>
  <c r="E7" i="8"/>
  <c r="E77" i="8"/>
  <c r="J16" i="8"/>
  <c r="J85" i="8"/>
  <c r="J18" i="8"/>
  <c r="E19" i="8"/>
  <c r="F59" i="8"/>
  <c r="J19" i="8"/>
  <c r="J21" i="8"/>
  <c r="E22" i="8"/>
  <c r="F88" i="8"/>
  <c r="J22" i="8"/>
  <c r="J24" i="8"/>
  <c r="E25" i="8"/>
  <c r="J25" i="8"/>
  <c r="E49" i="8"/>
  <c r="E55" i="8"/>
  <c r="F57" i="8"/>
  <c r="J59" i="8"/>
  <c r="F60" i="8"/>
  <c r="E83" i="8"/>
  <c r="F85" i="8"/>
  <c r="F87" i="8"/>
  <c r="J87" i="8"/>
  <c r="P93" i="8"/>
  <c r="P92" i="8"/>
  <c r="P91" i="8"/>
  <c r="AU62" i="1"/>
  <c r="J94" i="8"/>
  <c r="R94" i="8"/>
  <c r="R93" i="8"/>
  <c r="T94" i="8"/>
  <c r="T93" i="8"/>
  <c r="T92" i="8"/>
  <c r="BE94" i="8"/>
  <c r="BF94" i="8"/>
  <c r="F35" i="8"/>
  <c r="BG94" i="8"/>
  <c r="BH94" i="8"/>
  <c r="BI94" i="8"/>
  <c r="BK94" i="8"/>
  <c r="J95" i="8"/>
  <c r="R95" i="8"/>
  <c r="T95" i="8"/>
  <c r="BE95" i="8"/>
  <c r="BF95" i="8"/>
  <c r="BG95" i="8"/>
  <c r="F36" i="8"/>
  <c r="BH95" i="8"/>
  <c r="F37" i="8"/>
  <c r="BC62" i="1"/>
  <c r="BI95" i="8"/>
  <c r="BK95" i="8"/>
  <c r="J96" i="8"/>
  <c r="BE96" i="8"/>
  <c r="R96" i="8"/>
  <c r="T96" i="8"/>
  <c r="BF96" i="8"/>
  <c r="J35" i="8"/>
  <c r="BG96" i="8"/>
  <c r="BH96" i="8"/>
  <c r="BI96" i="8"/>
  <c r="F38" i="8"/>
  <c r="BD62" i="1"/>
  <c r="BK96" i="8"/>
  <c r="BK93" i="8"/>
  <c r="J97" i="8"/>
  <c r="R97" i="8"/>
  <c r="T97" i="8"/>
  <c r="BE97" i="8"/>
  <c r="BF97" i="8"/>
  <c r="BG97" i="8"/>
  <c r="BH97" i="8"/>
  <c r="BI97" i="8"/>
  <c r="BK97" i="8"/>
  <c r="P98" i="8"/>
  <c r="J99" i="8"/>
  <c r="BE99" i="8"/>
  <c r="F34" i="8"/>
  <c r="R99" i="8"/>
  <c r="R98" i="8"/>
  <c r="T99" i="8"/>
  <c r="T98" i="8"/>
  <c r="BF99" i="8"/>
  <c r="BG99" i="8"/>
  <c r="BH99" i="8"/>
  <c r="BI99" i="8"/>
  <c r="BK99" i="8"/>
  <c r="BK98" i="8"/>
  <c r="J98" i="8"/>
  <c r="J67" i="8"/>
  <c r="E7" i="9"/>
  <c r="E77" i="9"/>
  <c r="J14" i="9"/>
  <c r="J53" i="9"/>
  <c r="J16" i="9"/>
  <c r="E17" i="9"/>
  <c r="F55" i="9"/>
  <c r="J17" i="9"/>
  <c r="J19" i="9"/>
  <c r="E20" i="9"/>
  <c r="J20" i="9"/>
  <c r="J22" i="9"/>
  <c r="E23" i="9"/>
  <c r="J85" i="9"/>
  <c r="J23" i="9"/>
  <c r="E47" i="9"/>
  <c r="E51" i="9"/>
  <c r="F53" i="9"/>
  <c r="J55" i="9"/>
  <c r="F56" i="9"/>
  <c r="E81" i="9"/>
  <c r="F83" i="9"/>
  <c r="J83" i="9"/>
  <c r="F85" i="9"/>
  <c r="F86" i="9"/>
  <c r="P91" i="9"/>
  <c r="J92" i="9"/>
  <c r="BE92" i="9"/>
  <c r="R92" i="9"/>
  <c r="T92" i="9"/>
  <c r="BF92" i="9"/>
  <c r="BG92" i="9"/>
  <c r="BH92" i="9"/>
  <c r="BI92" i="9"/>
  <c r="BK92" i="9"/>
  <c r="J95" i="9"/>
  <c r="BE95" i="9"/>
  <c r="R95" i="9"/>
  <c r="T95" i="9"/>
  <c r="BF95" i="9"/>
  <c r="BG95" i="9"/>
  <c r="BH95" i="9"/>
  <c r="BI95" i="9"/>
  <c r="BK95" i="9"/>
  <c r="J98" i="9"/>
  <c r="BE98" i="9"/>
  <c r="R98" i="9"/>
  <c r="T98" i="9"/>
  <c r="BF98" i="9"/>
  <c r="J33" i="9"/>
  <c r="AW63" i="1"/>
  <c r="BG98" i="9"/>
  <c r="BH98" i="9"/>
  <c r="F35" i="9"/>
  <c r="BC63" i="1"/>
  <c r="BC56" i="1"/>
  <c r="BI98" i="9"/>
  <c r="BK98" i="9"/>
  <c r="J101" i="9"/>
  <c r="BE101" i="9"/>
  <c r="R101" i="9"/>
  <c r="T101" i="9"/>
  <c r="BF101" i="9"/>
  <c r="BG101" i="9"/>
  <c r="BH101" i="9"/>
  <c r="BI101" i="9"/>
  <c r="BK101" i="9"/>
  <c r="J104" i="9"/>
  <c r="BE104" i="9"/>
  <c r="R104" i="9"/>
  <c r="T104" i="9"/>
  <c r="BF104" i="9"/>
  <c r="BG104" i="9"/>
  <c r="BH104" i="9"/>
  <c r="BI104" i="9"/>
  <c r="BK104" i="9"/>
  <c r="J107" i="9"/>
  <c r="BE107" i="9"/>
  <c r="R107" i="9"/>
  <c r="T107" i="9"/>
  <c r="BF107" i="9"/>
  <c r="BG107" i="9"/>
  <c r="BH107" i="9"/>
  <c r="BI107" i="9"/>
  <c r="BK107" i="9"/>
  <c r="J110" i="9"/>
  <c r="BE110" i="9"/>
  <c r="R110" i="9"/>
  <c r="T110" i="9"/>
  <c r="BF110" i="9"/>
  <c r="BG110" i="9"/>
  <c r="BH110" i="9"/>
  <c r="BI110" i="9"/>
  <c r="BK110" i="9"/>
  <c r="J113" i="9"/>
  <c r="BE113" i="9"/>
  <c r="R113" i="9"/>
  <c r="T113" i="9"/>
  <c r="BF113" i="9"/>
  <c r="BG113" i="9"/>
  <c r="BH113" i="9"/>
  <c r="BI113" i="9"/>
  <c r="BK113" i="9"/>
  <c r="J116" i="9"/>
  <c r="BE116" i="9"/>
  <c r="R116" i="9"/>
  <c r="T116" i="9"/>
  <c r="BF116" i="9"/>
  <c r="BG116" i="9"/>
  <c r="BH116" i="9"/>
  <c r="BI116" i="9"/>
  <c r="BK116" i="9"/>
  <c r="J119" i="9"/>
  <c r="BE119" i="9"/>
  <c r="R119" i="9"/>
  <c r="T119" i="9"/>
  <c r="BF119" i="9"/>
  <c r="BG119" i="9"/>
  <c r="BH119" i="9"/>
  <c r="BI119" i="9"/>
  <c r="BK119" i="9"/>
  <c r="J122" i="9"/>
  <c r="BE122" i="9"/>
  <c r="R122" i="9"/>
  <c r="T122" i="9"/>
  <c r="BF122" i="9"/>
  <c r="BG122" i="9"/>
  <c r="BH122" i="9"/>
  <c r="BI122" i="9"/>
  <c r="BK122" i="9"/>
  <c r="J125" i="9"/>
  <c r="BE125" i="9"/>
  <c r="R125" i="9"/>
  <c r="T125" i="9"/>
  <c r="BF125" i="9"/>
  <c r="BG125" i="9"/>
  <c r="BH125" i="9"/>
  <c r="BI125" i="9"/>
  <c r="BK125" i="9"/>
  <c r="J128" i="9"/>
  <c r="BE128" i="9"/>
  <c r="R128" i="9"/>
  <c r="T128" i="9"/>
  <c r="BF128" i="9"/>
  <c r="BG128" i="9"/>
  <c r="BH128" i="9"/>
  <c r="BI128" i="9"/>
  <c r="BK128" i="9"/>
  <c r="J131" i="9"/>
  <c r="BE131" i="9"/>
  <c r="R131" i="9"/>
  <c r="T131" i="9"/>
  <c r="BF131" i="9"/>
  <c r="BG131" i="9"/>
  <c r="BH131" i="9"/>
  <c r="BI131" i="9"/>
  <c r="BK131" i="9"/>
  <c r="P132" i="9"/>
  <c r="J133" i="9"/>
  <c r="BE133" i="9"/>
  <c r="R133" i="9"/>
  <c r="T133" i="9"/>
  <c r="BF133" i="9"/>
  <c r="BG133" i="9"/>
  <c r="BH133" i="9"/>
  <c r="BI133" i="9"/>
  <c r="BK133" i="9"/>
  <c r="BK132" i="9"/>
  <c r="J132" i="9"/>
  <c r="J63" i="9"/>
  <c r="J136" i="9"/>
  <c r="BE136" i="9"/>
  <c r="R136" i="9"/>
  <c r="T136" i="9"/>
  <c r="BF136" i="9"/>
  <c r="BG136" i="9"/>
  <c r="BH136" i="9"/>
  <c r="BI136" i="9"/>
  <c r="BK136" i="9"/>
  <c r="J139" i="9"/>
  <c r="BE139" i="9"/>
  <c r="R139" i="9"/>
  <c r="T139" i="9"/>
  <c r="BF139" i="9"/>
  <c r="BG139" i="9"/>
  <c r="BH139" i="9"/>
  <c r="BI139" i="9"/>
  <c r="BK139" i="9"/>
  <c r="J142" i="9"/>
  <c r="BE142" i="9"/>
  <c r="R142" i="9"/>
  <c r="T142" i="9"/>
  <c r="BF142" i="9"/>
  <c r="BG142" i="9"/>
  <c r="BH142" i="9"/>
  <c r="BI142" i="9"/>
  <c r="BK142" i="9"/>
  <c r="J143" i="9"/>
  <c r="BE143" i="9"/>
  <c r="R143" i="9"/>
  <c r="T143" i="9"/>
  <c r="BF143" i="9"/>
  <c r="BG143" i="9"/>
  <c r="BH143" i="9"/>
  <c r="BI143" i="9"/>
  <c r="BK143" i="9"/>
  <c r="J146" i="9"/>
  <c r="BE146" i="9"/>
  <c r="R146" i="9"/>
  <c r="T146" i="9"/>
  <c r="BF146" i="9"/>
  <c r="BG146" i="9"/>
  <c r="BH146" i="9"/>
  <c r="BI146" i="9"/>
  <c r="BK146" i="9"/>
  <c r="J149" i="9"/>
  <c r="BE149" i="9"/>
  <c r="R149" i="9"/>
  <c r="T149" i="9"/>
  <c r="BF149" i="9"/>
  <c r="BG149" i="9"/>
  <c r="BH149" i="9"/>
  <c r="BI149" i="9"/>
  <c r="BK149" i="9"/>
  <c r="J152" i="9"/>
  <c r="BE152" i="9"/>
  <c r="R152" i="9"/>
  <c r="T152" i="9"/>
  <c r="BF152" i="9"/>
  <c r="BG152" i="9"/>
  <c r="BH152" i="9"/>
  <c r="BI152" i="9"/>
  <c r="BK152" i="9"/>
  <c r="J153" i="9"/>
  <c r="BE153" i="9"/>
  <c r="R153" i="9"/>
  <c r="T153" i="9"/>
  <c r="BF153" i="9"/>
  <c r="BG153" i="9"/>
  <c r="BH153" i="9"/>
  <c r="BI153" i="9"/>
  <c r="BK153" i="9"/>
  <c r="J156" i="9"/>
  <c r="BE156" i="9"/>
  <c r="R156" i="9"/>
  <c r="T156" i="9"/>
  <c r="BF156" i="9"/>
  <c r="BG156" i="9"/>
  <c r="BH156" i="9"/>
  <c r="BI156" i="9"/>
  <c r="BK156" i="9"/>
  <c r="J159" i="9"/>
  <c r="BE159" i="9"/>
  <c r="R159" i="9"/>
  <c r="T159" i="9"/>
  <c r="BF159" i="9"/>
  <c r="BG159" i="9"/>
  <c r="BH159" i="9"/>
  <c r="BI159" i="9"/>
  <c r="BK159" i="9"/>
  <c r="J162" i="9"/>
  <c r="BE162" i="9"/>
  <c r="R162" i="9"/>
  <c r="T162" i="9"/>
  <c r="BF162" i="9"/>
  <c r="BG162" i="9"/>
  <c r="BH162" i="9"/>
  <c r="BI162" i="9"/>
  <c r="BK162" i="9"/>
  <c r="P163" i="9"/>
  <c r="J164" i="9"/>
  <c r="BE164" i="9"/>
  <c r="R164" i="9"/>
  <c r="T164" i="9"/>
  <c r="BF164" i="9"/>
  <c r="BG164" i="9"/>
  <c r="BH164" i="9"/>
  <c r="BI164" i="9"/>
  <c r="BK164" i="9"/>
  <c r="J167" i="9"/>
  <c r="BE167" i="9"/>
  <c r="R167" i="9"/>
  <c r="T167" i="9"/>
  <c r="BF167" i="9"/>
  <c r="BG167" i="9"/>
  <c r="BH167" i="9"/>
  <c r="BI167" i="9"/>
  <c r="BK167" i="9"/>
  <c r="J170" i="9"/>
  <c r="BE170" i="9"/>
  <c r="R170" i="9"/>
  <c r="T170" i="9"/>
  <c r="BF170" i="9"/>
  <c r="BG170" i="9"/>
  <c r="BH170" i="9"/>
  <c r="BI170" i="9"/>
  <c r="BK170" i="9"/>
  <c r="J173" i="9"/>
  <c r="BE173" i="9"/>
  <c r="R173" i="9"/>
  <c r="T173" i="9"/>
  <c r="BF173" i="9"/>
  <c r="BG173" i="9"/>
  <c r="BH173" i="9"/>
  <c r="BI173" i="9"/>
  <c r="BK173" i="9"/>
  <c r="J176" i="9"/>
  <c r="BE176" i="9"/>
  <c r="R176" i="9"/>
  <c r="T176" i="9"/>
  <c r="T163" i="9"/>
  <c r="BF176" i="9"/>
  <c r="BG176" i="9"/>
  <c r="BH176" i="9"/>
  <c r="BI176" i="9"/>
  <c r="BK176" i="9"/>
  <c r="J179" i="9"/>
  <c r="BE179" i="9"/>
  <c r="R179" i="9"/>
  <c r="T179" i="9"/>
  <c r="BF179" i="9"/>
  <c r="BG179" i="9"/>
  <c r="BH179" i="9"/>
  <c r="BI179" i="9"/>
  <c r="BK179" i="9"/>
  <c r="J182" i="9"/>
  <c r="BE182" i="9"/>
  <c r="R182" i="9"/>
  <c r="T182" i="9"/>
  <c r="BF182" i="9"/>
  <c r="BG182" i="9"/>
  <c r="BH182" i="9"/>
  <c r="BI182" i="9"/>
  <c r="BK182" i="9"/>
  <c r="J185" i="9"/>
  <c r="BE185" i="9"/>
  <c r="R185" i="9"/>
  <c r="T185" i="9"/>
  <c r="BF185" i="9"/>
  <c r="BG185" i="9"/>
  <c r="BH185" i="9"/>
  <c r="BI185" i="9"/>
  <c r="BK185" i="9"/>
  <c r="J188" i="9"/>
  <c r="BE188" i="9"/>
  <c r="R188" i="9"/>
  <c r="T188" i="9"/>
  <c r="BF188" i="9"/>
  <c r="BG188" i="9"/>
  <c r="BH188" i="9"/>
  <c r="BI188" i="9"/>
  <c r="BK188" i="9"/>
  <c r="J193" i="9"/>
  <c r="BE193" i="9"/>
  <c r="R193" i="9"/>
  <c r="T193" i="9"/>
  <c r="BF193" i="9"/>
  <c r="BG193" i="9"/>
  <c r="BH193" i="9"/>
  <c r="BI193" i="9"/>
  <c r="BK193" i="9"/>
  <c r="J197" i="9"/>
  <c r="BE197" i="9"/>
  <c r="R197" i="9"/>
  <c r="T197" i="9"/>
  <c r="BF197" i="9"/>
  <c r="BG197" i="9"/>
  <c r="BH197" i="9"/>
  <c r="BI197" i="9"/>
  <c r="BK197" i="9"/>
  <c r="P198" i="9"/>
  <c r="J199" i="9"/>
  <c r="BE199" i="9"/>
  <c r="R199" i="9"/>
  <c r="T199" i="9"/>
  <c r="BF199" i="9"/>
  <c r="BG199" i="9"/>
  <c r="BH199" i="9"/>
  <c r="BI199" i="9"/>
  <c r="BK199" i="9"/>
  <c r="J200" i="9"/>
  <c r="BE200" i="9"/>
  <c r="R200" i="9"/>
  <c r="T200" i="9"/>
  <c r="T198" i="9"/>
  <c r="BF200" i="9"/>
  <c r="BG200" i="9"/>
  <c r="BH200" i="9"/>
  <c r="BI200" i="9"/>
  <c r="BK200" i="9"/>
  <c r="J201" i="9"/>
  <c r="BE201" i="9"/>
  <c r="R201" i="9"/>
  <c r="R198" i="9"/>
  <c r="T201" i="9"/>
  <c r="BF201" i="9"/>
  <c r="BG201" i="9"/>
  <c r="BH201" i="9"/>
  <c r="BI201" i="9"/>
  <c r="BK201" i="9"/>
  <c r="P202" i="9"/>
  <c r="J203" i="9"/>
  <c r="R203" i="9"/>
  <c r="R202" i="9"/>
  <c r="T203" i="9"/>
  <c r="T202" i="9"/>
  <c r="BE203" i="9"/>
  <c r="BF203" i="9"/>
  <c r="BG203" i="9"/>
  <c r="BH203" i="9"/>
  <c r="BI203" i="9"/>
  <c r="BK203" i="9"/>
  <c r="J204" i="9"/>
  <c r="BE204" i="9"/>
  <c r="R204" i="9"/>
  <c r="T204" i="9"/>
  <c r="BF204" i="9"/>
  <c r="BG204" i="9"/>
  <c r="BH204" i="9"/>
  <c r="BI204" i="9"/>
  <c r="BK204" i="9"/>
  <c r="BK202" i="9"/>
  <c r="J202" i="9"/>
  <c r="J66" i="9"/>
  <c r="P205" i="9"/>
  <c r="J206" i="9"/>
  <c r="BE206" i="9"/>
  <c r="R206" i="9"/>
  <c r="T206" i="9"/>
  <c r="BF206" i="9"/>
  <c r="BG206" i="9"/>
  <c r="BH206" i="9"/>
  <c r="BI206" i="9"/>
  <c r="BK206" i="9"/>
  <c r="BK205" i="9"/>
  <c r="J205" i="9"/>
  <c r="J67" i="9"/>
  <c r="J209" i="9"/>
  <c r="BE209" i="9"/>
  <c r="R209" i="9"/>
  <c r="T209" i="9"/>
  <c r="T205" i="9"/>
  <c r="BF209" i="9"/>
  <c r="BG209" i="9"/>
  <c r="BH209" i="9"/>
  <c r="BI209" i="9"/>
  <c r="BK209" i="9"/>
  <c r="J212" i="9"/>
  <c r="BE212" i="9"/>
  <c r="R212" i="9"/>
  <c r="T212" i="9"/>
  <c r="BF212" i="9"/>
  <c r="BG212" i="9"/>
  <c r="BH212" i="9"/>
  <c r="BI212" i="9"/>
  <c r="BK212" i="9"/>
  <c r="J215" i="9"/>
  <c r="BE215" i="9"/>
  <c r="R215" i="9"/>
  <c r="T215" i="9"/>
  <c r="BF215" i="9"/>
  <c r="BG215" i="9"/>
  <c r="BH215" i="9"/>
  <c r="BI215" i="9"/>
  <c r="BK215" i="9"/>
  <c r="J218" i="9"/>
  <c r="BE218" i="9"/>
  <c r="R218" i="9"/>
  <c r="T218" i="9"/>
  <c r="BF218" i="9"/>
  <c r="BG218" i="9"/>
  <c r="BH218" i="9"/>
  <c r="BI218" i="9"/>
  <c r="BK218" i="9"/>
  <c r="J221" i="9"/>
  <c r="BE221" i="9"/>
  <c r="R221" i="9"/>
  <c r="T221" i="9"/>
  <c r="BF221" i="9"/>
  <c r="BG221" i="9"/>
  <c r="BH221" i="9"/>
  <c r="BI221" i="9"/>
  <c r="BK221" i="9"/>
  <c r="L41" i="1"/>
  <c r="L42" i="1"/>
  <c r="L44" i="1"/>
  <c r="AM44" i="1"/>
  <c r="L46" i="1"/>
  <c r="AM46" i="1"/>
  <c r="L47" i="1"/>
  <c r="AS52" i="1"/>
  <c r="AX53" i="1"/>
  <c r="AY53" i="1"/>
  <c r="AS54" i="1"/>
  <c r="AS51" i="1"/>
  <c r="AX55" i="1"/>
  <c r="AY55" i="1"/>
  <c r="AX57" i="1"/>
  <c r="AY57" i="1"/>
  <c r="AS58" i="1"/>
  <c r="AS56" i="1"/>
  <c r="AX59" i="1"/>
  <c r="AY59" i="1"/>
  <c r="AX60" i="1"/>
  <c r="AY60" i="1"/>
  <c r="AX61" i="1"/>
  <c r="AY61" i="1"/>
  <c r="AW62" i="1"/>
  <c r="AX62" i="1"/>
  <c r="AY62" i="1"/>
  <c r="BA62" i="1"/>
  <c r="BB62" i="1"/>
  <c r="AX63" i="1"/>
  <c r="AY63" i="1"/>
  <c r="R92" i="8"/>
  <c r="R91" i="8"/>
  <c r="AZ62" i="1"/>
  <c r="T91" i="8"/>
  <c r="J34" i="8"/>
  <c r="AV62" i="1"/>
  <c r="T230" i="3"/>
  <c r="F92" i="5"/>
  <c r="F34" i="3"/>
  <c r="BB55" i="1"/>
  <c r="BB54" i="1"/>
  <c r="AX54" i="1"/>
  <c r="R217" i="3"/>
  <c r="J86" i="6"/>
  <c r="J90" i="5"/>
  <c r="J91" i="2"/>
  <c r="R174" i="5"/>
  <c r="T169" i="5"/>
  <c r="BK124" i="5"/>
  <c r="J124" i="5"/>
  <c r="J68" i="5"/>
  <c r="R154" i="5"/>
  <c r="F34" i="5"/>
  <c r="AZ59" i="1"/>
  <c r="J34" i="5"/>
  <c r="AV59" i="1"/>
  <c r="T124" i="5"/>
  <c r="T115" i="5"/>
  <c r="R169" i="5"/>
  <c r="F36" i="5"/>
  <c r="BB59" i="1"/>
  <c r="R115" i="5"/>
  <c r="T154" i="5"/>
  <c r="BK127" i="5"/>
  <c r="J127" i="5"/>
  <c r="J69" i="5"/>
  <c r="T174" i="5"/>
  <c r="BK174" i="5"/>
  <c r="J174" i="5"/>
  <c r="J72" i="5"/>
  <c r="BK169" i="5"/>
  <c r="J169" i="5"/>
  <c r="J71" i="5"/>
  <c r="R286" i="4"/>
  <c r="J866" i="4"/>
  <c r="J73" i="4"/>
  <c r="R153" i="4"/>
  <c r="R212" i="3"/>
  <c r="R185" i="3"/>
  <c r="F35" i="3"/>
  <c r="BC55" i="1"/>
  <c r="BC54" i="1"/>
  <c r="AY54" i="1"/>
  <c r="F36" i="3"/>
  <c r="BD55" i="1"/>
  <c r="BD54" i="1"/>
  <c r="F33" i="3"/>
  <c r="BA55" i="1"/>
  <c r="BA54" i="1"/>
  <c r="AW54" i="1"/>
  <c r="P93" i="3"/>
  <c r="P92" i="3"/>
  <c r="AU55" i="1"/>
  <c r="AU54" i="1"/>
  <c r="T234" i="3"/>
  <c r="F32" i="3"/>
  <c r="AZ55" i="1"/>
  <c r="AZ54" i="1"/>
  <c r="AV54" i="1"/>
  <c r="AT54" i="1"/>
  <c r="J32" i="3"/>
  <c r="AV55" i="1"/>
  <c r="AT55" i="1"/>
  <c r="BK217" i="3"/>
  <c r="J217" i="3"/>
  <c r="J67" i="3"/>
  <c r="BK185" i="3"/>
  <c r="J185" i="3"/>
  <c r="J65" i="3"/>
  <c r="R230" i="3"/>
  <c r="BK238" i="3"/>
  <c r="J238" i="3"/>
  <c r="J70" i="3"/>
  <c r="R234" i="3"/>
  <c r="T238" i="3"/>
  <c r="BK162" i="3"/>
  <c r="J162" i="3"/>
  <c r="J64" i="3"/>
  <c r="BK212" i="3"/>
  <c r="J212" i="3"/>
  <c r="J66" i="3"/>
  <c r="T162" i="3"/>
  <c r="J33" i="2"/>
  <c r="AW53" i="1"/>
  <c r="T158" i="2"/>
  <c r="R428" i="2"/>
  <c r="BK360" i="2"/>
  <c r="J360" i="2"/>
  <c r="J73" i="2"/>
  <c r="R360" i="2"/>
  <c r="BK99" i="2"/>
  <c r="J99" i="2"/>
  <c r="J62" i="2"/>
  <c r="BK308" i="2"/>
  <c r="J308" i="2"/>
  <c r="J67" i="2"/>
  <c r="T325" i="2"/>
  <c r="R158" i="2"/>
  <c r="AT59" i="1"/>
  <c r="F35" i="7"/>
  <c r="BA61" i="1"/>
  <c r="F38" i="5"/>
  <c r="BD59" i="1"/>
  <c r="BK92" i="8"/>
  <c r="J93" i="8"/>
  <c r="J66" i="8"/>
  <c r="J57" i="7"/>
  <c r="J59" i="6"/>
  <c r="J88" i="6"/>
  <c r="J35" i="5"/>
  <c r="AW59" i="1"/>
  <c r="R98" i="5"/>
  <c r="F37" i="5"/>
  <c r="BC59" i="1"/>
  <c r="J57" i="8"/>
  <c r="AT62" i="1"/>
  <c r="R163" i="9"/>
  <c r="BK126" i="7"/>
  <c r="J126" i="7"/>
  <c r="J69" i="7"/>
  <c r="BK154" i="5"/>
  <c r="J154" i="5"/>
  <c r="J70" i="5"/>
  <c r="P97" i="5"/>
  <c r="P96" i="5"/>
  <c r="AU59" i="1"/>
  <c r="F35" i="5"/>
  <c r="BA59" i="1"/>
  <c r="T127" i="5"/>
  <c r="BK98" i="5"/>
  <c r="R127" i="5"/>
  <c r="J53" i="4"/>
  <c r="J90" i="4"/>
  <c r="E80" i="3"/>
  <c r="E47" i="3"/>
  <c r="T98" i="5"/>
  <c r="BK153" i="4"/>
  <c r="J153" i="4"/>
  <c r="J63" i="4"/>
  <c r="BK339" i="2"/>
  <c r="J339" i="2"/>
  <c r="J72" i="2"/>
  <c r="T251" i="2"/>
  <c r="R124" i="5"/>
  <c r="BK115" i="5"/>
  <c r="J115" i="5"/>
  <c r="J67" i="5"/>
  <c r="F60" i="5"/>
  <c r="R94" i="3"/>
  <c r="R93" i="3"/>
  <c r="R92" i="3"/>
  <c r="R162" i="3"/>
  <c r="BK94" i="3"/>
  <c r="BK325" i="2"/>
  <c r="P324" i="2"/>
  <c r="T308" i="2"/>
  <c r="R251" i="2"/>
  <c r="BK174" i="2"/>
  <c r="J174" i="2"/>
  <c r="J65" i="2"/>
  <c r="BK158" i="2"/>
  <c r="T99" i="2"/>
  <c r="F33" i="2"/>
  <c r="BA53" i="1"/>
  <c r="BA52" i="1"/>
  <c r="T153" i="4"/>
  <c r="BK98" i="4"/>
  <c r="R238" i="3"/>
  <c r="T94" i="3"/>
  <c r="T93" i="3"/>
  <c r="T92" i="3"/>
  <c r="T339" i="2"/>
  <c r="R308" i="2"/>
  <c r="BK251" i="2"/>
  <c r="J251" i="2"/>
  <c r="J66" i="2"/>
  <c r="T174" i="2"/>
  <c r="F34" i="2"/>
  <c r="BB53" i="1"/>
  <c r="BB52" i="1"/>
  <c r="P98" i="2"/>
  <c r="T178" i="4"/>
  <c r="T98" i="4"/>
  <c r="T185" i="3"/>
  <c r="J55" i="3"/>
  <c r="J88" i="3"/>
  <c r="BK428" i="2"/>
  <c r="J428" i="2"/>
  <c r="J75" i="2"/>
  <c r="T428" i="2"/>
  <c r="R339" i="2"/>
  <c r="R325" i="2"/>
  <c r="R174" i="2"/>
  <c r="R99" i="2"/>
  <c r="R98" i="2"/>
  <c r="T97" i="5"/>
  <c r="T96" i="5"/>
  <c r="T324" i="2"/>
  <c r="R324" i="2"/>
  <c r="R97" i="2"/>
  <c r="J325" i="2"/>
  <c r="J70" i="2"/>
  <c r="BK324" i="2"/>
  <c r="J324" i="2"/>
  <c r="J69" i="2"/>
  <c r="P97" i="2"/>
  <c r="AU53" i="1"/>
  <c r="AU52" i="1"/>
  <c r="J94" i="3"/>
  <c r="J62" i="3"/>
  <c r="BK93" i="3"/>
  <c r="BK97" i="5"/>
  <c r="J98" i="5"/>
  <c r="J66" i="5"/>
  <c r="J92" i="8"/>
  <c r="J65" i="8"/>
  <c r="BK91" i="8"/>
  <c r="J91" i="8"/>
  <c r="J158" i="2"/>
  <c r="J63" i="2"/>
  <c r="BK98" i="2"/>
  <c r="J98" i="2"/>
  <c r="J61" i="2"/>
  <c r="R97" i="5"/>
  <c r="R96" i="5"/>
  <c r="T98" i="2"/>
  <c r="T97" i="2"/>
  <c r="J64" i="8"/>
  <c r="J31" i="8"/>
  <c r="BK92" i="3"/>
  <c r="J92" i="3"/>
  <c r="J93" i="3"/>
  <c r="J61" i="3"/>
  <c r="J97" i="5"/>
  <c r="J65" i="5"/>
  <c r="BK96" i="5"/>
  <c r="J96" i="5"/>
  <c r="J60" i="3"/>
  <c r="J29" i="3"/>
  <c r="J40" i="8"/>
  <c r="AG62" i="1"/>
  <c r="AN62" i="1"/>
  <c r="J31" i="5"/>
  <c r="J64" i="5"/>
  <c r="J40" i="5"/>
  <c r="AG59" i="1"/>
  <c r="AG55" i="1"/>
  <c r="J38" i="3"/>
  <c r="AN59" i="1"/>
  <c r="AN55" i="1"/>
  <c r="AG54" i="1"/>
  <c r="AN54" i="1"/>
  <c r="R866" i="4"/>
  <c r="T866" i="4"/>
  <c r="R841" i="4"/>
  <c r="R585" i="4"/>
  <c r="R462" i="4"/>
  <c r="BK462" i="4"/>
  <c r="J462" i="4"/>
  <c r="J68" i="4"/>
  <c r="T328" i="4"/>
  <c r="BK328" i="4"/>
  <c r="J328" i="4"/>
  <c r="J66" i="4"/>
  <c r="F33" i="4"/>
  <c r="BA57" i="1"/>
  <c r="R178" i="4"/>
  <c r="BK841" i="4"/>
  <c r="J841" i="4"/>
  <c r="J71" i="4"/>
  <c r="T689" i="4"/>
  <c r="R98" i="4"/>
  <c r="BK858" i="4"/>
  <c r="J858" i="4"/>
  <c r="J72" i="4"/>
  <c r="BK879" i="4"/>
  <c r="J879" i="4"/>
  <c r="J74" i="4"/>
  <c r="T841" i="4"/>
  <c r="BK585" i="4"/>
  <c r="J585" i="4"/>
  <c r="J69" i="4"/>
  <c r="J32" i="4"/>
  <c r="AV57" i="1"/>
  <c r="R689" i="4"/>
  <c r="P97" i="4"/>
  <c r="P96" i="4"/>
  <c r="AU57" i="1"/>
  <c r="F34" i="4"/>
  <c r="BB57" i="1"/>
  <c r="F35" i="4"/>
  <c r="BC57" i="1"/>
  <c r="F36" i="4"/>
  <c r="BD57" i="1"/>
  <c r="T585" i="4"/>
  <c r="T462" i="4"/>
  <c r="BK178" i="4"/>
  <c r="J178" i="4"/>
  <c r="J64" i="4"/>
  <c r="R879" i="4"/>
  <c r="J98" i="4"/>
  <c r="J62" i="4"/>
  <c r="F32" i="4"/>
  <c r="AZ57" i="1"/>
  <c r="BK689" i="4"/>
  <c r="J689" i="4"/>
  <c r="J70" i="4"/>
  <c r="R395" i="4"/>
  <c r="T395" i="4"/>
  <c r="BK395" i="4"/>
  <c r="J395" i="4"/>
  <c r="J67" i="4"/>
  <c r="J33" i="4"/>
  <c r="AW57" i="1"/>
  <c r="R328" i="4"/>
  <c r="R97" i="4"/>
  <c r="R96" i="4"/>
  <c r="T286" i="4"/>
  <c r="BK286" i="4"/>
  <c r="J286" i="4"/>
  <c r="J65" i="4"/>
  <c r="T126" i="7"/>
  <c r="F36" i="7"/>
  <c r="BB61" i="1"/>
  <c r="R95" i="7"/>
  <c r="BK100" i="7"/>
  <c r="J100" i="7"/>
  <c r="J67" i="7"/>
  <c r="BK95" i="7"/>
  <c r="J35" i="7"/>
  <c r="AW61" i="1"/>
  <c r="T103" i="7"/>
  <c r="BK103" i="7"/>
  <c r="J103" i="7"/>
  <c r="J68" i="7"/>
  <c r="F38" i="7"/>
  <c r="BD61" i="1"/>
  <c r="T95" i="7"/>
  <c r="R126" i="7"/>
  <c r="R103" i="7"/>
  <c r="F37" i="7"/>
  <c r="BC61" i="1"/>
  <c r="F34" i="7"/>
  <c r="AZ61" i="1"/>
  <c r="J34" i="7"/>
  <c r="AV61" i="1"/>
  <c r="AT61" i="1"/>
  <c r="BK94" i="7"/>
  <c r="J95" i="7"/>
  <c r="J66" i="7"/>
  <c r="T94" i="7"/>
  <c r="T93" i="7"/>
  <c r="BC58" i="1"/>
  <c r="AY58" i="1"/>
  <c r="T132" i="9"/>
  <c r="P90" i="9"/>
  <c r="P89" i="9"/>
  <c r="AU63" i="1"/>
  <c r="F36" i="9"/>
  <c r="BD63" i="1"/>
  <c r="BD56" i="1"/>
  <c r="BD51" i="1"/>
  <c r="W30" i="1"/>
  <c r="T91" i="9"/>
  <c r="BK91" i="9"/>
  <c r="J91" i="9"/>
  <c r="J62" i="9"/>
  <c r="BK163" i="9"/>
  <c r="J163" i="9"/>
  <c r="J64" i="9"/>
  <c r="R132" i="9"/>
  <c r="R205" i="9"/>
  <c r="BK198" i="9"/>
  <c r="J198" i="9"/>
  <c r="J65" i="9"/>
  <c r="F34" i="9"/>
  <c r="BB63" i="1"/>
  <c r="BB56" i="1"/>
  <c r="R91" i="9"/>
  <c r="T90" i="9"/>
  <c r="T89" i="9"/>
  <c r="R90" i="9"/>
  <c r="R89" i="9"/>
  <c r="J35" i="6"/>
  <c r="AW60" i="1"/>
  <c r="R115" i="6"/>
  <c r="BK94" i="6"/>
  <c r="BK115" i="6"/>
  <c r="J115" i="6"/>
  <c r="J68" i="6"/>
  <c r="R94" i="6"/>
  <c r="P93" i="6"/>
  <c r="P92" i="6"/>
  <c r="AU60" i="1"/>
  <c r="AU58" i="1"/>
  <c r="AU56" i="1"/>
  <c r="AU51" i="1"/>
  <c r="F36" i="6"/>
  <c r="BB60" i="1"/>
  <c r="BB58" i="1"/>
  <c r="F35" i="6"/>
  <c r="BA60" i="1"/>
  <c r="BA58" i="1"/>
  <c r="AW58" i="1"/>
  <c r="F38" i="6"/>
  <c r="BD60" i="1"/>
  <c r="BD58" i="1"/>
  <c r="T94" i="6"/>
  <c r="F34" i="6"/>
  <c r="AZ60" i="1"/>
  <c r="AZ58" i="1"/>
  <c r="J34" i="6"/>
  <c r="AV60" i="1"/>
  <c r="AT60" i="1"/>
  <c r="R93" i="6"/>
  <c r="R92" i="6"/>
  <c r="J94" i="6"/>
  <c r="J66" i="6"/>
  <c r="BK93" i="6"/>
  <c r="T93" i="6"/>
  <c r="T92" i="6"/>
  <c r="T97" i="4"/>
  <c r="T96" i="4"/>
  <c r="AT57" i="1"/>
  <c r="BK97" i="4"/>
  <c r="R94" i="7"/>
  <c r="R93" i="7"/>
  <c r="J94" i="7"/>
  <c r="J65" i="7"/>
  <c r="BK93" i="7"/>
  <c r="J93" i="7"/>
  <c r="AX58" i="1"/>
  <c r="BK92" i="6"/>
  <c r="J92" i="6"/>
  <c r="J93" i="6"/>
  <c r="J65" i="6"/>
  <c r="AV58" i="1"/>
  <c r="AT58" i="1"/>
  <c r="J97" i="4"/>
  <c r="J61" i="4"/>
  <c r="BK96" i="4"/>
  <c r="J96" i="4"/>
  <c r="J64" i="7"/>
  <c r="J31" i="7"/>
  <c r="J64" i="6"/>
  <c r="J31" i="6"/>
  <c r="J29" i="4"/>
  <c r="J60" i="4"/>
  <c r="AG61" i="1"/>
  <c r="AN61" i="1"/>
  <c r="J40" i="7"/>
  <c r="J40" i="6"/>
  <c r="AG60" i="1"/>
  <c r="AG57" i="1"/>
  <c r="AN57" i="1"/>
  <c r="J38" i="4"/>
  <c r="AN60" i="1"/>
  <c r="AG58" i="1"/>
  <c r="AN58" i="1"/>
  <c r="AY52" i="1"/>
  <c r="AW52" i="1"/>
  <c r="AX52" i="1"/>
  <c r="F32" i="2"/>
  <c r="AZ53" i="1"/>
  <c r="AZ52" i="1"/>
  <c r="J32" i="2"/>
  <c r="AV53" i="1"/>
  <c r="AT53" i="1"/>
  <c r="BK97" i="2"/>
  <c r="J97" i="2"/>
  <c r="AV52" i="1"/>
  <c r="AT52" i="1"/>
  <c r="J29" i="2"/>
  <c r="J60" i="2"/>
  <c r="AG53" i="1"/>
  <c r="J38" i="2"/>
  <c r="AG52" i="1"/>
  <c r="AN53" i="1"/>
  <c r="AN52" i="1"/>
  <c r="BK90" i="9"/>
  <c r="J90" i="9"/>
  <c r="J61" i="9"/>
  <c r="F33" i="9"/>
  <c r="BA63" i="1"/>
  <c r="BA56" i="1"/>
  <c r="BA51" i="1"/>
  <c r="AY56" i="1"/>
  <c r="BC51" i="1"/>
  <c r="J32" i="9"/>
  <c r="AV63" i="1"/>
  <c r="AT63" i="1"/>
  <c r="F32" i="9"/>
  <c r="AZ63" i="1"/>
  <c r="AZ56" i="1"/>
  <c r="BB51" i="1"/>
  <c r="AX56" i="1"/>
  <c r="BK89" i="9"/>
  <c r="J89" i="9"/>
  <c r="AW56" i="1"/>
  <c r="W27" i="1"/>
  <c r="AW51" i="1"/>
  <c r="AK27" i="1"/>
  <c r="J29" i="9"/>
  <c r="J60" i="9"/>
  <c r="W28" i="1"/>
  <c r="AX51" i="1"/>
  <c r="AV56" i="1"/>
  <c r="AT56" i="1"/>
  <c r="AZ51" i="1"/>
  <c r="W29" i="1"/>
  <c r="AY51" i="1"/>
  <c r="AG63" i="1"/>
  <c r="J38" i="9"/>
  <c r="AV51" i="1"/>
  <c r="W26" i="1"/>
  <c r="AK26" i="1"/>
  <c r="AT51" i="1"/>
  <c r="AN63" i="1"/>
  <c r="AG56" i="1"/>
  <c r="AG51" i="1"/>
  <c r="AN56" i="1"/>
  <c r="AK23" i="1"/>
  <c r="AK32" i="1"/>
  <c r="AN51" i="1"/>
</calcChain>
</file>

<file path=xl/sharedStrings.xml><?xml version="1.0" encoding="utf-8"?>
<sst xmlns="http://schemas.openxmlformats.org/spreadsheetml/2006/main" count="16860" uniqueCount="2642">
  <si>
    <t>Export VZ</t>
  </si>
  <si>
    <t>List obsahuje:</t>
  </si>
  <si>
    <t>3.0</t>
  </si>
  <si>
    <t>ODOM</t>
  </si>
  <si>
    <t>False</t>
  </si>
  <si>
    <t>{95056E57-A009-4D57-8E61-959F71BC336C}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</si>
  <si>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</si>
  <si>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</si>
  <si>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</si>
  <si>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</si>
  <si>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</si>
  <si>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</si>
  <si>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</si>
  <si>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</si>
  <si>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</si>
  <si>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17-335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</si>
  <si>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</si>
  <si>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</si>
  <si>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Město Libavá - rekonstrukce kotelny č. 210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</si>
  <si>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</si>
  <si>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</si>
  <si>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</si>
  <si>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</si>
  <si>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</si>
  <si>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</si>
  <si>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</si>
  <si>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</si>
  <si>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</si>
  <si>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</si>
  <si>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</si>
  <si>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Poznámka:</t>
  </si>
  <si>
    <t>True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</si>
  <si>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</si>
  <si>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</si>
  <si>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</si>
  <si>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</si>
  <si>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</si>
  <si>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</si>
  <si>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</si>
  <si>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</si>
  <si>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</si>
  <si>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</si>
  <si>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</si>
  <si>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</si>
  <si>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</si>
  <si>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</si>
  <si>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</si>
  <si>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</si>
  <si>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</si>
  <si>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</si>
  <si>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</si>
  <si>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</si>
  <si>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</si>
  <si>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</si>
  <si>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</si>
  <si>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</si>
  <si>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</si>
  <si>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</si>
  <si>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</si>
  <si>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</si>
  <si>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</si>
  <si>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</si>
  <si>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</si>
  <si>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</si>
  <si>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</si>
  <si>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</si>
  <si>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</si>
  <si>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</si>
  <si>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</si>
  <si>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</si>
  <si>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17-335-1</t>
  </si>
  <si>
    <t>SO 01 Kotelna</t>
  </si>
  <si>
    <t>STA</t>
  </si>
  <si>
    <t>1</t>
  </si>
  <si>
    <t>{681C1DD0-CE51-45DD-879F-E894B8A32241}</t>
  </si>
  <si>
    <t>2</t>
  </si>
  <si>
    <t>17-335-1-1-1</t>
  </si>
  <si>
    <t xml:space="preserve">D1.1 - Architektonicko-stavební řešení </t>
  </si>
  <si>
    <t>Soupis</t>
  </si>
  <si>
    <t>{B5EA8D48-AABB-460F-BA8C-8ED26894A7DF}</t>
  </si>
  <si>
    <t>17-335-2</t>
  </si>
  <si>
    <t>SO 02 Venkovní rozvody tepla</t>
  </si>
  <si>
    <t>{F1B308E7-48D2-43FA-98F5-3A897ABD9582}</t>
  </si>
  <si>
    <t>17-335-2-1-1</t>
  </si>
  <si>
    <t xml:space="preserve">D1.2 - Technologie </t>
  </si>
  <si>
    <t>{8435DE24-A7D8-417C-9A08-4C754AA220A3}</t>
  </si>
  <si>
    <t>17-335-3</t>
  </si>
  <si>
    <t>PS 01 Kotelna</t>
  </si>
  <si>
    <t>{36F4812B-FFB5-4F8B-8833-092520124E3C}</t>
  </si>
  <si>
    <t>17-335-3-1</t>
  </si>
  <si>
    <t>D2.1 - PJ 01 Technologie</t>
  </si>
  <si>
    <t>{094ED0E5-421C-4ED4-BE19-6BC27303436B}</t>
  </si>
  <si>
    <t>17-335-3-2</t>
  </si>
  <si>
    <t>D2.2 - PJ 02 Elektroinstalace + MaR</t>
  </si>
  <si>
    <t>{708C4070-3627-4B69-80D4-4B7C1A778685}</t>
  </si>
  <si>
    <t>17-335-3-2-1</t>
  </si>
  <si>
    <t>Kotelna a sklad ELTO</t>
  </si>
  <si>
    <t>3</t>
  </si>
  <si>
    <t>{65AE6293-BB76-48B7-92E8-6D07C51ECB08}</t>
  </si>
  <si>
    <t>17-335-3-2-2</t>
  </si>
  <si>
    <t>Řdící systém - kotelna</t>
  </si>
  <si>
    <t>{654F8949-2CF3-4851-A04B-C631214C775F}</t>
  </si>
  <si>
    <t>17-335-3-2-3</t>
  </si>
  <si>
    <t>Objekt č.208 a č.21</t>
  </si>
  <si>
    <t>{7928E693-EF5A-4540-B12A-87E174760D29}</t>
  </si>
  <si>
    <t>17-335-3-2-4</t>
  </si>
  <si>
    <t>Řídící systém - objekty č.208 a č.21</t>
  </si>
  <si>
    <t>{ECC78BC5-C50F-4156-B601-2B4BC6D64158}</t>
  </si>
  <si>
    <t>17-335-3-3</t>
  </si>
  <si>
    <t>D2.3 - PJ 03 Vnitřní rozvody oleje</t>
  </si>
  <si>
    <t>{DB9CA9CD-C67E-464F-9A6B-17CF4AAA83F3}</t>
  </si>
  <si>
    <t>Zpět na list:</t>
  </si>
  <si>
    <t>KRYCÍ LIST SOUPISU</t>
  </si>
  <si>
    <t>Objekt:</t>
  </si>
  <si>
    <t>17-335-1 - SO 01 Kotelna</t>
  </si>
  <si>
    <t>Soupis:</t>
  </si>
  <si>
    <t xml:space="preserve">17-335-1-1-1 - D1.1 - Architektonicko-stavební řešení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</si>
  <si>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</si>
  <si>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</si>
  <si>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</si>
  <si>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</si>
  <si>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</si>
  <si>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</si>
  <si>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</si>
  <si>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</si>
  <si>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</si>
  <si>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</si>
  <si>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</si>
  <si>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</si>
  <si>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</si>
  <si>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</si>
  <si>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</si>
  <si>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</si>
  <si>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</si>
  <si>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</si>
  <si>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</si>
  <si>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</si>
  <si>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</si>
  <si>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</si>
  <si>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</si>
  <si>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</si>
  <si>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</si>
  <si>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</si>
  <si>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</si>
  <si>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</si>
  <si>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</si>
  <si>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</si>
  <si>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</si>
  <si>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</si>
  <si>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</si>
  <si>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</si>
  <si>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</si>
  <si>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HSV</t>
  </si>
  <si>
    <t>Práce a dodávky HSV</t>
  </si>
  <si>
    <t>ROZPOCET</t>
  </si>
  <si>
    <t>Zakládání</t>
  </si>
  <si>
    <t>K</t>
  </si>
  <si>
    <t>273321411</t>
  </si>
  <si>
    <t xml:space="preserve">Základové desky ze ŽB tř. C 20/25 </t>
  </si>
  <si>
    <t>m3</t>
  </si>
  <si>
    <t>4</t>
  </si>
  <si>
    <t>-1585417699</t>
  </si>
  <si>
    <t>VV</t>
  </si>
  <si>
    <t>8,6*7,15*0,15</t>
  </si>
  <si>
    <t>0,3*2,5*0,15</t>
  </si>
  <si>
    <t>273362021</t>
  </si>
  <si>
    <t>Výztuž základových desek svařovanými sítěmi Kari</t>
  </si>
  <si>
    <t>t</t>
  </si>
  <si>
    <t>-1386340747</t>
  </si>
  <si>
    <t>(8,6*7,15*5,4*2)/1000</t>
  </si>
  <si>
    <t>(0,3*2,50*5,4*2)/1000</t>
  </si>
  <si>
    <t>M</t>
  </si>
  <si>
    <t>562847120</t>
  </si>
  <si>
    <t>distanční lišta 20 mm</t>
  </si>
  <si>
    <t>m</t>
  </si>
  <si>
    <t>8</t>
  </si>
  <si>
    <t>-439167887</t>
  </si>
  <si>
    <t>22*7,15</t>
  </si>
  <si>
    <t>18*8,6</t>
  </si>
  <si>
    <t>562847999</t>
  </si>
  <si>
    <t>distanční lišta 100 mm</t>
  </si>
  <si>
    <t>22029842</t>
  </si>
  <si>
    <t>5</t>
  </si>
  <si>
    <t>275321411</t>
  </si>
  <si>
    <t>Základové patky ze ŽB tř. C 20/25</t>
  </si>
  <si>
    <t>803622949</t>
  </si>
  <si>
    <t>0,7*1,45*0,1</t>
  </si>
  <si>
    <t>0,65*0,75*0,1</t>
  </si>
  <si>
    <t>0,65*0,65*0,1*2</t>
  </si>
  <si>
    <t>0,45*0,45*0,1</t>
  </si>
  <si>
    <t>1*1*0,2</t>
  </si>
  <si>
    <t>0,75*0,75*0,1*2</t>
  </si>
  <si>
    <t>6</t>
  </si>
  <si>
    <t>275351215</t>
  </si>
  <si>
    <t>Zřízení bednění stěn základových patek</t>
  </si>
  <si>
    <t>m2</t>
  </si>
  <si>
    <t>-1610030638</t>
  </si>
  <si>
    <t>0,65*2*0,2*10</t>
  </si>
  <si>
    <t>0,75*2*0,2</t>
  </si>
  <si>
    <t>0,45*4*0,2</t>
  </si>
  <si>
    <t>1*4*0,3</t>
  </si>
  <si>
    <t>0,7*2*0,2</t>
  </si>
  <si>
    <t>1,45*0,2</t>
  </si>
  <si>
    <t>0,75*6*0,2</t>
  </si>
  <si>
    <t>7</t>
  </si>
  <si>
    <t>275351216</t>
  </si>
  <si>
    <t>Odstranění bednění stěn základových patek</t>
  </si>
  <si>
    <t>487454321</t>
  </si>
  <si>
    <t>275362021</t>
  </si>
  <si>
    <t>Výztuž základových patek svařovanými sítěmi Kari</t>
  </si>
  <si>
    <t>1501522345</t>
  </si>
  <si>
    <t>(0,45*0,45*2*3,03)/1000</t>
  </si>
  <si>
    <t>(0,65*0,75*2*3,03)/1000</t>
  </si>
  <si>
    <t>(0,65*0,65*4*3,03)/1000</t>
  </si>
  <si>
    <t>(0,70*1,45*2*3,03)/1000</t>
  </si>
  <si>
    <t>(1,00*1,00*2*3,03)/1000</t>
  </si>
  <si>
    <t>(0,75*0,75*4*3,03)/1000</t>
  </si>
  <si>
    <t>9</t>
  </si>
  <si>
    <t>-61085974</t>
  </si>
  <si>
    <t>0,45*4</t>
  </si>
  <si>
    <t>0,65*10</t>
  </si>
  <si>
    <t>0,75*2</t>
  </si>
  <si>
    <t>1,45*2</t>
  </si>
  <si>
    <t>0,7*4</t>
  </si>
  <si>
    <t>1*6</t>
  </si>
  <si>
    <t>0,75*8</t>
  </si>
  <si>
    <t>10</t>
  </si>
  <si>
    <t>562847220</t>
  </si>
  <si>
    <t>distanční lišta 50 mm</t>
  </si>
  <si>
    <t>199354730</t>
  </si>
  <si>
    <t>Svislé a kompletní konstrukce</t>
  </si>
  <si>
    <t>11</t>
  </si>
  <si>
    <t>312272323</t>
  </si>
  <si>
    <t>Zdivo výplňové tl 300 mm z pórobetonových přesných hladkých tvárnic Ytong hmotnosti 500 kg/m3</t>
  </si>
  <si>
    <t>-1625546455</t>
  </si>
  <si>
    <t>1,5*2,07*0,3</t>
  </si>
  <si>
    <t>0,3*2,07*0,3</t>
  </si>
  <si>
    <t>0,4*0,85*0,3</t>
  </si>
  <si>
    <t>0,6*0,6*0,3</t>
  </si>
  <si>
    <t>0,6*0,3*0,3</t>
  </si>
  <si>
    <t>12</t>
  </si>
  <si>
    <t>317941123</t>
  </si>
  <si>
    <t>Osazování ocelových válcovaných nosníků na zdivu I, IE, U, UE nebo L do č 22</t>
  </si>
  <si>
    <t>1971934814</t>
  </si>
  <si>
    <t>(1,65*2*12,9)/1000</t>
  </si>
  <si>
    <t>13</t>
  </si>
  <si>
    <t>133806250</t>
  </si>
  <si>
    <t>tyč ocelová I, značka oceli S 235 JR, označení průřezu 140</t>
  </si>
  <si>
    <t>-1741739074</t>
  </si>
  <si>
    <t>14</t>
  </si>
  <si>
    <t>389381001</t>
  </si>
  <si>
    <t>Dobetonování prefabrikovaných konstrukcí</t>
  </si>
  <si>
    <t>-887016346</t>
  </si>
  <si>
    <t>1,8*0,2*0,3</t>
  </si>
  <si>
    <t>1,35*0,3*0,12</t>
  </si>
  <si>
    <t>Vodorovné konstrukce</t>
  </si>
  <si>
    <t>413232221</t>
  </si>
  <si>
    <t>Zazdívka zhlaví válcovaných nosníků v do 300 mm</t>
  </si>
  <si>
    <t>kus</t>
  </si>
  <si>
    <t>1928982327</t>
  </si>
  <si>
    <t>Úpravy povrchů, podlahy a osazování výplní</t>
  </si>
  <si>
    <t>16</t>
  </si>
  <si>
    <t>612131121</t>
  </si>
  <si>
    <t>Penetrace akrylát-silikonová stěn nanášená ručně</t>
  </si>
  <si>
    <t>1095668939</t>
  </si>
  <si>
    <t>0,6*0,6*2</t>
  </si>
  <si>
    <t>0,4*0,85*2</t>
  </si>
  <si>
    <t>1,5*2,07*2</t>
  </si>
  <si>
    <t>0,3*2,07*2</t>
  </si>
  <si>
    <t>0,3*2,07</t>
  </si>
  <si>
    <t>0,3*0,73</t>
  </si>
  <si>
    <t>0,3*0,6</t>
  </si>
  <si>
    <t>17</t>
  </si>
  <si>
    <t>612142001</t>
  </si>
  <si>
    <t>Potažení stěn sklovláknitým pletivem vtlačeným do tenkovrstvé hmoty</t>
  </si>
  <si>
    <t>1395523890</t>
  </si>
  <si>
    <t>18</t>
  </si>
  <si>
    <t>612321141</t>
  </si>
  <si>
    <t>Vápenocementová omítka štuková dvouvrstvá vnitřních stěn nanášená ručně</t>
  </si>
  <si>
    <t>-1997407252</t>
  </si>
  <si>
    <t>0,6*0,6</t>
  </si>
  <si>
    <t>0,4*0,85</t>
  </si>
  <si>
    <t>1,5*2,07</t>
  </si>
  <si>
    <t>19</t>
  </si>
  <si>
    <t>612321191</t>
  </si>
  <si>
    <t>Příplatek k vápenocementové omítce vnitřních stěn za každých dalších 5 mm tloušťky ručně</t>
  </si>
  <si>
    <t>-886558479</t>
  </si>
  <si>
    <t>5,047*2 'Přepočtené koeficientem množství</t>
  </si>
  <si>
    <t>20</t>
  </si>
  <si>
    <t>612325221</t>
  </si>
  <si>
    <t>Vápenocementová štuková omítka malých ploch do 0,09 m2 na stěnách</t>
  </si>
  <si>
    <t>1168316564</t>
  </si>
  <si>
    <t>612325222</t>
  </si>
  <si>
    <t>Vápenocementová štuková omítka malých ploch do 0,25 m2 na stěnách</t>
  </si>
  <si>
    <t>1985694827</t>
  </si>
  <si>
    <t>22</t>
  </si>
  <si>
    <t>612325302</t>
  </si>
  <si>
    <t>Vápenocementová štuková omítka ostění nebo nadpraží</t>
  </si>
  <si>
    <t>-341449643</t>
  </si>
  <si>
    <t>2,07*0,3*4</t>
  </si>
  <si>
    <t>23</t>
  </si>
  <si>
    <t>612335422</t>
  </si>
  <si>
    <t>Oprava vnitřní cementové štukové omítky stěn v rozsahu plochy do 20%</t>
  </si>
  <si>
    <t>-1180142972</t>
  </si>
  <si>
    <t>31,5*2,85</t>
  </si>
  <si>
    <t>-2,5*2,2</t>
  </si>
  <si>
    <t>-1,5*2,07*2</t>
  </si>
  <si>
    <t>-1,75*0,85*2</t>
  </si>
  <si>
    <t>34,3*4,65</t>
  </si>
  <si>
    <t>-1,75*0,85*3</t>
  </si>
  <si>
    <t>21*2,93</t>
  </si>
  <si>
    <t>-1,75*0,85</t>
  </si>
  <si>
    <t>-1,5*2,07</t>
  </si>
  <si>
    <t>18,3*2,75</t>
  </si>
  <si>
    <t>-1,55*2,5</t>
  </si>
  <si>
    <t>1,75*0,3*8</t>
  </si>
  <si>
    <t>0,85*8</t>
  </si>
  <si>
    <t>2,2*0,3*2</t>
  </si>
  <si>
    <t>2,5*0,3</t>
  </si>
  <si>
    <t>24</t>
  </si>
  <si>
    <t>622321141</t>
  </si>
  <si>
    <t>Vápenocementová omítka štuková dvouvrstvá vnějších stěn nanášená ručně</t>
  </si>
  <si>
    <t>1926041355</t>
  </si>
  <si>
    <t>25</t>
  </si>
  <si>
    <t>622321191</t>
  </si>
  <si>
    <t>Příplatek k vápenocementové omítce vnějších stěn za každých dalších 5 mm tloušťky ručně</t>
  </si>
  <si>
    <t>1594490454</t>
  </si>
  <si>
    <t>26</t>
  </si>
  <si>
    <t>622611131</t>
  </si>
  <si>
    <t>Nátěr akrylátový dvojnásobný vnějších omítaných stěn včetně penetrace provedený ručně</t>
  </si>
  <si>
    <t>2128366827</t>
  </si>
  <si>
    <t>27</t>
  </si>
  <si>
    <t>631311115</t>
  </si>
  <si>
    <t>Mazanina tl do 80 mm z betonu prostého tř. C 20/25</t>
  </si>
  <si>
    <t>1524491047</t>
  </si>
  <si>
    <t>8,6*7,15*0,07</t>
  </si>
  <si>
    <t>0,3*2,5*0,07</t>
  </si>
  <si>
    <t>28</t>
  </si>
  <si>
    <t>631311135</t>
  </si>
  <si>
    <t>Mazanina tl do 240 mm z betonu prostého tř. C 20/25</t>
  </si>
  <si>
    <t>1630717120</t>
  </si>
  <si>
    <t>1,4*2,2*0,15</t>
  </si>
  <si>
    <t>29</t>
  </si>
  <si>
    <t>631319011</t>
  </si>
  <si>
    <t>Příplatek k mazanině tl do 80 mm za přehlazení povrchu</t>
  </si>
  <si>
    <t>-280652532</t>
  </si>
  <si>
    <t>30</t>
  </si>
  <si>
    <t>631319171</t>
  </si>
  <si>
    <t>Příplatek k mazanině tl do 80 mm za stržení povrchu spodní vrstvy před vložením výztuže</t>
  </si>
  <si>
    <t>1126052440</t>
  </si>
  <si>
    <t>31</t>
  </si>
  <si>
    <t>631319185</t>
  </si>
  <si>
    <t>Příplatek k mazanině tl do 240 mm za sklon do 35°</t>
  </si>
  <si>
    <t>-236567793</t>
  </si>
  <si>
    <t>32</t>
  </si>
  <si>
    <t>631351101</t>
  </si>
  <si>
    <t>Zřízení bednění rýh a hran v podlahách</t>
  </si>
  <si>
    <t>-1307019608</t>
  </si>
  <si>
    <t>5,8*0,5</t>
  </si>
  <si>
    <t>33</t>
  </si>
  <si>
    <t>631351102</t>
  </si>
  <si>
    <t>Odstranění bednění rýh a hran v podlahách</t>
  </si>
  <si>
    <t>215554963</t>
  </si>
  <si>
    <t>34</t>
  </si>
  <si>
    <t>631362021</t>
  </si>
  <si>
    <t>Výztuž mazanin svařovanými sítěmi Kari</t>
  </si>
  <si>
    <t>-1730675523</t>
  </si>
  <si>
    <t>(8,6*7,15*3,03)/1000</t>
  </si>
  <si>
    <t>(0,3*2,50*3,03)/1000</t>
  </si>
  <si>
    <t>(2,2*1,40*3,03)/1000</t>
  </si>
  <si>
    <t>35</t>
  </si>
  <si>
    <t>562847180</t>
  </si>
  <si>
    <t>distanční lišta 35 mm</t>
  </si>
  <si>
    <t>-2017420078</t>
  </si>
  <si>
    <t>Ostatní konstrukce a práce-bourání</t>
  </si>
  <si>
    <t>36</t>
  </si>
  <si>
    <t>900000001</t>
  </si>
  <si>
    <t>Nová dřevěná stěna D+M</t>
  </si>
  <si>
    <t>979207852</t>
  </si>
  <si>
    <t>37</t>
  </si>
  <si>
    <t>938533111</t>
  </si>
  <si>
    <t>Očištění povrchu tlakovou vodou</t>
  </si>
  <si>
    <t>-1065294570</t>
  </si>
  <si>
    <t>61,49+52,15+22,52+19,67</t>
  </si>
  <si>
    <t>38</t>
  </si>
  <si>
    <t>941111111</t>
  </si>
  <si>
    <t>Montáž lešení řadového trubkového lehkého s podlahami zatížení do 200 kg/m2 š do 0,9 m v do 10 m</t>
  </si>
  <si>
    <t>-386165341</t>
  </si>
  <si>
    <t>39</t>
  </si>
  <si>
    <t>941111211</t>
  </si>
  <si>
    <t>Příplatek k lešení řadovému trubkovému lehkému s podlahami š 0,9 m v 10 m za první a ZKD den použití</t>
  </si>
  <si>
    <t>1987310954</t>
  </si>
  <si>
    <t>195*60 'Přepočtené koeficientem množství</t>
  </si>
  <si>
    <t>40</t>
  </si>
  <si>
    <t>941111811</t>
  </si>
  <si>
    <t>Demontáž lešení řadového trubkového lehkého s podlahami zatížení do 200 kg/m2 š do 0,9 m v do 10 m</t>
  </si>
  <si>
    <t>-1376979739</t>
  </si>
  <si>
    <t>41</t>
  </si>
  <si>
    <t>952506510</t>
  </si>
  <si>
    <t>nájem za den pomocného kozového trubkového lešení výška přes 1,2 do 1,9 m</t>
  </si>
  <si>
    <t>-480410701</t>
  </si>
  <si>
    <t>42</t>
  </si>
  <si>
    <t>952901221</t>
  </si>
  <si>
    <t>Vyčištění budov průmyslových objektů při jakékoliv výšce podlaží</t>
  </si>
  <si>
    <t>-1946861527</t>
  </si>
  <si>
    <t>61,49+52,15+22,52+6,46+19,67+20,01</t>
  </si>
  <si>
    <t>43</t>
  </si>
  <si>
    <t>961044111</t>
  </si>
  <si>
    <t>Bourání základů z betonu prostého</t>
  </si>
  <si>
    <t>940213979</t>
  </si>
  <si>
    <t>1,75*0,95*0,05</t>
  </si>
  <si>
    <t>1,75*0,95*0,1</t>
  </si>
  <si>
    <t>0,95*0,5*0,19*2</t>
  </si>
  <si>
    <t>2,2*1,7*(0,3/2)</t>
  </si>
  <si>
    <t>44</t>
  </si>
  <si>
    <t>962032231</t>
  </si>
  <si>
    <t>Bourání zdiva z cihel pálených nebo vápenopískových na MV nebo MVC</t>
  </si>
  <si>
    <t>1215644754</t>
  </si>
  <si>
    <t>1,35*0,73*0,3</t>
  </si>
  <si>
    <t>45</t>
  </si>
  <si>
    <t>964073221</t>
  </si>
  <si>
    <t>Vybourání válcovaných nosníků ze zdiva cihelného dl do 4 m hmotnosti 20 kg/m</t>
  </si>
  <si>
    <t>-733758314</t>
  </si>
  <si>
    <t>(2,5*2*15,8)/1000</t>
  </si>
  <si>
    <t>46</t>
  </si>
  <si>
    <t>965042241</t>
  </si>
  <si>
    <t>Bourání podkladů pod dlažby nebo mazanin betonových nebo z litého asfaltu tl přes 100 mm pl pře 4 m2</t>
  </si>
  <si>
    <t>477023962</t>
  </si>
  <si>
    <t>8,6*7,15*0,17</t>
  </si>
  <si>
    <t>47</t>
  </si>
  <si>
    <t>965049112</t>
  </si>
  <si>
    <t>Příplatek k bourání betonových mazanin za bourání se svařovanou sítí tl přes 100 mm</t>
  </si>
  <si>
    <t>-103230694</t>
  </si>
  <si>
    <t>48</t>
  </si>
  <si>
    <t>968072245</t>
  </si>
  <si>
    <t>Vybourání kovových rámů oken jednoduchých včetně křídel pl do 2 m2</t>
  </si>
  <si>
    <t>-985607914</t>
  </si>
  <si>
    <t>1,75*0,85</t>
  </si>
  <si>
    <t>49</t>
  </si>
  <si>
    <t>968072455</t>
  </si>
  <si>
    <t>Vybourání kovových dveřních zárubní pl do 2 m2</t>
  </si>
  <si>
    <t>-1569031964</t>
  </si>
  <si>
    <t>1*1,97</t>
  </si>
  <si>
    <t>50</t>
  </si>
  <si>
    <t>968072456</t>
  </si>
  <si>
    <t>Vybourání kovových dveřních zárubní pl přes 2 m2</t>
  </si>
  <si>
    <t>1561298492</t>
  </si>
  <si>
    <t>51</t>
  </si>
  <si>
    <t>200100101</t>
  </si>
  <si>
    <t>Vyčištění stávající jímky</t>
  </si>
  <si>
    <t>-585090092</t>
  </si>
  <si>
    <t>52</t>
  </si>
  <si>
    <t>300100101</t>
  </si>
  <si>
    <t>Vybourání stávajícího ventilátoru</t>
  </si>
  <si>
    <t>-1223340861</t>
  </si>
  <si>
    <t>53</t>
  </si>
  <si>
    <t>977151113</t>
  </si>
  <si>
    <t>Jádrové vrty diamantovými korunkami do D 50 mm do stavebních materiálů</t>
  </si>
  <si>
    <t>221552019</t>
  </si>
  <si>
    <t>1*0,3</t>
  </si>
  <si>
    <t>3*0,3</t>
  </si>
  <si>
    <t>54</t>
  </si>
  <si>
    <t>977151115</t>
  </si>
  <si>
    <t>Jádrové vrty diamantovými korunkami do D 70 mm do stavebních materiálů</t>
  </si>
  <si>
    <t>591248090</t>
  </si>
  <si>
    <t>55</t>
  </si>
  <si>
    <t>977151116</t>
  </si>
  <si>
    <t>Jádrové vrty diamantovými korunkami do D 80 mm do stavebních materiálů</t>
  </si>
  <si>
    <t>-116646179</t>
  </si>
  <si>
    <t>56</t>
  </si>
  <si>
    <t>977151117</t>
  </si>
  <si>
    <t>Jádrové vrty diamantovými korunkami do D 90 mm do stavebních materiálů</t>
  </si>
  <si>
    <t>2075384882</t>
  </si>
  <si>
    <t>2*0,3</t>
  </si>
  <si>
    <t>57</t>
  </si>
  <si>
    <t>977151118</t>
  </si>
  <si>
    <t>Jádrové vrty diamantovými korunkami do D 100 mm do stavebních materiálů</t>
  </si>
  <si>
    <t>-167888933</t>
  </si>
  <si>
    <t>997</t>
  </si>
  <si>
    <t>Přesun sutě</t>
  </si>
  <si>
    <t>58</t>
  </si>
  <si>
    <t>997013111</t>
  </si>
  <si>
    <t>Vnitrostaveništní doprava suti a vybouraných hmot pro budovy v do 6 m s použitím mechanizace</t>
  </si>
  <si>
    <t>-1724379497</t>
  </si>
  <si>
    <t>59</t>
  </si>
  <si>
    <t>997211511</t>
  </si>
  <si>
    <t>Vodorovná doprava suti po suchu na vzdálenost do 1 km</t>
  </si>
  <si>
    <t>1684471779</t>
  </si>
  <si>
    <t>60</t>
  </si>
  <si>
    <t>997211519</t>
  </si>
  <si>
    <t>Příplatek ZKD 1 km u vodorovné dopravy suti</t>
  </si>
  <si>
    <t>1429314995</t>
  </si>
  <si>
    <t>4,302*19 'Přepočtené koeficientem množství</t>
  </si>
  <si>
    <t>61</t>
  </si>
  <si>
    <t>997211521</t>
  </si>
  <si>
    <t>Vodorovná doprava vybouraných hmot po suchu na vzdálenost do 1 km</t>
  </si>
  <si>
    <t>-1348610608</t>
  </si>
  <si>
    <t>62</t>
  </si>
  <si>
    <t>997211529</t>
  </si>
  <si>
    <t>Příplatek ZKD 1 km u vodorovné dopravy vybouraných hmot</t>
  </si>
  <si>
    <t>1895786006</t>
  </si>
  <si>
    <t>49,958*19 'Přepočtené koeficientem množství</t>
  </si>
  <si>
    <t>63</t>
  </si>
  <si>
    <t>997211611</t>
  </si>
  <si>
    <t>Nakládání suti na dopravní prostředky pro vodorovnou dopravu</t>
  </si>
  <si>
    <t>-218326243</t>
  </si>
  <si>
    <t>64</t>
  </si>
  <si>
    <t>997211612</t>
  </si>
  <si>
    <t>Nakládání vybouraných hmot na dopravní prostředky pro vodorovnou dopravu</t>
  </si>
  <si>
    <t>1931985802</t>
  </si>
  <si>
    <t>65</t>
  </si>
  <si>
    <t>997013801</t>
  </si>
  <si>
    <t>Poplatek za uložení stavebního betonového odpadu na skládce (skládkovné)</t>
  </si>
  <si>
    <t>217387119</t>
  </si>
  <si>
    <t>66</t>
  </si>
  <si>
    <t>997013802</t>
  </si>
  <si>
    <t>Poplatek za uložení stavebního železobetonového odpadu na skládce (skládkovné)</t>
  </si>
  <si>
    <t>646233300</t>
  </si>
  <si>
    <t>67</t>
  </si>
  <si>
    <t>997013814</t>
  </si>
  <si>
    <t>Poplatek za uložení stavebního odpadu z izolačních hmot na skládce (skládkovné)</t>
  </si>
  <si>
    <t>-1357639802</t>
  </si>
  <si>
    <t>68</t>
  </si>
  <si>
    <t>997013831</t>
  </si>
  <si>
    <t>Poplatek za uložení stavebního směsného odpadu na skládce (skládkovné)</t>
  </si>
  <si>
    <t>-2144563768</t>
  </si>
  <si>
    <t>998</t>
  </si>
  <si>
    <t>Přesun hmot</t>
  </si>
  <si>
    <t>69</t>
  </si>
  <si>
    <t>998011001</t>
  </si>
  <si>
    <t>Přesun hmot pro budovy zděné v do 6 m</t>
  </si>
  <si>
    <t>-1169523996</t>
  </si>
  <si>
    <t>PSV</t>
  </si>
  <si>
    <t>Práce a dodávky PSV</t>
  </si>
  <si>
    <t>711</t>
  </si>
  <si>
    <t>Izolace proti vodě, vlhkosti a plynům</t>
  </si>
  <si>
    <t>70</t>
  </si>
  <si>
    <t>711111001</t>
  </si>
  <si>
    <t>Provedení izolace proti zemní vlhkosti vodorovné za studena nátěrem penetračním</t>
  </si>
  <si>
    <t>1341715935</t>
  </si>
  <si>
    <t>71</t>
  </si>
  <si>
    <t>111631500</t>
  </si>
  <si>
    <t>lak asfaltový ALP/9 bal 9 kg</t>
  </si>
  <si>
    <t>686914497</t>
  </si>
  <si>
    <t>61,49*0,0003 'Přepočtené koeficientem množství</t>
  </si>
  <si>
    <t>72</t>
  </si>
  <si>
    <t>711131811</t>
  </si>
  <si>
    <t>Odstranění izolace proti zemní vlhkosti vodorovné</t>
  </si>
  <si>
    <t>952411448</t>
  </si>
  <si>
    <t>8,6*7,15</t>
  </si>
  <si>
    <t>73</t>
  </si>
  <si>
    <t>711141559</t>
  </si>
  <si>
    <t>Provedení izolace proti zemní vlhkosti pásy přitavením vodorovné NAIP</t>
  </si>
  <si>
    <t>1550421236</t>
  </si>
  <si>
    <t>74</t>
  </si>
  <si>
    <t>628361100</t>
  </si>
  <si>
    <t xml:space="preserve">pás těžký asfaltovaný </t>
  </si>
  <si>
    <t>-856515248</t>
  </si>
  <si>
    <t>61,49*1,15 'Přepočtené koeficientem množství</t>
  </si>
  <si>
    <t>75</t>
  </si>
  <si>
    <t>998711101</t>
  </si>
  <si>
    <t>Přesun hmot tonážní pro izolace proti vodě, vlhkosti a plynům v objektech výšky do 6 m</t>
  </si>
  <si>
    <t>1363486848</t>
  </si>
  <si>
    <t>762</t>
  </si>
  <si>
    <t>Konstrukce tesařské</t>
  </si>
  <si>
    <t>76</t>
  </si>
  <si>
    <t>762111811</t>
  </si>
  <si>
    <t>Demontáž stěn a příček z hraněného řeziva</t>
  </si>
  <si>
    <t>-613790679</t>
  </si>
  <si>
    <t>2,1*2</t>
  </si>
  <si>
    <t>767</t>
  </si>
  <si>
    <t>Konstrukce zámečnické</t>
  </si>
  <si>
    <t>77</t>
  </si>
  <si>
    <t>767691822</t>
  </si>
  <si>
    <t>Vyvěšení nebo zavěšení kovových křídel dveří do 2 m2</t>
  </si>
  <si>
    <t>1028658357</t>
  </si>
  <si>
    <t>78</t>
  </si>
  <si>
    <t>767995112</t>
  </si>
  <si>
    <t>Montáž atypických zámečnických konstrukcí hmotnosti do 10 kg</t>
  </si>
  <si>
    <t>kg</t>
  </si>
  <si>
    <t>-820265238</t>
  </si>
  <si>
    <t>21,15*2,24</t>
  </si>
  <si>
    <t>79</t>
  </si>
  <si>
    <t>767505505</t>
  </si>
  <si>
    <t>L-Profil 50 x 50 x 3</t>
  </si>
  <si>
    <t>380132576</t>
  </si>
  <si>
    <t>0,7*2</t>
  </si>
  <si>
    <t>1,45*1</t>
  </si>
  <si>
    <t>1*4</t>
  </si>
  <si>
    <t>0,75*6</t>
  </si>
  <si>
    <t>80</t>
  </si>
  <si>
    <t>767996701</t>
  </si>
  <si>
    <t>Demontáž atypických zámečnických konstrukcí řezáním hmotnosti jednotlivých dílů do 50 kg</t>
  </si>
  <si>
    <t>-1320458448</t>
  </si>
  <si>
    <t>81</t>
  </si>
  <si>
    <t>767100101</t>
  </si>
  <si>
    <t>Doplnění sloupků U50 dl. 2,05 m vč. podkladního plechu 150 x 150 mm, ke stávající ocelové konstrukcí, D+M</t>
  </si>
  <si>
    <t>-503337505</t>
  </si>
  <si>
    <t>82</t>
  </si>
  <si>
    <t>767100102</t>
  </si>
  <si>
    <t>Doplnění zábradlí ke stávající ocelové konstrukci, D+M</t>
  </si>
  <si>
    <t>-1478236594</t>
  </si>
  <si>
    <t>83</t>
  </si>
  <si>
    <t>767100103</t>
  </si>
  <si>
    <t>Větrací mřížka 1,35 x 0,73 m, protidešťová žaluzie, pozinkovaná ocel, síť proti hmyzu, D+M</t>
  </si>
  <si>
    <t>1359295591</t>
  </si>
  <si>
    <t>84</t>
  </si>
  <si>
    <t>767100104</t>
  </si>
  <si>
    <t>Vnitřní ocelové dveře 1-křídlé, 1000x2000, protipožární EW 30 DP3, pravé, plynotěsné, samozavírací, barva hnědá, klika-klika, zámek bezpečnostní FAB,vč. zárubně, D+M</t>
  </si>
  <si>
    <t>2047426591</t>
  </si>
  <si>
    <t>85</t>
  </si>
  <si>
    <t>767100105</t>
  </si>
  <si>
    <t>Vnitřní ocelové dveře 1-křídlé, 1200x2050, protipožární EW 30 DP3, pravé, plynotěsné, samozavírací, barva hnědá, klika-klika, zámek bezpečnostní FAB, vč. zárubně, D+M</t>
  </si>
  <si>
    <t>-1714730723</t>
  </si>
  <si>
    <t>86</t>
  </si>
  <si>
    <t>767100106</t>
  </si>
  <si>
    <t>Vchodové vrata 2-křídlé, 2500x2200,vč. tepelné izolace a zárubně, D+M</t>
  </si>
  <si>
    <t>1718602444</t>
  </si>
  <si>
    <t>87</t>
  </si>
  <si>
    <t>767100107</t>
  </si>
  <si>
    <t>Zapravení stávající ocelové konstrukce</t>
  </si>
  <si>
    <t>835128759</t>
  </si>
  <si>
    <t>88</t>
  </si>
  <si>
    <t>998767101</t>
  </si>
  <si>
    <t>Přesun hmot tonážní pro zámečnické konstrukce v objektech v do 6 m</t>
  </si>
  <si>
    <t>-258668487</t>
  </si>
  <si>
    <t>783</t>
  </si>
  <si>
    <t>Dokončovací práce - nátěry</t>
  </si>
  <si>
    <t>89</t>
  </si>
  <si>
    <t>777615213</t>
  </si>
  <si>
    <t xml:space="preserve">Nátěr ochranný na beton   </t>
  </si>
  <si>
    <t>-1313992919</t>
  </si>
  <si>
    <t>0,45*0,4*2</t>
  </si>
  <si>
    <t>0,35*0,4*2</t>
  </si>
  <si>
    <t>0,35*0,45</t>
  </si>
  <si>
    <t>90</t>
  </si>
  <si>
    <t>783121142</t>
  </si>
  <si>
    <t xml:space="preserve">Nátěry syntetické OK matný povrch 1x antikorozní základní a 2x email   </t>
  </si>
  <si>
    <t>-468334074</t>
  </si>
  <si>
    <t>91</t>
  </si>
  <si>
    <t>783821122</t>
  </si>
  <si>
    <t xml:space="preserve">Voděodolný nátěr stěn do výšky 2 m   </t>
  </si>
  <si>
    <t>-499804484</t>
  </si>
  <si>
    <t>8,6*2*2</t>
  </si>
  <si>
    <t>-2,5*2</t>
  </si>
  <si>
    <t>-1,35*0,18</t>
  </si>
  <si>
    <t>-1,75*0,3</t>
  </si>
  <si>
    <t>7,15*2*2</t>
  </si>
  <si>
    <t>-1,2*1,7</t>
  </si>
  <si>
    <t>8,2*2*2</t>
  </si>
  <si>
    <t>1,8*2*2</t>
  </si>
  <si>
    <t>-1,5*0,2</t>
  </si>
  <si>
    <t>7,5*2</t>
  </si>
  <si>
    <t>7,15*2</t>
  </si>
  <si>
    <t>4,2*2</t>
  </si>
  <si>
    <t>-1,75*0,22</t>
  </si>
  <si>
    <t>-1,5*2</t>
  </si>
  <si>
    <t>5,7*2*2</t>
  </si>
  <si>
    <t>3,45*2*2</t>
  </si>
  <si>
    <t>-1,5*2,5</t>
  </si>
  <si>
    <t>784</t>
  </si>
  <si>
    <t>Dokončovací práce - malby a tapety</t>
  </si>
  <si>
    <t>92</t>
  </si>
  <si>
    <t>784453622</t>
  </si>
  <si>
    <t>Malby tekuté disperzní bílé omyvatelné dvojnásobné s penetrací místnost v do 5 m</t>
  </si>
  <si>
    <t>972777473</t>
  </si>
  <si>
    <t>8,6*2*2,85</t>
  </si>
  <si>
    <t>7,15*2*2,85</t>
  </si>
  <si>
    <t>-1,2*2,05</t>
  </si>
  <si>
    <t>-1,35*0,73</t>
  </si>
  <si>
    <t>0,3*0,73*2</t>
  </si>
  <si>
    <t>0,3*0,85*2</t>
  </si>
  <si>
    <t>1,35*0,3</t>
  </si>
  <si>
    <t>1,75*0,3</t>
  </si>
  <si>
    <t>8,2*2*4,65</t>
  </si>
  <si>
    <t>7,15*2*4,65</t>
  </si>
  <si>
    <t>-1,15*0,85</t>
  </si>
  <si>
    <t>1,75*0,3*3</t>
  </si>
  <si>
    <t>1,15*0,3</t>
  </si>
  <si>
    <t>0,85*0,3*8</t>
  </si>
  <si>
    <t>0,3*2,05*4</t>
  </si>
  <si>
    <t>1,2*0,3</t>
  </si>
  <si>
    <t>1,5*0,3</t>
  </si>
  <si>
    <t>7,5*2,93</t>
  </si>
  <si>
    <t>4,2*2,93</t>
  </si>
  <si>
    <t>7,15*2,93</t>
  </si>
  <si>
    <t>2,1*2,93</t>
  </si>
  <si>
    <t>-1,5*2,05</t>
  </si>
  <si>
    <t>0,85*0,3*2</t>
  </si>
  <si>
    <t>5,7*2*2,75</t>
  </si>
  <si>
    <t>3,45*2*2,75</t>
  </si>
  <si>
    <t>2,5*0,3*2</t>
  </si>
  <si>
    <t>1,55*0,3</t>
  </si>
  <si>
    <t>OST</t>
  </si>
  <si>
    <t>Ostatní</t>
  </si>
  <si>
    <t>93</t>
  </si>
  <si>
    <t>100100096</t>
  </si>
  <si>
    <t>Protipožární ucpávky potrubí DN 50 - stěna</t>
  </si>
  <si>
    <t>512</t>
  </si>
  <si>
    <t>1980339331</t>
  </si>
  <si>
    <t>94</t>
  </si>
  <si>
    <t>100100097</t>
  </si>
  <si>
    <t>Protipožární ucpávky potrubí DN 65 - stěna</t>
  </si>
  <si>
    <t>1021723065</t>
  </si>
  <si>
    <t>95</t>
  </si>
  <si>
    <t>100100098</t>
  </si>
  <si>
    <t>Protipožární ucpávky potrubí DN 80 - stěna</t>
  </si>
  <si>
    <t>1457655283</t>
  </si>
  <si>
    <t>96</t>
  </si>
  <si>
    <t>100100099</t>
  </si>
  <si>
    <t>Odvoz a likvidace demontovaných ocelových konstrukcí</t>
  </si>
  <si>
    <t>soubor</t>
  </si>
  <si>
    <t>63374086</t>
  </si>
  <si>
    <t>97</t>
  </si>
  <si>
    <t>100100100</t>
  </si>
  <si>
    <t>Zdvihací mechanizace</t>
  </si>
  <si>
    <t>1233908947</t>
  </si>
  <si>
    <t>98</t>
  </si>
  <si>
    <t>100100102</t>
  </si>
  <si>
    <t xml:space="preserve">Popisové tabulky   </t>
  </si>
  <si>
    <t>-1578788138</t>
  </si>
  <si>
    <t>99</t>
  </si>
  <si>
    <t>100100103</t>
  </si>
  <si>
    <t xml:space="preserve">Pěnotvorný prostředek   </t>
  </si>
  <si>
    <t>791983040</t>
  </si>
  <si>
    <t>100</t>
  </si>
  <si>
    <t>100100104</t>
  </si>
  <si>
    <t xml:space="preserve">Lékarnička první pomoci </t>
  </si>
  <si>
    <t>2033863342</t>
  </si>
  <si>
    <t>101</t>
  </si>
  <si>
    <t>100100105</t>
  </si>
  <si>
    <t xml:space="preserve">Bateriová svítilna   </t>
  </si>
  <si>
    <t>1384676</t>
  </si>
  <si>
    <t>102</t>
  </si>
  <si>
    <t>100100106</t>
  </si>
  <si>
    <t>Přenosný hasící přístroj práškový ABC PG 6</t>
  </si>
  <si>
    <t>1455373021</t>
  </si>
  <si>
    <t>103</t>
  </si>
  <si>
    <t>100100107</t>
  </si>
  <si>
    <t>Dokumentace skutečného provedení (6 paré)</t>
  </si>
  <si>
    <t>1422113572</t>
  </si>
  <si>
    <t>104</t>
  </si>
  <si>
    <t>100100108</t>
  </si>
  <si>
    <t xml:space="preserve">VRN, ostatní náklady   </t>
  </si>
  <si>
    <t>1969697496</t>
  </si>
  <si>
    <t>17-335-2 - SO 02 Venkovní rozvody tepla</t>
  </si>
  <si>
    <t xml:space="preserve">17-335-2-1-1 - D1.2 - Technologie </t>
  </si>
  <si>
    <t xml:space="preserve">    1 - Zemní práce</t>
  </si>
  <si>
    <t xml:space="preserve">    5 - Komunikace</t>
  </si>
  <si>
    <t xml:space="preserve">    8 - Trubní vedení</t>
  </si>
  <si>
    <t>ost - Ostatní</t>
  </si>
  <si>
    <t>VRN - Vedlejší rozpočtové náklady</t>
  </si>
  <si>
    <t>Zemní práce</t>
  </si>
  <si>
    <t>113106121</t>
  </si>
  <si>
    <t>Rozebrání dlažeb komunikací pro pěší z betonových nebo kamenných dlaždic</t>
  </si>
  <si>
    <t>-851292539</t>
  </si>
  <si>
    <t>27*2,5</t>
  </si>
  <si>
    <t>3*3,3</t>
  </si>
  <si>
    <t>113107131</t>
  </si>
  <si>
    <t>Odstranění podkladu pl do 50 m2 z betonu prostého tl 130 mm</t>
  </si>
  <si>
    <t>1650941528</t>
  </si>
  <si>
    <t>14*2,25</t>
  </si>
  <si>
    <t>113107143</t>
  </si>
  <si>
    <t>Odstranění podkladu pl do 50 m2 živičných tl 110 mm</t>
  </si>
  <si>
    <t>-404274908</t>
  </si>
  <si>
    <t>113107162</t>
  </si>
  <si>
    <t>Odstranění podkladu pl přes 50 do 200 m2 z kameniva drceného do tl 200 mm</t>
  </si>
  <si>
    <t>1784463895</t>
  </si>
  <si>
    <t>119001401</t>
  </si>
  <si>
    <t>Dočasné zajištění potrubí ocelového nebo litinového DN do 200</t>
  </si>
  <si>
    <t>-689570543</t>
  </si>
  <si>
    <t>1,5*1</t>
  </si>
  <si>
    <t>119001412</t>
  </si>
  <si>
    <t>Dočasné zajištění potrubí betonového, ŽB nebo kameninového DN do 500</t>
  </si>
  <si>
    <t>1528282851</t>
  </si>
  <si>
    <t>1,15*2</t>
  </si>
  <si>
    <t>119001421</t>
  </si>
  <si>
    <t>Dočasné zajištění kabelů a kabelových tratí ze 3 volně ložených kabelů</t>
  </si>
  <si>
    <t>2018337142</t>
  </si>
  <si>
    <t>1,15*1</t>
  </si>
  <si>
    <t>121101101</t>
  </si>
  <si>
    <t>Sejmutí ornice s přemístěním na vzdálenost do 50 m</t>
  </si>
  <si>
    <t>1420043754</t>
  </si>
  <si>
    <t>45*3*0,3</t>
  </si>
  <si>
    <t>120001101</t>
  </si>
  <si>
    <t>Příplatek za ztížení vykopávky v blízkosti podzemního vedení</t>
  </si>
  <si>
    <t>2136739150</t>
  </si>
  <si>
    <t>20*1,5*1,15</t>
  </si>
  <si>
    <t>3*1,15*1</t>
  </si>
  <si>
    <t>130901123</t>
  </si>
  <si>
    <t>Bourání kcí v hloubených vykopávkách ze zdiva ze ŽB nebo předpjatého ručně</t>
  </si>
  <si>
    <t>-1011706052</t>
  </si>
  <si>
    <t>2,25*0,6*0,1</t>
  </si>
  <si>
    <t>132301202</t>
  </si>
  <si>
    <t>Hloubení rýh š do 2000 mm v hornině tř. 4 objemu do 1000 m3</t>
  </si>
  <si>
    <t>-1354530904</t>
  </si>
  <si>
    <t>27*1,5*1,4</t>
  </si>
  <si>
    <t>6*2,25*1,65</t>
  </si>
  <si>
    <t>29*1,6*1,45</t>
  </si>
  <si>
    <t>14*1,15*1,45</t>
  </si>
  <si>
    <t>13*1,15*1,45</t>
  </si>
  <si>
    <t>132301209</t>
  </si>
  <si>
    <t>Příplatek za lepivost k hloubení rýh š do 2000 mm v hornině tř. 4</t>
  </si>
  <si>
    <t>364587829</t>
  </si>
  <si>
    <t>151101101</t>
  </si>
  <si>
    <t>Zřízení příložného pažení a rozepření stěn rýh hl do 2 m</t>
  </si>
  <si>
    <t>-592684897</t>
  </si>
  <si>
    <t>27*2*1,4</t>
  </si>
  <si>
    <t>6*2*1,65</t>
  </si>
  <si>
    <t>29*2*1,45</t>
  </si>
  <si>
    <t>14*2*1,45</t>
  </si>
  <si>
    <t>13*2*1,45</t>
  </si>
  <si>
    <t>151101111</t>
  </si>
  <si>
    <t>Odstranění příložného pažení a rozepření stěn rýh hl do 2 m</t>
  </si>
  <si>
    <t>-74633470</t>
  </si>
  <si>
    <t>162701105</t>
  </si>
  <si>
    <t>Vodorovné přemístění do 10000 m výkopku/sypaniny z horniny tř. 1 až 4</t>
  </si>
  <si>
    <t>462257242</t>
  </si>
  <si>
    <t>162701109</t>
  </si>
  <si>
    <t>Příplatek k vodorovnému přemístění výkopku/sypaniny z horniny tř. 1 až 4 ZKD 1000 m přes 10000 m</t>
  </si>
  <si>
    <t>-953369422</t>
  </si>
  <si>
    <t>167101102</t>
  </si>
  <si>
    <t>Nakládání výkopku z hornin tř. 1 až 4 přes 100 m3</t>
  </si>
  <si>
    <t>666037898</t>
  </si>
  <si>
    <t>171201201</t>
  </si>
  <si>
    <t>Uložení sypaniny na skládky</t>
  </si>
  <si>
    <t>953850089</t>
  </si>
  <si>
    <t>171201211</t>
  </si>
  <si>
    <t>Poplatek za uložení odpadu ze sypaniny na skládce (skládkovné)</t>
  </si>
  <si>
    <t>1927448495</t>
  </si>
  <si>
    <t>191,278*1,8</t>
  </si>
  <si>
    <t>174101101</t>
  </si>
  <si>
    <t>Zásyp jam, šachet rýh nebo kolem objektů sypaninou se zhutněním</t>
  </si>
  <si>
    <t>52339169</t>
  </si>
  <si>
    <t>191,278-28,884-11,618</t>
  </si>
  <si>
    <t>583373440</t>
  </si>
  <si>
    <t>štěrkopísek frakce 0-32</t>
  </si>
  <si>
    <t>-789034998</t>
  </si>
  <si>
    <t>150,776*2 'Přepočtené koeficientem množství</t>
  </si>
  <si>
    <t>175101101</t>
  </si>
  <si>
    <t>Obsypání potrubí bez prohození sypaniny z hornin tř. 1 až 4 uloženým do 3 m od kraje výkopu</t>
  </si>
  <si>
    <t>-1238559489</t>
  </si>
  <si>
    <t>6*2,25*0,275</t>
  </si>
  <si>
    <t>29*1,6*0,325</t>
  </si>
  <si>
    <t>14*1,15*0,325</t>
  </si>
  <si>
    <t>13*1,15*0,325</t>
  </si>
  <si>
    <t>583373030</t>
  </si>
  <si>
    <t>štěrkopísek frakce 0-8</t>
  </si>
  <si>
    <t>1681618477</t>
  </si>
  <si>
    <t>28,884*2 'Přepočtené koeficientem množství</t>
  </si>
  <si>
    <t>180402111</t>
  </si>
  <si>
    <t>Založení parkového trávníku výsevem v rovině a ve svahu do 1:5</t>
  </si>
  <si>
    <t>1823299940</t>
  </si>
  <si>
    <t>005724100</t>
  </si>
  <si>
    <t>osivo směs travní parková rekreační</t>
  </si>
  <si>
    <t>-1571235021</t>
  </si>
  <si>
    <t>135*0,025 'Přepočtené koeficientem množství</t>
  </si>
  <si>
    <t>181301105</t>
  </si>
  <si>
    <t>Rozprostření ornice tl vrstvy do 300 mm pl do 500 m2 v rovině nebo ve svahu do 1:5</t>
  </si>
  <si>
    <t>-1431433523</t>
  </si>
  <si>
    <t>45*3</t>
  </si>
  <si>
    <t>451572111</t>
  </si>
  <si>
    <t>Lože pod potrubí otevřený výkop z kameniva drobného těženého</t>
  </si>
  <si>
    <t>-904781397</t>
  </si>
  <si>
    <t>29*1,6*0,15</t>
  </si>
  <si>
    <t>14*1,15*0,15</t>
  </si>
  <si>
    <t>13*1,15*0,15</t>
  </si>
  <si>
    <t>Komunikace</t>
  </si>
  <si>
    <t>564851111</t>
  </si>
  <si>
    <t>Podklad ze štěrkodrtě ŠD tl 150 mm</t>
  </si>
  <si>
    <t>-1322223445</t>
  </si>
  <si>
    <t>564861111</t>
  </si>
  <si>
    <t>Podklad ze štěrkodrtě ŠD tl 200 mm</t>
  </si>
  <si>
    <t>989226673</t>
  </si>
  <si>
    <t>565156111</t>
  </si>
  <si>
    <t>Asfaltový beton vrstva podkladní ACP 22 (obalované kamenivo OKH) tl 70 mm š do 3 m</t>
  </si>
  <si>
    <t>-196431785</t>
  </si>
  <si>
    <t>567122112</t>
  </si>
  <si>
    <t>Podklad z kameniva zpevněného cementem KSC I tl 130 mm</t>
  </si>
  <si>
    <t>-1633397914</t>
  </si>
  <si>
    <t>573111113</t>
  </si>
  <si>
    <t>Postřik živičný infiltrační s posypem z asfaltu množství 1,5 kg/m2</t>
  </si>
  <si>
    <t>50250137</t>
  </si>
  <si>
    <t>573231111</t>
  </si>
  <si>
    <t>Postřik živičný spojovací ze silniční emulze v množství do 0,7 kg/m2</t>
  </si>
  <si>
    <t>-1077694262</t>
  </si>
  <si>
    <t>577134111</t>
  </si>
  <si>
    <t>Asfaltový beton vrstva obrusná ACO 11 (ABS) tř. I tl 40 mm š do 3 m z nemodifikovaného asfaltu</t>
  </si>
  <si>
    <t>126180523</t>
  </si>
  <si>
    <t>596811121</t>
  </si>
  <si>
    <t>Kladení betonové dlažby komunikací pro pěší do lože z kameniva vel do 0,09 m2 plochy do 100 m2</t>
  </si>
  <si>
    <t>1810132931</t>
  </si>
  <si>
    <t>592453150</t>
  </si>
  <si>
    <t>dlažba desková betonová 30x30x5,5 cm sedá</t>
  </si>
  <si>
    <t>-487912351</t>
  </si>
  <si>
    <t>77,4*1,1 'Přepočtené koeficientem množství</t>
  </si>
  <si>
    <t>599141111</t>
  </si>
  <si>
    <t>Vyplnění spár mezi silničními dílci živičnou zálivkou</t>
  </si>
  <si>
    <t>-1109049371</t>
  </si>
  <si>
    <t>14*2</t>
  </si>
  <si>
    <t>Trubní vedení</t>
  </si>
  <si>
    <t>800800800</t>
  </si>
  <si>
    <t>Potrubí předizolované (dodávka)</t>
  </si>
  <si>
    <t>472220655</t>
  </si>
  <si>
    <t>"Dodávka předizolovaného potrubí skládající se z:" 1</t>
  </si>
  <si>
    <t>"Potrubí předizolované 48/125 - 12 m sig. S2 - 9 kusů"</t>
  </si>
  <si>
    <t>"Ohyb předizolovaný 90° 48/125 sig. S2 - 2 kusy"</t>
  </si>
  <si>
    <t>"T-kus předizolovaný 60/125- 48/110 paralel. sig. S1 - 2 kusy"</t>
  </si>
  <si>
    <t>"Ohyb předizolovaný 90° 0,75x1,25 m 48/110 sig. S1 - 2 kusy"</t>
  </si>
  <si>
    <t>"SXB ohyb 125 - 6 kusů"</t>
  </si>
  <si>
    <t>"Přivařovací koleno 90° pro SXB ohyb 48 - 6 kusů"</t>
  </si>
  <si>
    <t>"Spojka 125 - 2 kusy"</t>
  </si>
  <si>
    <t>"Spojka 110 - 2 kusy"</t>
  </si>
  <si>
    <t>"Spojka BS 125 - 21 kusy"</t>
  </si>
  <si>
    <t>"Izolační pěna č. 3 - 2 kusy"</t>
  </si>
  <si>
    <t>"Izolační pěna č. 4 - 23 kusů"</t>
  </si>
  <si>
    <t>"Izolační pěna č. 6 - 6 kusů"</t>
  </si>
  <si>
    <t>"Těsnící kruh 125 - 2 kusy"</t>
  </si>
  <si>
    <t>"Koncovka 110-140 / 27-54 - 2 kusy"</t>
  </si>
  <si>
    <t>"Polštářová deska 1000x2000x40 - 2 kusy"</t>
  </si>
  <si>
    <t>"Držák monitor. vodičů 50 ks - 2 bal"</t>
  </si>
  <si>
    <t>"Lisovací konektory monitor. vodičů 100 ks - 1 bal"</t>
  </si>
  <si>
    <t>"Upevňovací tepluvzdorná páska 50x59 mm - 2 kusy"</t>
  </si>
  <si>
    <t>866181003</t>
  </si>
  <si>
    <t>Montáž potrubí předizolovaného ocelového DN 40  vnějšího průměru D 125 mm</t>
  </si>
  <si>
    <t>-739606425</t>
  </si>
  <si>
    <t>112</t>
  </si>
  <si>
    <t>866181083</t>
  </si>
  <si>
    <t>Napojení na stávající teplovod - úprava rozvodu</t>
  </si>
  <si>
    <t>1688148260</t>
  </si>
  <si>
    <t>866181283</t>
  </si>
  <si>
    <t>Chránička d 40</t>
  </si>
  <si>
    <t>375036329</t>
  </si>
  <si>
    <t>919735113</t>
  </si>
  <si>
    <t>Řezání stávajícího živičného krytu hl do 150 mm</t>
  </si>
  <si>
    <t>1208577037</t>
  </si>
  <si>
    <t>919735123</t>
  </si>
  <si>
    <t>Řezání stávajícího betonového krytu hl do 150 mm</t>
  </si>
  <si>
    <t>2079081970</t>
  </si>
  <si>
    <t>274856095</t>
  </si>
  <si>
    <t>-1566039218</t>
  </si>
  <si>
    <t>30,71*19 'Přepočtené koeficientem množství</t>
  </si>
  <si>
    <t>-17800694</t>
  </si>
  <si>
    <t>-675411351</t>
  </si>
  <si>
    <t>44,523*19 'Přepočtené koeficientem množství</t>
  </si>
  <si>
    <t>1500727319</t>
  </si>
  <si>
    <t>-517726172</t>
  </si>
  <si>
    <t>-1498470032</t>
  </si>
  <si>
    <t>997221845</t>
  </si>
  <si>
    <t>Poplatek za uložení odpadu z asfaltových povrchů na skládce (skládkovné)</t>
  </si>
  <si>
    <t>-1513071563</t>
  </si>
  <si>
    <t>997221855</t>
  </si>
  <si>
    <t>Poplatek za uložení odpadu z kameniva na skládce (skládkovné)</t>
  </si>
  <si>
    <t>-1308975594</t>
  </si>
  <si>
    <t>-503685689</t>
  </si>
  <si>
    <t>998223011</t>
  </si>
  <si>
    <t>Přesun hmot pro pozemní komunikace s krytem dlážděným</t>
  </si>
  <si>
    <t>1101808823</t>
  </si>
  <si>
    <t>998225111</t>
  </si>
  <si>
    <t>Přesun hmot pro pozemní komunikace s krytem z kamene, monolitickým betonovým nebo živičným</t>
  </si>
  <si>
    <t>-616183355</t>
  </si>
  <si>
    <t>998276101</t>
  </si>
  <si>
    <t>Přesun hmot pro trubní vedení z trub z plastických hmot otevřený výkop</t>
  </si>
  <si>
    <t>153655656</t>
  </si>
  <si>
    <t>ost</t>
  </si>
  <si>
    <t>Vypuštění systému, napuštění systému, odvzdušnění systému</t>
  </si>
  <si>
    <t>975517402</t>
  </si>
  <si>
    <t>100100101</t>
  </si>
  <si>
    <t>Tlaková zkouška</t>
  </si>
  <si>
    <t>-292505926</t>
  </si>
  <si>
    <t>Projektová dokumentace skutečného provedení</t>
  </si>
  <si>
    <t>-530712846</t>
  </si>
  <si>
    <t>VRN</t>
  </si>
  <si>
    <t>Vedlejší rozpočtové náklady</t>
  </si>
  <si>
    <t>100100101.1</t>
  </si>
  <si>
    <t>Vytyčení stávajících sítí</t>
  </si>
  <si>
    <t>-1706026062</t>
  </si>
  <si>
    <t>100100102.1</t>
  </si>
  <si>
    <t>Geodetické vytyčení stavby</t>
  </si>
  <si>
    <t>-1282320126</t>
  </si>
  <si>
    <t>Geodetické zaměření stavby</t>
  </si>
  <si>
    <t>1800412954</t>
  </si>
  <si>
    <t>Zařízení a odstranění staveniště</t>
  </si>
  <si>
    <t>658561513</t>
  </si>
  <si>
    <t>Udržování čistoty na příjezdových komunikacích</t>
  </si>
  <si>
    <t>596593225</t>
  </si>
  <si>
    <t>17-335-3 - PS 01 Kotelna</t>
  </si>
  <si>
    <t>17-335-3-1 - D2.1 - PJ 01 Technologie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</si>
  <si>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</si>
  <si>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</si>
  <si>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</si>
  <si>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</si>
  <si>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731 - Ústřední vytápění - kotelny</t>
  </si>
  <si>
    <t xml:space="preserve">    731a - Odkouření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</si>
  <si>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</si>
  <si>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</si>
  <si>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</si>
  <si>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</si>
  <si>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>OSt - Ostatní</t>
  </si>
  <si>
    <t>713</t>
  </si>
  <si>
    <t>Izolace tepelné</t>
  </si>
  <si>
    <t>713410811</t>
  </si>
  <si>
    <t>Odstanění izolace tepelné potrubí pásy nebo rohožemi bez úpravy staženými drátem tl do 50 mm</t>
  </si>
  <si>
    <t>2030648530</t>
  </si>
  <si>
    <t>Součet</t>
  </si>
  <si>
    <t>713410833</t>
  </si>
  <si>
    <t>Odstanění izolace tepelné potrubí pásy nebo rohožemi s AL fólií staženými drátem tl přes 50 mm</t>
  </si>
  <si>
    <t>1238952028</t>
  </si>
  <si>
    <t>210</t>
  </si>
  <si>
    <t>713410839</t>
  </si>
  <si>
    <t>Odstanění izolace tepelné potrubí pásy nebo rohožemi s AL fólií staženými drátem tl přes 50 mm z demontované nádrže TV 6300 L</t>
  </si>
  <si>
    <t>-1639448290</t>
  </si>
  <si>
    <t>713500100</t>
  </si>
  <si>
    <t>Tepelná izolace z PE pro potrubí TV d40 tl.25mm</t>
  </si>
  <si>
    <t>785091463</t>
  </si>
  <si>
    <t>713500101</t>
  </si>
  <si>
    <t>Tepelná izolace z PE pro potrubí TV d63 tl.25mm</t>
  </si>
  <si>
    <t>335411153</t>
  </si>
  <si>
    <t>713500102</t>
  </si>
  <si>
    <t>Tepelná izolace z PE pro potrubí SV d32 tl.13mm</t>
  </si>
  <si>
    <t>439500042</t>
  </si>
  <si>
    <t>713500103</t>
  </si>
  <si>
    <t>Tepelná izolace z PE pro potrubí SV d40 tl.13mm</t>
  </si>
  <si>
    <t>378083965</t>
  </si>
  <si>
    <t>713500104</t>
  </si>
  <si>
    <t>Tepelná izolace z PE pro potrubí SV d63 tl.13mm</t>
  </si>
  <si>
    <t>1454548703</t>
  </si>
  <si>
    <t>713500105</t>
  </si>
  <si>
    <t>Tepelná izolace z PE pro potrubí C d32 tl.25mm</t>
  </si>
  <si>
    <t>175627281</t>
  </si>
  <si>
    <t>713500106</t>
  </si>
  <si>
    <t>Tepelná izolace z PE pro potrubí C d40 tl.25mm</t>
  </si>
  <si>
    <t>-2001903047</t>
  </si>
  <si>
    <t>713500201</t>
  </si>
  <si>
    <t>Tepelná izolace z minerální vaty s Al. folií pro potrubí DN 20, tl.30mm</t>
  </si>
  <si>
    <t>-803724268</t>
  </si>
  <si>
    <t>713500202</t>
  </si>
  <si>
    <t>Tepelná izolace z minerální vaty s Al. folií pro potrubí DN 25, tl.40mm</t>
  </si>
  <si>
    <t>-709590295</t>
  </si>
  <si>
    <t>713500203</t>
  </si>
  <si>
    <t>Tepelná izolace z minerální vaty s Al. folií pro potrubí DN 40, tl.40mm</t>
  </si>
  <si>
    <t>-2046880229</t>
  </si>
  <si>
    <t>713500204</t>
  </si>
  <si>
    <t>Tepelná izolace z minerální vaty s Al. folií pro potrubí DN 50, tl.40mm</t>
  </si>
  <si>
    <t>221203410</t>
  </si>
  <si>
    <t>713500205</t>
  </si>
  <si>
    <t>Tepelná izolace z minerální vaty s Al. folií pro potrubí DN 65, tl.50mm</t>
  </si>
  <si>
    <t>2132032970</t>
  </si>
  <si>
    <t>713500206</t>
  </si>
  <si>
    <t>Tepelná izolace z minerální vaty s Al. folií pro potrubí DN 80, tl.50mm</t>
  </si>
  <si>
    <t>819443121</t>
  </si>
  <si>
    <t>713500207</t>
  </si>
  <si>
    <t>Tepelná izolace z minerální vaty s Al. folií pro potrubí DN 100, tl.50mm</t>
  </si>
  <si>
    <t>217321554</t>
  </si>
  <si>
    <t>713500300</t>
  </si>
  <si>
    <t>Montáž tepelná izolace z PE</t>
  </si>
  <si>
    <t>1670998037</t>
  </si>
  <si>
    <t>713500301</t>
  </si>
  <si>
    <t>Montáž tepelná izolace z minerální vaty s Al. folií</t>
  </si>
  <si>
    <t>789371268</t>
  </si>
  <si>
    <t>998713201</t>
  </si>
  <si>
    <t>Přesun hmot procentní pro izolace tepelné v objektech v do 6 m</t>
  </si>
  <si>
    <t>%</t>
  </si>
  <si>
    <t>51179362</t>
  </si>
  <si>
    <t>721</t>
  </si>
  <si>
    <t>Zdravotechnika - vnitřní kanalizace</t>
  </si>
  <si>
    <t>722174184</t>
  </si>
  <si>
    <t>Potrubí vodovodní plastové PPR svar polyfuze PN 16 D 32 x 4,4 mm - výtlak od kalového čerpadla a odvod kondenzátu</t>
  </si>
  <si>
    <t>2105244354</t>
  </si>
  <si>
    <t>721120100</t>
  </si>
  <si>
    <t>Vodící žlab pro potrubí z PPR d32</t>
  </si>
  <si>
    <t>1337992016</t>
  </si>
  <si>
    <t>721120101</t>
  </si>
  <si>
    <t>Napojení na stávající kanalizaci</t>
  </si>
  <si>
    <t>61103076</t>
  </si>
  <si>
    <t>721290111</t>
  </si>
  <si>
    <t>Zkouška těsnosti potrubí kanalizace vodou do DN 125</t>
  </si>
  <si>
    <t>580540995</t>
  </si>
  <si>
    <t>721120300</t>
  </si>
  <si>
    <t>Kulový kohout DN25</t>
  </si>
  <si>
    <t>-2010119996</t>
  </si>
  <si>
    <t>721120301</t>
  </si>
  <si>
    <t>Zpětná klapka závitová DN25</t>
  </si>
  <si>
    <t>-192085831</t>
  </si>
  <si>
    <t>722239153</t>
  </si>
  <si>
    <t>Montáž armatur vodovodních se dvěma závity G 1</t>
  </si>
  <si>
    <t>732511648</t>
  </si>
  <si>
    <t>721120302</t>
  </si>
  <si>
    <t>Č20: Ponorné kalové čerpadlo, Q=3,0 m3/hod, H=20 kPa - jednostupňové, 1x230V, 50Hz, 240 W, DN32, PN10</t>
  </si>
  <si>
    <t>-1162345302</t>
  </si>
  <si>
    <t>721120303</t>
  </si>
  <si>
    <t>Montáž - Č20: Ponorné kalové čerpadlo, Q=3,0 m3/hod, H=20 kPa - jednostupňové, 1x230V, 50Hz, 240 W, DN32, PN10</t>
  </si>
  <si>
    <t>-1975693226</t>
  </si>
  <si>
    <t>998721201</t>
  </si>
  <si>
    <t>Přesun hmot procentní pro vnitřní kanalizace v objektech v do 6 m</t>
  </si>
  <si>
    <t>-1032623162</t>
  </si>
  <si>
    <t>722</t>
  </si>
  <si>
    <t>Zdravotechnika - vnitřní vodovod</t>
  </si>
  <si>
    <t>722130801</t>
  </si>
  <si>
    <t>Demontáž potrubí ocelové pozinkované závitové do DN 25</t>
  </si>
  <si>
    <t>-859890743</t>
  </si>
  <si>
    <t>722170801</t>
  </si>
  <si>
    <t>Demontáž rozvodů vody z plastů do D 25</t>
  </si>
  <si>
    <t>1954877106</t>
  </si>
  <si>
    <t>722290821</t>
  </si>
  <si>
    <t>Přemístění vnitrostaveništní demontovaných hmot pro vnitřní vodovod v objektech výšky do 6 m</t>
  </si>
  <si>
    <t>-366842867</t>
  </si>
  <si>
    <t>0,071</t>
  </si>
  <si>
    <t>734300100</t>
  </si>
  <si>
    <t>Kulový kohout DN20</t>
  </si>
  <si>
    <t>-1597261903</t>
  </si>
  <si>
    <t>734300101</t>
  </si>
  <si>
    <t>1675163403</t>
  </si>
  <si>
    <t>734300102</t>
  </si>
  <si>
    <t>Kulový kohout DN32</t>
  </si>
  <si>
    <t>-1766719883</t>
  </si>
  <si>
    <t>732300103</t>
  </si>
  <si>
    <t>Kulový kohout DN40</t>
  </si>
  <si>
    <t>268949895</t>
  </si>
  <si>
    <t>732300104</t>
  </si>
  <si>
    <t>Kulový kohout DN50</t>
  </si>
  <si>
    <t>1236701515</t>
  </si>
  <si>
    <t>732300105</t>
  </si>
  <si>
    <t>232320649</t>
  </si>
  <si>
    <t>734300106</t>
  </si>
  <si>
    <t>Zpětná klapka závitová DN32</t>
  </si>
  <si>
    <t>1600354620</t>
  </si>
  <si>
    <t>734300108</t>
  </si>
  <si>
    <t>Filtr závitový DN25</t>
  </si>
  <si>
    <t>-193715097</t>
  </si>
  <si>
    <t>734300109</t>
  </si>
  <si>
    <t>Filtr závitový DN32</t>
  </si>
  <si>
    <t>1587032571</t>
  </si>
  <si>
    <t>732300112</t>
  </si>
  <si>
    <t>Pojistný ventil DN20/25</t>
  </si>
  <si>
    <t>1030562363</t>
  </si>
  <si>
    <t>732300111</t>
  </si>
  <si>
    <t>Vypouštěcí kulový kohout DN15</t>
  </si>
  <si>
    <t>877388666</t>
  </si>
  <si>
    <t>734300122</t>
  </si>
  <si>
    <t>Uzavírací armatura se zajištěním a vypouštěním pro expanzní nádobu DN20</t>
  </si>
  <si>
    <t>-1870415910</t>
  </si>
  <si>
    <t>734300206</t>
  </si>
  <si>
    <t>M20: Suchoběžný vodoměr jednovtokový, DN20, Q=2,5 m3/hod</t>
  </si>
  <si>
    <t>1507608477</t>
  </si>
  <si>
    <t>734300207</t>
  </si>
  <si>
    <t>M21: Suchoběžný vícevtokový vodoměr, DN32, Q=6,3 m3/hod</t>
  </si>
  <si>
    <t>-836145434</t>
  </si>
  <si>
    <t>722300100</t>
  </si>
  <si>
    <t>Ochranný předfiltr mechanických nečistot DN25</t>
  </si>
  <si>
    <t>-460905311</t>
  </si>
  <si>
    <t>722300101</t>
  </si>
  <si>
    <t>Potrubní oddělovač DN25</t>
  </si>
  <si>
    <t>-608459889</t>
  </si>
  <si>
    <t>722300102</t>
  </si>
  <si>
    <t>Bypassový montážní blok DN25</t>
  </si>
  <si>
    <t>756264425</t>
  </si>
  <si>
    <t>722174005</t>
  </si>
  <si>
    <t>Potrubí vodovodní plastové PPR svar polyfuze PN 16 D 40 x 5,5 mm - teplá</t>
  </si>
  <si>
    <t>1129452364</t>
  </si>
  <si>
    <t>722174007</t>
  </si>
  <si>
    <t>Potrubí vodovodní plastové PPR svar polyfuze PN 16 D 63 x 8,6 mm - teplá</t>
  </si>
  <si>
    <t>-1639094947</t>
  </si>
  <si>
    <t>722174015</t>
  </si>
  <si>
    <t>Potrubí vodovodní plastové PPR svar polyfuze PN 16 D 32 x 4,4 mm - studená</t>
  </si>
  <si>
    <t>-838763404</t>
  </si>
  <si>
    <t>722174018</t>
  </si>
  <si>
    <t>Potrubí vodovodní plastové PPR svar polyfuze PN 16 D 40 x 5,5 mm - studená</t>
  </si>
  <si>
    <t>-2027038010</t>
  </si>
  <si>
    <t>722174019</t>
  </si>
  <si>
    <t>Potrubí vodovodní plastové PPR svar polyfuze PN 16 D 63 x 8,6 mm - studená</t>
  </si>
  <si>
    <t>1427969209</t>
  </si>
  <si>
    <t>722174031</t>
  </si>
  <si>
    <t>Potrubí vodovodní plastové PPR svar polyfuze PN 16 D 32 x 4,4 mm - cirkulace</t>
  </si>
  <si>
    <t>344564151</t>
  </si>
  <si>
    <t>722174036</t>
  </si>
  <si>
    <t>Potrubí vodovodní plastové PPR svar polyfuze PN 16 D 40 x 5,5 mm - cirkulace</t>
  </si>
  <si>
    <t>-516988089</t>
  </si>
  <si>
    <t>734300501</t>
  </si>
  <si>
    <t>Vodící žlab pro PPR potrubí d32</t>
  </si>
  <si>
    <t>-2099411053</t>
  </si>
  <si>
    <t>734300502</t>
  </si>
  <si>
    <t>Vodící žlab pro PPR potrubí d40</t>
  </si>
  <si>
    <t>1143219989</t>
  </si>
  <si>
    <t>734300503</t>
  </si>
  <si>
    <t>Vodící žlab pro PPR potrubí d63</t>
  </si>
  <si>
    <t>-1638057255</t>
  </si>
  <si>
    <t>722229101</t>
  </si>
  <si>
    <t>Montáž vodovodních armatur s jedním závitem G 1/2 ostatní typ</t>
  </si>
  <si>
    <t>414116168</t>
  </si>
  <si>
    <t>722239102</t>
  </si>
  <si>
    <t>Montáž armatur vodovodních se dvěma závity G 3/4</t>
  </si>
  <si>
    <t>-1918533688</t>
  </si>
  <si>
    <t>722239103</t>
  </si>
  <si>
    <t>-1934397160</t>
  </si>
  <si>
    <t>722239104</t>
  </si>
  <si>
    <t>Montáž armatur vodovodních se dvěma závity G 5/4</t>
  </si>
  <si>
    <t>-1791762229</t>
  </si>
  <si>
    <t>722239105</t>
  </si>
  <si>
    <t>Montáž armatur vodovodních se dvěma závity G 6/4</t>
  </si>
  <si>
    <t>-179064982</t>
  </si>
  <si>
    <t>722239106</t>
  </si>
  <si>
    <t>Montáž armatur vodovodních se dvěma závity G 2</t>
  </si>
  <si>
    <t>306283746</t>
  </si>
  <si>
    <t>722261922</t>
  </si>
  <si>
    <t>Montáž - M20: Suchoběžný vodoměr jednovtokový, DN20, Q=2,5 m3/hod</t>
  </si>
  <si>
    <t>-274478740</t>
  </si>
  <si>
    <t>722261923</t>
  </si>
  <si>
    <t>Montáž - M21: Suchoběžný vícevtokový vodoměr, DN32, Q=6,3 m3/hod</t>
  </si>
  <si>
    <t>-1278979058</t>
  </si>
  <si>
    <t>722290226</t>
  </si>
  <si>
    <t>Zkouška těsnosti vodovodního potrubí závitového do DN 50</t>
  </si>
  <si>
    <t>778670646</t>
  </si>
  <si>
    <t>722290234</t>
  </si>
  <si>
    <t>Proplach a dezinfekce vodovodního potrubí do DN 80</t>
  </si>
  <si>
    <t>918971701</t>
  </si>
  <si>
    <t>732421102</t>
  </si>
  <si>
    <t>Tlakoměr s pevným stonkem a zpětnou klapkou tlak 0-16 bar průměr 63 mm spodní připojení</t>
  </si>
  <si>
    <t>-638809953</t>
  </si>
  <si>
    <t>722999100</t>
  </si>
  <si>
    <t>Napojení na stávající rozvody vody</t>
  </si>
  <si>
    <t>875718888</t>
  </si>
  <si>
    <t>998722201</t>
  </si>
  <si>
    <t>Přesun hmot procentní pro vnitřní vodovod v objektech v do 6 m</t>
  </si>
  <si>
    <t>993578587</t>
  </si>
  <si>
    <t>724</t>
  </si>
  <si>
    <t>Zdravotechnika - strojní vybavení</t>
  </si>
  <si>
    <t>724100301</t>
  </si>
  <si>
    <t>Č21: Cirkulační čerpadlo nerez, Q=0,6 m3/hod, H=20 kPa, - s plynulou regulací otáček, 1x230V, 50 Hz, 240 W, 0,27 A, DN 25, PN10</t>
  </si>
  <si>
    <t>1657876084</t>
  </si>
  <si>
    <t>724100302</t>
  </si>
  <si>
    <t>Montáž - Č21: Cirkulační čerpadlo nerez, Q=0,6 m3/hod, H=20 kPa, - s plynulou regulací otáček, 1x230V, 50 Hz, 240 W, 0,27 A, DN 25, PN10</t>
  </si>
  <si>
    <t>-1685135459</t>
  </si>
  <si>
    <t>R724100303</t>
  </si>
  <si>
    <t>9: Expanzní a doplňovací zařízení, jednočerpadlový automat, 1x230 V; 1,5 kW; základní nádoba s vakem o objemu 200 L</t>
  </si>
  <si>
    <t>-449490272</t>
  </si>
  <si>
    <t>724100304</t>
  </si>
  <si>
    <t>Montáž - 9: Expanzní a doplňovací zařízení, jednočerpadlový automat, 1x230 V; 1,5 kW; základní nádoba s vakem o objemu 200 L</t>
  </si>
  <si>
    <t>-1779988806</t>
  </si>
  <si>
    <t>724100305</t>
  </si>
  <si>
    <t>Uvedení do provozu - 9: Expanzní a doplňovací zařízení, jednočerpadlový automat, 1x230 V; 1,5 kW; základní nádoba s vakem o objemu 200 L</t>
  </si>
  <si>
    <t>-1769119408</t>
  </si>
  <si>
    <t>724100306</t>
  </si>
  <si>
    <t>12: Automatický kabinetní změkčovač, prac. přetlak 3-6 bar; max. teplota 40°C; 230 V; 50 Hz, příkon 5 W</t>
  </si>
  <si>
    <t>141541339</t>
  </si>
  <si>
    <t>724100307</t>
  </si>
  <si>
    <t>Montáž - 12: Automatický kabinetní změkčovač, prac. přetlak 3-6 bar; max. teplota 40°C; 230 V; 50 Hz, příkon 5 W</t>
  </si>
  <si>
    <t>-755330771</t>
  </si>
  <si>
    <t>R724100308</t>
  </si>
  <si>
    <t>8a: Expanzní nádoba zásobníku TV, objem 18 L / 10bar</t>
  </si>
  <si>
    <t>1617491511</t>
  </si>
  <si>
    <t>R724100309</t>
  </si>
  <si>
    <t>1413651929</t>
  </si>
  <si>
    <t>724100310</t>
  </si>
  <si>
    <t>Montáž - 8a,b: Expanzní nádoba zásobníku TV, objem 18 L / 10bar</t>
  </si>
  <si>
    <t>102834625</t>
  </si>
  <si>
    <t>R724100311</t>
  </si>
  <si>
    <t>10: Rozdělovač TV nerez, DN80, L=1000mm</t>
  </si>
  <si>
    <t>-2062000619</t>
  </si>
  <si>
    <t>R724100312</t>
  </si>
  <si>
    <t>11: Sběrač TV nerez, DN80, L=1000mm</t>
  </si>
  <si>
    <t>1890376177</t>
  </si>
  <si>
    <t>724100313</t>
  </si>
  <si>
    <t>Montáž - 10: Rozdělovač TV nerez, DN80, L=1000mm</t>
  </si>
  <si>
    <t>1448450624</t>
  </si>
  <si>
    <t>724100314</t>
  </si>
  <si>
    <t>Montáž - 11: Sběrač TV nerez, DN80, L=1000mm</t>
  </si>
  <si>
    <t>1278739035</t>
  </si>
  <si>
    <t>998724201</t>
  </si>
  <si>
    <t>Přesun hmot procentní pro strojní vybavení v objektech v do 6 m</t>
  </si>
  <si>
    <t>1872313419</t>
  </si>
  <si>
    <t>731</t>
  </si>
  <si>
    <t>Ústřední vytápění - kotelny</t>
  </si>
  <si>
    <t>731200817</t>
  </si>
  <si>
    <t>Demontáž kotle na tuhá paliva výkon do 170 kW - budova č.210</t>
  </si>
  <si>
    <t>-1035930947</t>
  </si>
  <si>
    <t>731202830</t>
  </si>
  <si>
    <t>Rozřezání kotle ocelového demontovaného hmotnost do 2500 kg</t>
  </si>
  <si>
    <t>-37138614</t>
  </si>
  <si>
    <t>731310811</t>
  </si>
  <si>
    <t>Demontáž ventilátoru pro umělé tahy kotlů o výkonu do 1163 kW</t>
  </si>
  <si>
    <t>-637797331</t>
  </si>
  <si>
    <t>731391812</t>
  </si>
  <si>
    <t>Vypuštění vody z kotle samospádem plocha kotle do 10 m2</t>
  </si>
  <si>
    <t>-1361406823</t>
  </si>
  <si>
    <t>731395800</t>
  </si>
  <si>
    <t>Demontáž kouřovodu d150 mm</t>
  </si>
  <si>
    <t>1038256025</t>
  </si>
  <si>
    <t>731395912</t>
  </si>
  <si>
    <t>Demontáž spalinového filtru</t>
  </si>
  <si>
    <t>-143214548</t>
  </si>
  <si>
    <t>731200816</t>
  </si>
  <si>
    <t>Demontáž kotle ocelového na tuhá paliva výkon do 60 kW - bodova č.21</t>
  </si>
  <si>
    <t>-1565240029</t>
  </si>
  <si>
    <t>731202819</t>
  </si>
  <si>
    <t>Rozřezání kotle ocelového demontovaného hmotnost do 500 kg</t>
  </si>
  <si>
    <t>1340150692</t>
  </si>
  <si>
    <t>731391811</t>
  </si>
  <si>
    <t>Vypuštění vody z kotle samospádem plocha kotle do 5 m2</t>
  </si>
  <si>
    <t>-645990520</t>
  </si>
  <si>
    <t>731395801</t>
  </si>
  <si>
    <t>Demontáž kouřovodu d100 mm</t>
  </si>
  <si>
    <t>-1395186712</t>
  </si>
  <si>
    <t>731395802</t>
  </si>
  <si>
    <t>Zaslepení kouřovodu d100</t>
  </si>
  <si>
    <t>1157446540</t>
  </si>
  <si>
    <t>731890801</t>
  </si>
  <si>
    <t>Přemístění demontovaných kotelen umístěných ve výšce nebo hloubce objektu do 6 m</t>
  </si>
  <si>
    <t>-1181499147</t>
  </si>
  <si>
    <t>2,037</t>
  </si>
  <si>
    <t>731500100</t>
  </si>
  <si>
    <t>1a: Litinový nízkoteplotní kotel bez hořáku, jm. výkon 115 kW</t>
  </si>
  <si>
    <t>1486776727</t>
  </si>
  <si>
    <t>731500101</t>
  </si>
  <si>
    <t>1b: Litinový nízkoteplotní kotel bez integrovaného hořáku, jm. výkon 90 kW</t>
  </si>
  <si>
    <t>1691952736</t>
  </si>
  <si>
    <t>731500208</t>
  </si>
  <si>
    <t>1c: Litinový nízkoteplotní kotel bez integrovaného hořáku, jm. výkon 90 kW</t>
  </si>
  <si>
    <t>-1248249529</t>
  </si>
  <si>
    <t>731500102</t>
  </si>
  <si>
    <t>2a: Nizkoemisní olejový hořák; výkonový rozsah 55-130kW; 1x230V; 0,25kW; 1,5 A</t>
  </si>
  <si>
    <t>-1247380859</t>
  </si>
  <si>
    <t>105</t>
  </si>
  <si>
    <t>731500103</t>
  </si>
  <si>
    <t>2b,c: Nizkoemisní olejový hořák; výkonový rozsah 55-130kW; 1x230V; 0,25kW; 1,5 A</t>
  </si>
  <si>
    <t>1006389565</t>
  </si>
  <si>
    <t>106</t>
  </si>
  <si>
    <t>731500200</t>
  </si>
  <si>
    <t>Montáž - 1a: Litinový nízkoteplotní kotel bez hořáku, jm. výkon 115 kW</t>
  </si>
  <si>
    <t>1243996494</t>
  </si>
  <si>
    <t>107</t>
  </si>
  <si>
    <t>731500201</t>
  </si>
  <si>
    <t>Montáž - 1b: Litinový nízkoteplotní kotel bez integrovaného hořáku, jm. výkon 90 kW</t>
  </si>
  <si>
    <t>-1404364638</t>
  </si>
  <si>
    <t>108</t>
  </si>
  <si>
    <t>731500204</t>
  </si>
  <si>
    <t>Montáž - 1c: Litinový nízkoteplotní kotel bez integrovaného hořáku, jm. výkon 90 kW</t>
  </si>
  <si>
    <t>131785612</t>
  </si>
  <si>
    <t>109</t>
  </si>
  <si>
    <t>731500300</t>
  </si>
  <si>
    <t>Uvedení do provozu - 1a: Litinový nízkoteplotní kotel bez hořáku, jm. výkon 115 kW</t>
  </si>
  <si>
    <t>-1631155393</t>
  </si>
  <si>
    <t>110</t>
  </si>
  <si>
    <t>731500301</t>
  </si>
  <si>
    <t>Uvedení do provozu - 1b: Litinový nízkoteplotní kotel bez integrovaného hořáku, jm. výkon 90 kW</t>
  </si>
  <si>
    <t>1500088811</t>
  </si>
  <si>
    <t>111</t>
  </si>
  <si>
    <t>731500302</t>
  </si>
  <si>
    <t>Uvedení do provozu - 1c: Litinový nízkoteplotní kotel bez integrovaného hořáku, jm. výkon 90 kW</t>
  </si>
  <si>
    <t>-1362037012</t>
  </si>
  <si>
    <t>731500202</t>
  </si>
  <si>
    <t>Montáž - 2a,b,c: Nizkoemisní olejový hořák; výkonový rozsah 55-130kW; 1x230V; 0,25kW; 1,5 A</t>
  </si>
  <si>
    <t>-1175581824</t>
  </si>
  <si>
    <t>113</t>
  </si>
  <si>
    <t>731109215</t>
  </si>
  <si>
    <t>Montáž armatury přírubové se dvěma přírubami PN 16 DN 65</t>
  </si>
  <si>
    <t>1645298963</t>
  </si>
  <si>
    <t>114</t>
  </si>
  <si>
    <t>998731201</t>
  </si>
  <si>
    <t>Přesun hmot procentní pro kotelny v objektech v do 6 m</t>
  </si>
  <si>
    <t>-1751907041</t>
  </si>
  <si>
    <t>731a</t>
  </si>
  <si>
    <t>Odkouření</t>
  </si>
  <si>
    <t>115</t>
  </si>
  <si>
    <t>731800100</t>
  </si>
  <si>
    <t>Odváděč kondenzátu univ. 150mm EW/180</t>
  </si>
  <si>
    <t>-1874226744</t>
  </si>
  <si>
    <t>116</t>
  </si>
  <si>
    <t>731800101</t>
  </si>
  <si>
    <t>Koleno 85° EW/180</t>
  </si>
  <si>
    <t>-556593260</t>
  </si>
  <si>
    <t>117</t>
  </si>
  <si>
    <t>731800102</t>
  </si>
  <si>
    <t>Rovný díl 950mm EW/180</t>
  </si>
  <si>
    <t>231128786</t>
  </si>
  <si>
    <t>118</t>
  </si>
  <si>
    <t>731800103</t>
  </si>
  <si>
    <t>Revizní koleno 85° (olej a plyn) EW/180</t>
  </si>
  <si>
    <t>-1765465507</t>
  </si>
  <si>
    <t>119</t>
  </si>
  <si>
    <t>731800104</t>
  </si>
  <si>
    <t>Rovný díl 200mm EW/180</t>
  </si>
  <si>
    <t>959409143</t>
  </si>
  <si>
    <t>120</t>
  </si>
  <si>
    <t>731800105</t>
  </si>
  <si>
    <t>Centrická redukce EW/180/250</t>
  </si>
  <si>
    <t>1279489044</t>
  </si>
  <si>
    <t>121</t>
  </si>
  <si>
    <t>731800106</t>
  </si>
  <si>
    <t>Záslepka sopouchu EW/250</t>
  </si>
  <si>
    <t>1502897544</t>
  </si>
  <si>
    <t>122</t>
  </si>
  <si>
    <t>731800107</t>
  </si>
  <si>
    <t>Odváděč kondenzátu univ. 150mm EW/250</t>
  </si>
  <si>
    <t>367931323</t>
  </si>
  <si>
    <t>123</t>
  </si>
  <si>
    <t>731800108</t>
  </si>
  <si>
    <t>Sopouch 85° EW/250</t>
  </si>
  <si>
    <t>1365240737</t>
  </si>
  <si>
    <t>124</t>
  </si>
  <si>
    <t>731800109</t>
  </si>
  <si>
    <t>Rovný díl 950mm EW/250</t>
  </si>
  <si>
    <t>768346298</t>
  </si>
  <si>
    <t>125</t>
  </si>
  <si>
    <t>731800110</t>
  </si>
  <si>
    <t>Rovný díl 200mm EW/250</t>
  </si>
  <si>
    <t>-1785716250</t>
  </si>
  <si>
    <t>126</t>
  </si>
  <si>
    <t>731800111</t>
  </si>
  <si>
    <t>Revizní koleno 85° (olej a plyn) EW/250</t>
  </si>
  <si>
    <t>194624218</t>
  </si>
  <si>
    <t>127</t>
  </si>
  <si>
    <t>731800112</t>
  </si>
  <si>
    <t>-323383952</t>
  </si>
  <si>
    <t>128</t>
  </si>
  <si>
    <t>731800113</t>
  </si>
  <si>
    <t>Těsnění Viton dvoubřité /180</t>
  </si>
  <si>
    <t>1268706115</t>
  </si>
  <si>
    <t>129</t>
  </si>
  <si>
    <t>731800114</t>
  </si>
  <si>
    <t>Spona EW/180</t>
  </si>
  <si>
    <t>-974107446</t>
  </si>
  <si>
    <t>130</t>
  </si>
  <si>
    <t>731800115</t>
  </si>
  <si>
    <t>Těsnění Viton dvoubřité /250</t>
  </si>
  <si>
    <t>884863829</t>
  </si>
  <si>
    <t>131</t>
  </si>
  <si>
    <t>731800116</t>
  </si>
  <si>
    <t>Spona EW/250</t>
  </si>
  <si>
    <t>-754749410</t>
  </si>
  <si>
    <t>132</t>
  </si>
  <si>
    <t>731800117</t>
  </si>
  <si>
    <t>Pateční koleno 85° EW/250</t>
  </si>
  <si>
    <t>988205776</t>
  </si>
  <si>
    <t>133</t>
  </si>
  <si>
    <t>731800118</t>
  </si>
  <si>
    <t>1130112652</t>
  </si>
  <si>
    <t>134</t>
  </si>
  <si>
    <t>731800119</t>
  </si>
  <si>
    <t>-1880358161</t>
  </si>
  <si>
    <t>135</t>
  </si>
  <si>
    <t>731800120</t>
  </si>
  <si>
    <t>164527185</t>
  </si>
  <si>
    <t>136</t>
  </si>
  <si>
    <t>731800201</t>
  </si>
  <si>
    <t>Montáž kouřovodu a komínu</t>
  </si>
  <si>
    <t>1181849881</t>
  </si>
  <si>
    <t>137</t>
  </si>
  <si>
    <t>731800202</t>
  </si>
  <si>
    <t>Demontáž stávající vložky komína</t>
  </si>
  <si>
    <t>-1068066109</t>
  </si>
  <si>
    <t>138</t>
  </si>
  <si>
    <t>731800203</t>
  </si>
  <si>
    <t>Revize odkouření</t>
  </si>
  <si>
    <t>-753239461</t>
  </si>
  <si>
    <t>732</t>
  </si>
  <si>
    <t>Ústřední vytápění - strojovny</t>
  </si>
  <si>
    <t>139</t>
  </si>
  <si>
    <t>732110334</t>
  </si>
  <si>
    <t>Demontáž HVDT, DN200</t>
  </si>
  <si>
    <t>-1217049451</t>
  </si>
  <si>
    <t>140</t>
  </si>
  <si>
    <t>732110812</t>
  </si>
  <si>
    <t>Demontáž rozdělovače nebo sběrače do DN 200</t>
  </si>
  <si>
    <t>1129459437</t>
  </si>
  <si>
    <t>7,5</t>
  </si>
  <si>
    <t>141</t>
  </si>
  <si>
    <t>732114334</t>
  </si>
  <si>
    <t>Demontáž úpravny vody</t>
  </si>
  <si>
    <t>-298236825</t>
  </si>
  <si>
    <t>142</t>
  </si>
  <si>
    <t>732211823</t>
  </si>
  <si>
    <t>Demontáž ohříváku zásobníkového ležatého obsah do 6300 litrů</t>
  </si>
  <si>
    <t>-564644120</t>
  </si>
  <si>
    <t>143</t>
  </si>
  <si>
    <t>732213823</t>
  </si>
  <si>
    <t>Rozřezání demontovaného ohříváku obsah do 6300 litrů</t>
  </si>
  <si>
    <t>1193402840</t>
  </si>
  <si>
    <t>144</t>
  </si>
  <si>
    <t>732214823</t>
  </si>
  <si>
    <t>Vypuštění vody z ohříváku obsah do 6300 litrů</t>
  </si>
  <si>
    <t>1379370719</t>
  </si>
  <si>
    <t>145</t>
  </si>
  <si>
    <t>732420810</t>
  </si>
  <si>
    <t>Demontáž čerpadla oběhového spirálního DN 25</t>
  </si>
  <si>
    <t>1327026917</t>
  </si>
  <si>
    <t>146</t>
  </si>
  <si>
    <t>732420811</t>
  </si>
  <si>
    <t>Demontáž čerpadla oběhového spirálního DN 32</t>
  </si>
  <si>
    <t>687023516</t>
  </si>
  <si>
    <t>147</t>
  </si>
  <si>
    <t>732420812</t>
  </si>
  <si>
    <t>Demontáž čerpadla oběhového spirálního DN 40</t>
  </si>
  <si>
    <t>-1235463234</t>
  </si>
  <si>
    <t>148</t>
  </si>
  <si>
    <t>732420813</t>
  </si>
  <si>
    <t>Demontáž čerpadla oběhového spirálního DN 50</t>
  </si>
  <si>
    <t>-2003879044</t>
  </si>
  <si>
    <t>149</t>
  </si>
  <si>
    <t>732420819</t>
  </si>
  <si>
    <t>Demontáž čerpadla oběhového spirálního DN 25 - budova č.21</t>
  </si>
  <si>
    <t>-332639403</t>
  </si>
  <si>
    <t>150</t>
  </si>
  <si>
    <t>732320812</t>
  </si>
  <si>
    <t>Demontáž nádrže beztlaké nebo tlakové odpojení od rozvodů potrubí obsah do 100 litrů - budova č.21</t>
  </si>
  <si>
    <t>787718585</t>
  </si>
  <si>
    <t>151</t>
  </si>
  <si>
    <t>732324812</t>
  </si>
  <si>
    <t>Demontáž nádrže beztlaké nebo tlakové vypuštění vody z nádrže obsah do 100 litrů</t>
  </si>
  <si>
    <t>-1575829049</t>
  </si>
  <si>
    <t>152</t>
  </si>
  <si>
    <t>732390851</t>
  </si>
  <si>
    <t>Sejmutí odpojených nádrží z konzol na podlahu obsah do 50 litrů</t>
  </si>
  <si>
    <t>225947635</t>
  </si>
  <si>
    <t>153</t>
  </si>
  <si>
    <t>732890801</t>
  </si>
  <si>
    <t>Přesun demontovaných strojoven vodorovně 100 m v objektech výšky do 6 m</t>
  </si>
  <si>
    <t>1189046464</t>
  </si>
  <si>
    <t>0,142</t>
  </si>
  <si>
    <t>154</t>
  </si>
  <si>
    <t>731500106</t>
  </si>
  <si>
    <t>3a: Expanzní nádoba kotle, objem 18 L/ 6bar</t>
  </si>
  <si>
    <t>100224045</t>
  </si>
  <si>
    <t>155</t>
  </si>
  <si>
    <t>731500119</t>
  </si>
  <si>
    <t>3b: Expanzní nádoba kotle, objem 18 L/ 6bar</t>
  </si>
  <si>
    <t>-103926340</t>
  </si>
  <si>
    <t>156</t>
  </si>
  <si>
    <t>731500120</t>
  </si>
  <si>
    <t>3c: Expanzní nádoba kotle, objem 18 L/ 6bar</t>
  </si>
  <si>
    <t>-333523835</t>
  </si>
  <si>
    <t>157</t>
  </si>
  <si>
    <t>731500107</t>
  </si>
  <si>
    <t>4: Hydraulický vyrovnávač dynamických tlaků, DN200, max.průtok 20,0 m3/hod</t>
  </si>
  <si>
    <t>1063975924</t>
  </si>
  <si>
    <t>158</t>
  </si>
  <si>
    <t>731500108</t>
  </si>
  <si>
    <t>5: Rozdělovač topné vody DN200, L=1800mm (hrdla: 1x DN100, 3x DN65, 1x DN40)</t>
  </si>
  <si>
    <t>1560708443</t>
  </si>
  <si>
    <t>159</t>
  </si>
  <si>
    <t>731500109</t>
  </si>
  <si>
    <t>6: Sběrač topné vody DN200, L=1800mm (hrdla: 1x DN100, 3x DN65, 1x DN40)</t>
  </si>
  <si>
    <t>640413148</t>
  </si>
  <si>
    <t>160</t>
  </si>
  <si>
    <t>731500110</t>
  </si>
  <si>
    <t>7a: Zásobníkový ohřívač toplé vody s jedním výměníkem; objem 473 L / 10 bar; nátrubek pro el.patronu (6kW) G 1 1/2</t>
  </si>
  <si>
    <t>845092450</t>
  </si>
  <si>
    <t>161</t>
  </si>
  <si>
    <t>731500121</t>
  </si>
  <si>
    <t>7b: Zásobníkový ohřívač toplé vody s jedním výměníkem; objem 473 L / 10 bar; nátrubek pro el.patronu (6kW) G 1 1/2</t>
  </si>
  <si>
    <t>928263931</t>
  </si>
  <si>
    <t>162</t>
  </si>
  <si>
    <t>731500111</t>
  </si>
  <si>
    <t>El. topná patrona 6kW</t>
  </si>
  <si>
    <t>-128286139</t>
  </si>
  <si>
    <t>163</t>
  </si>
  <si>
    <t>731500112</t>
  </si>
  <si>
    <t>Č1a: Externí kotlové čerpadlo Q=6,6m3/hod; H=20 kPa - s plynoulou regulací otáček, 1x230V; 50 Hz; 90W; 0,72 A; DN40; PN10</t>
  </si>
  <si>
    <t>2063601864</t>
  </si>
  <si>
    <t>164</t>
  </si>
  <si>
    <t>731500113</t>
  </si>
  <si>
    <t>Č1b: Externí kotlové čerpadlo Q=5,2m3/hod; H=20 kPa - s plynoulou regulací otáček, 1x230V; 50 Hz; 90W; 0,72 A; DN40; PN10</t>
  </si>
  <si>
    <t>1958107947</t>
  </si>
  <si>
    <t>165</t>
  </si>
  <si>
    <t>731500125</t>
  </si>
  <si>
    <t>Č1c: Externí kotlové čerpadlo Q=5,2m3/hod; H=20 kPa - s plynoulou regulací otáček, 1x230V; 50 Hz; 90W; 0,72 A; DN40; PN10</t>
  </si>
  <si>
    <t>-1918187779</t>
  </si>
  <si>
    <t>166</t>
  </si>
  <si>
    <t>731500114</t>
  </si>
  <si>
    <t>Č11: Oběhové čerpadlo Q=7,1 m3/hod; H=40 kPa - s plynoulou regulací otáček, 1x230V; 50 Hz; 267 W; 1,18 A; DN40; PN10</t>
  </si>
  <si>
    <t>1636858728</t>
  </si>
  <si>
    <t>167</t>
  </si>
  <si>
    <t>731500115</t>
  </si>
  <si>
    <t>Č12: Oběhové čerpadlo Q=6,5 m3/hod; H=40 kPa - s plynoulou regulací otáček, 1x230V; 50 Hz; 267 W; 1,18 A; DN40; PN10</t>
  </si>
  <si>
    <t>-1059190720</t>
  </si>
  <si>
    <t>168</t>
  </si>
  <si>
    <t>731500116</t>
  </si>
  <si>
    <t>Č13: Oběhové čerpadlo Q=6,9 m3/hod; H=25 kPa - s plynoulou regulací otáček, 1x230V; 50 Hz; 90 W; 0,72 A; DN40; PN10</t>
  </si>
  <si>
    <t>2102154404</t>
  </si>
  <si>
    <t>169</t>
  </si>
  <si>
    <t>731500117</t>
  </si>
  <si>
    <t>Č14: Oběhové čerpadlo Q=1,8 m3/hod; H=30 kPa - s plynoulou regulací otáček, 1x230V; 50 Hz; 34 W; 0,32 A; DN25; PN10</t>
  </si>
  <si>
    <t>1365669460</t>
  </si>
  <si>
    <t>170</t>
  </si>
  <si>
    <t>731500118</t>
  </si>
  <si>
    <t>Č15: Stávající oběhové čerpadlo Grundfos Magna 1 50-60 F 240 (přemístění)</t>
  </si>
  <si>
    <t>-1071934519</t>
  </si>
  <si>
    <t>171</t>
  </si>
  <si>
    <t>731500401</t>
  </si>
  <si>
    <t>Montáž - 3a,b,c: Expanzní nádoba kotle, objem 18 L/ 6bar</t>
  </si>
  <si>
    <t>990350810</t>
  </si>
  <si>
    <t>172</t>
  </si>
  <si>
    <t>731500403</t>
  </si>
  <si>
    <t>Montáž - 4: Hydraulický vyrovnávač dynamických tlaků, DN200, max.průtok 20,0 m3/hod</t>
  </si>
  <si>
    <t>-979686715</t>
  </si>
  <si>
    <t>173</t>
  </si>
  <si>
    <t>732109217</t>
  </si>
  <si>
    <t>Montáž armatury přírubové se dvěma přírubami PN 16 DN 100</t>
  </si>
  <si>
    <t>-1127791494</t>
  </si>
  <si>
    <t>174</t>
  </si>
  <si>
    <t>731500404</t>
  </si>
  <si>
    <t>Montáž - 5: Rozdělovač topné vody DN200, L=1800mm (hrdla: 1x DN100, 3x DN65, 1x DN40)</t>
  </si>
  <si>
    <t>-291265148</t>
  </si>
  <si>
    <t>175</t>
  </si>
  <si>
    <t>731500405</t>
  </si>
  <si>
    <t>Montáž - 6: Sběrač topné vody DN200, L=1800mm (hrdla: 1x DN100, 3x DN65, 1x DN40)</t>
  </si>
  <si>
    <t>-1647507537</t>
  </si>
  <si>
    <t>176</t>
  </si>
  <si>
    <t>733109215</t>
  </si>
  <si>
    <t>-1389787182</t>
  </si>
  <si>
    <t>177</t>
  </si>
  <si>
    <t>733109217</t>
  </si>
  <si>
    <t>532304391</t>
  </si>
  <si>
    <t>178</t>
  </si>
  <si>
    <t>731500402</t>
  </si>
  <si>
    <t>Montáž - 7a,b: Zásobníkový ohřívač toplé vody s jedním výměníkem; objem 473 L / 10 bar; nátrubek pro el.patronu (6kW) G 1 1/2</t>
  </si>
  <si>
    <t>-1833303080</t>
  </si>
  <si>
    <t>179</t>
  </si>
  <si>
    <t>731500406</t>
  </si>
  <si>
    <t>Montáž El. topné patrony 6kW</t>
  </si>
  <si>
    <t>2098498221</t>
  </si>
  <si>
    <t>180</t>
  </si>
  <si>
    <t>731500408</t>
  </si>
  <si>
    <t>Montáž externího kotlového čerpadla DN40 do potrubí</t>
  </si>
  <si>
    <t>-362943991</t>
  </si>
  <si>
    <t>181</t>
  </si>
  <si>
    <t>731500409</t>
  </si>
  <si>
    <t>Montáž oběhového čerpadla DN40 do potrubí</t>
  </si>
  <si>
    <t>-2028059552</t>
  </si>
  <si>
    <t>182</t>
  </si>
  <si>
    <t>731500410</t>
  </si>
  <si>
    <t>Montáž oběhového čerpadla DN25 do potrubí</t>
  </si>
  <si>
    <t>-605962531</t>
  </si>
  <si>
    <t>183</t>
  </si>
  <si>
    <t>732900100</t>
  </si>
  <si>
    <t>Odstavení a zaslepení stávající expanzní nádoby</t>
  </si>
  <si>
    <t>kpl</t>
  </si>
  <si>
    <t>957510082</t>
  </si>
  <si>
    <t>184</t>
  </si>
  <si>
    <t>998732201</t>
  </si>
  <si>
    <t>Přesun hmot procentní pro strojovny v objektech v do 6 m</t>
  </si>
  <si>
    <t>-246446986</t>
  </si>
  <si>
    <t>733</t>
  </si>
  <si>
    <t>Ústřední vytápění - potrubí</t>
  </si>
  <si>
    <t>185</t>
  </si>
  <si>
    <t>733110806</t>
  </si>
  <si>
    <t>Demontáž potrubí ocelového závitového do DN 32</t>
  </si>
  <si>
    <t>-832051153</t>
  </si>
  <si>
    <t>186</t>
  </si>
  <si>
    <t>733110808</t>
  </si>
  <si>
    <t>Demontáž potrubí ocelového závitového do DN 50 - budova č.21</t>
  </si>
  <si>
    <t>-705331897</t>
  </si>
  <si>
    <t>187</t>
  </si>
  <si>
    <t>733120819</t>
  </si>
  <si>
    <t>Demontáž potrubí ocelového hladkého do D 60,3</t>
  </si>
  <si>
    <t>-1608417312</t>
  </si>
  <si>
    <t>188</t>
  </si>
  <si>
    <t>733120826</t>
  </si>
  <si>
    <t>Demontáž potrubí ocelového hladkého do D 89</t>
  </si>
  <si>
    <t>-1441043261</t>
  </si>
  <si>
    <t>189</t>
  </si>
  <si>
    <t>733120828</t>
  </si>
  <si>
    <t>Demontáž potrubí ocelového hladkého do D 89 - budova č.21</t>
  </si>
  <si>
    <t>1368432597</t>
  </si>
  <si>
    <t>190</t>
  </si>
  <si>
    <t>733120832</t>
  </si>
  <si>
    <t>Demontáž potrubí ocelového hladkého do D 133</t>
  </si>
  <si>
    <t>1578520035</t>
  </si>
  <si>
    <t>191</t>
  </si>
  <si>
    <t>733140811</t>
  </si>
  <si>
    <t>Odřezání nádoby odvzdušňovací</t>
  </si>
  <si>
    <t>956270769</t>
  </si>
  <si>
    <t>192</t>
  </si>
  <si>
    <t>733191816</t>
  </si>
  <si>
    <t>Odřezání držáku potrubí třmenového do D 44,5 bez demontáže podpěr, konzol nebo výložníků</t>
  </si>
  <si>
    <t>866051645</t>
  </si>
  <si>
    <t>193</t>
  </si>
  <si>
    <t>733191823</t>
  </si>
  <si>
    <t>Odřezání držáku potrubí třmenového do D 76 bez demontáže podpěr, konzol nebo výložníků</t>
  </si>
  <si>
    <t>-1899225580</t>
  </si>
  <si>
    <t>194</t>
  </si>
  <si>
    <t>733191828</t>
  </si>
  <si>
    <t>Odřezání držáku potrubí třmenového do D 108 bez demontáže podpěr, konzol nebo výložníků</t>
  </si>
  <si>
    <t>1960116957</t>
  </si>
  <si>
    <t>195</t>
  </si>
  <si>
    <t>733890801</t>
  </si>
  <si>
    <t>Přemístění potrubí demontovaného vodorovně do 100 m v objektech výšky do 6 m</t>
  </si>
  <si>
    <t>343549703</t>
  </si>
  <si>
    <t>0,959</t>
  </si>
  <si>
    <t>196</t>
  </si>
  <si>
    <t>733111103</t>
  </si>
  <si>
    <t>Potrubí ocelové závitové bezešvé běžné nízkotlaké DN 15</t>
  </si>
  <si>
    <t>2099489658</t>
  </si>
  <si>
    <t>197</t>
  </si>
  <si>
    <t>733111104</t>
  </si>
  <si>
    <t>Potrubí ocelové závitové bezešvé běžné nízkotlaké DN 20</t>
  </si>
  <si>
    <t>442246213</t>
  </si>
  <si>
    <t>198</t>
  </si>
  <si>
    <t>733111107</t>
  </si>
  <si>
    <t>Potrubí ocelové závitové bezešvé běžné nízkotlaké DN 40</t>
  </si>
  <si>
    <t>416875050</t>
  </si>
  <si>
    <t>199</t>
  </si>
  <si>
    <t>733111115</t>
  </si>
  <si>
    <t>Potrubí ocelové závitové bezešvé běžné v kotelnách nebo strojovnách DN 25</t>
  </si>
  <si>
    <t>1354793884</t>
  </si>
  <si>
    <t>200</t>
  </si>
  <si>
    <t>733121219</t>
  </si>
  <si>
    <t>Potrubí ocelové hladké bezešvé v kotelnách nebo strojovnách D 60,3x2,9</t>
  </si>
  <si>
    <t>2005348359</t>
  </si>
  <si>
    <t>201</t>
  </si>
  <si>
    <t>733121222</t>
  </si>
  <si>
    <t>Potrubí ocelové hladké bezešvé v kotelnách nebo strojovnách D 76x3,2</t>
  </si>
  <si>
    <t>760487660</t>
  </si>
  <si>
    <t>202</t>
  </si>
  <si>
    <t>733121225</t>
  </si>
  <si>
    <t>Potrubí ocelové hladké bezešvé v kotelnách nebo strojovnách D 89x3,6</t>
  </si>
  <si>
    <t>-1148821146</t>
  </si>
  <si>
    <t>203</t>
  </si>
  <si>
    <t>733121228</t>
  </si>
  <si>
    <t>Potrubí ocelové hladké bezešvé v kotelnách nebo strojovnách D 108x4,0</t>
  </si>
  <si>
    <t>-941722413</t>
  </si>
  <si>
    <t>204</t>
  </si>
  <si>
    <t>733190107</t>
  </si>
  <si>
    <t>Zkouška těsnosti potrubí ocelové závitové do DN 40</t>
  </si>
  <si>
    <t>-408466388</t>
  </si>
  <si>
    <t>205</t>
  </si>
  <si>
    <t>733190219</t>
  </si>
  <si>
    <t>Zkouška těsnosti potrubí ocelové hladké přes D 51x2,6 do D 60,3x2,9</t>
  </si>
  <si>
    <t>656019174</t>
  </si>
  <si>
    <t>206</t>
  </si>
  <si>
    <t>733190225</t>
  </si>
  <si>
    <t>Zkouška těsnosti potrubí ocelové hladké přes D 60,3x2,9 do D 89x5,0</t>
  </si>
  <si>
    <t>771672612</t>
  </si>
  <si>
    <t>207</t>
  </si>
  <si>
    <t>733190232</t>
  </si>
  <si>
    <t>Zkouška těsnosti potrubí ocelové hladké přes D 89x5,0 do D 133x5,0</t>
  </si>
  <si>
    <t>-779414688</t>
  </si>
  <si>
    <t>208</t>
  </si>
  <si>
    <t>733191111</t>
  </si>
  <si>
    <t>Manžeta prostupová pro ocelové potrubí do DN 20</t>
  </si>
  <si>
    <t>1695304797</t>
  </si>
  <si>
    <t>209</t>
  </si>
  <si>
    <t>733191114</t>
  </si>
  <si>
    <t>Manžeta prostupová pro ocelové potrubí přes 50 do DN 60</t>
  </si>
  <si>
    <t>152782342</t>
  </si>
  <si>
    <t>733113113</t>
  </si>
  <si>
    <t>Příplatek k porubí z trubek ocelových závitových za zhotovení závitové ocelové přípojky DN 15</t>
  </si>
  <si>
    <t>-1351486613</t>
  </si>
  <si>
    <t>211</t>
  </si>
  <si>
    <t>733113114</t>
  </si>
  <si>
    <t>Příplatek k porubí z trubek ocelových závitových za zhotovení závitové ocelové přípojky DN 20</t>
  </si>
  <si>
    <t>824265718</t>
  </si>
  <si>
    <t>212</t>
  </si>
  <si>
    <t>733113115</t>
  </si>
  <si>
    <t>Příplatek k porubí z trubek ocelových závitových za zhotovení závitové ocelové přípojky DN 25</t>
  </si>
  <si>
    <t>646761251</t>
  </si>
  <si>
    <t>213</t>
  </si>
  <si>
    <t>733123119</t>
  </si>
  <si>
    <t>Příplatek k potrubí ocelovému hladkému za zhotovení přípojky z trubek ocelových hladkých D 60,3x2,9</t>
  </si>
  <si>
    <t>1785699435</t>
  </si>
  <si>
    <t>214</t>
  </si>
  <si>
    <t>733123123</t>
  </si>
  <si>
    <t>Příplatek k potrubí ocelovému hladkému za zhotovení přípojky z trubek ocelových hladkých D 76x3,2</t>
  </si>
  <si>
    <t>1844332829</t>
  </si>
  <si>
    <t>215</t>
  </si>
  <si>
    <t>733124118</t>
  </si>
  <si>
    <t>Příplatek k potrubí ocelovému hladkému za zhotovení přechodů z trubek hladkých kováním DN 50/25</t>
  </si>
  <si>
    <t>-852019273</t>
  </si>
  <si>
    <t>216</t>
  </si>
  <si>
    <t>733124117</t>
  </si>
  <si>
    <t>Příplatek k potrubí ocelovému hladkému za zhotovení přechodů z trubek hladkých kováním DN 50/32</t>
  </si>
  <si>
    <t>-1982413636</t>
  </si>
  <si>
    <t>217</t>
  </si>
  <si>
    <t>733124119</t>
  </si>
  <si>
    <t>Příplatek k potrubí ocelovému hladkému za zhotovení přechodů z trubek hladkých kováním DN 65/40</t>
  </si>
  <si>
    <t>1665880728</t>
  </si>
  <si>
    <t>218</t>
  </si>
  <si>
    <t>733124122</t>
  </si>
  <si>
    <t>Příplatek k potrubí ocelovému hladkému za zhotovení přechodů z trubek hladkých kováním DN 65/50</t>
  </si>
  <si>
    <t>-778294634</t>
  </si>
  <si>
    <t>219</t>
  </si>
  <si>
    <t>733124143</t>
  </si>
  <si>
    <t>Příplatek k potrubí ocelovému hladkému za zhotovení přechodů z trubek hladkých kováním DN 80/65</t>
  </si>
  <si>
    <t>2130997732</t>
  </si>
  <si>
    <t>220</t>
  </si>
  <si>
    <t>733124126</t>
  </si>
  <si>
    <t>Příplatek k potrubí ocelovému hladkému za zhotovení přechodů z trubek hladkých kováním DN 100/80</t>
  </si>
  <si>
    <t>532330081</t>
  </si>
  <si>
    <t>221</t>
  </si>
  <si>
    <t>733999100</t>
  </si>
  <si>
    <t>Napojení na stávající rozvod vč. úpravy nápojného místa DN 20</t>
  </si>
  <si>
    <t>457841031</t>
  </si>
  <si>
    <t>222</t>
  </si>
  <si>
    <t>733999101</t>
  </si>
  <si>
    <t>Napojení na stávající rozvod vč. úpravy nápojného místa DN 65</t>
  </si>
  <si>
    <t>2035654812</t>
  </si>
  <si>
    <t>223</t>
  </si>
  <si>
    <t>998733201</t>
  </si>
  <si>
    <t>Přesun hmot procentní pro rozvody potrubí v objektech v do 6 m</t>
  </si>
  <si>
    <t>141615031</t>
  </si>
  <si>
    <t>734</t>
  </si>
  <si>
    <t>Ústřední vytápění - armatury</t>
  </si>
  <si>
    <t>224</t>
  </si>
  <si>
    <t>734100812</t>
  </si>
  <si>
    <t>Demontáž armatury přírubové se dvěma přírubami do DN 100</t>
  </si>
  <si>
    <t>-1737431652</t>
  </si>
  <si>
    <t>225</t>
  </si>
  <si>
    <t>734190818</t>
  </si>
  <si>
    <t>Rozpojení přírubového spoje do DN 100</t>
  </si>
  <si>
    <t>-116198920</t>
  </si>
  <si>
    <t>226</t>
  </si>
  <si>
    <t>734200811</t>
  </si>
  <si>
    <t>Demontáž armatury závitové s jedním závitem do G 1/2</t>
  </si>
  <si>
    <t>66210414</t>
  </si>
  <si>
    <t>227</t>
  </si>
  <si>
    <t>734200819</t>
  </si>
  <si>
    <t>Demontáž armatury závitové s jedním závitem do G 1/2 - budova č.21</t>
  </si>
  <si>
    <t>-767360755</t>
  </si>
  <si>
    <t>228</t>
  </si>
  <si>
    <t>734200824</t>
  </si>
  <si>
    <t>Demontáž armatury závitové se dvěma závity do G 2</t>
  </si>
  <si>
    <t>1642840382</t>
  </si>
  <si>
    <t>229</t>
  </si>
  <si>
    <t>734200828</t>
  </si>
  <si>
    <t>Demontáž armatury závitové se dvěma závity do G 2 - budova č.208</t>
  </si>
  <si>
    <t>-1189855267</t>
  </si>
  <si>
    <t>230</t>
  </si>
  <si>
    <t>734200829</t>
  </si>
  <si>
    <t>Demontáž armatury závitové se dvěma závity do G 2 - budova č.21</t>
  </si>
  <si>
    <t>365777751</t>
  </si>
  <si>
    <t>231</t>
  </si>
  <si>
    <t>734290814</t>
  </si>
  <si>
    <t>Demontáž armatury směšovací přivařovací trojcestné   DN 40 s přímým průtokem</t>
  </si>
  <si>
    <t>1055619937</t>
  </si>
  <si>
    <t>232</t>
  </si>
  <si>
    <t>734410811</t>
  </si>
  <si>
    <t>Demontáž teploměru přímého nebo rohového s ochranným pouzdrem</t>
  </si>
  <si>
    <t>-1050687857</t>
  </si>
  <si>
    <t>233</t>
  </si>
  <si>
    <t>734420821</t>
  </si>
  <si>
    <t>Demontáž tlakoměru diferenciálního</t>
  </si>
  <si>
    <t>654372523</t>
  </si>
  <si>
    <t>234</t>
  </si>
  <si>
    <t>734420829</t>
  </si>
  <si>
    <t>Demontáž tlakoměru diferenciálního - budova č.21</t>
  </si>
  <si>
    <t>-1539734143</t>
  </si>
  <si>
    <t>235</t>
  </si>
  <si>
    <t>734890801</t>
  </si>
  <si>
    <t>Přemístění demontovaných armatur vodorovně do 100 m v objektech výšky do 6 m</t>
  </si>
  <si>
    <t>-285290628</t>
  </si>
  <si>
    <t>0,401</t>
  </si>
  <si>
    <t>236</t>
  </si>
  <si>
    <t>734300103</t>
  </si>
  <si>
    <t>-256845951</t>
  </si>
  <si>
    <t>237</t>
  </si>
  <si>
    <t>734300104</t>
  </si>
  <si>
    <t>1627532823</t>
  </si>
  <si>
    <t>238</t>
  </si>
  <si>
    <t>734300105</t>
  </si>
  <si>
    <t>-1424078690</t>
  </si>
  <si>
    <t>239</t>
  </si>
  <si>
    <t>734300107</t>
  </si>
  <si>
    <t>Zpětná klapka závitová DN40</t>
  </si>
  <si>
    <t>1213458221</t>
  </si>
  <si>
    <t>240</t>
  </si>
  <si>
    <t>734300110</t>
  </si>
  <si>
    <t>Filtr závitový DN40</t>
  </si>
  <si>
    <t>-278071098</t>
  </si>
  <si>
    <t>241</t>
  </si>
  <si>
    <t>734300111</t>
  </si>
  <si>
    <t>-1063289621</t>
  </si>
  <si>
    <t>242</t>
  </si>
  <si>
    <t>734300112</t>
  </si>
  <si>
    <t>-598801216</t>
  </si>
  <si>
    <t>243</t>
  </si>
  <si>
    <t>734300113</t>
  </si>
  <si>
    <t>Vyvažovací ventil závitový DN32</t>
  </si>
  <si>
    <t>-2088456785</t>
  </si>
  <si>
    <t>244</t>
  </si>
  <si>
    <t>734300114</t>
  </si>
  <si>
    <t>Vyvažovací ventil závitový DN50</t>
  </si>
  <si>
    <t>-479118117</t>
  </si>
  <si>
    <t>245</t>
  </si>
  <si>
    <t>734300115</t>
  </si>
  <si>
    <t>Vyvažovací ventil přírubový DN65</t>
  </si>
  <si>
    <t>-1288870082</t>
  </si>
  <si>
    <t>246</t>
  </si>
  <si>
    <t>734300116</t>
  </si>
  <si>
    <t>Uzavírací mezipřírubová klapka PN16, DN65</t>
  </si>
  <si>
    <t>-863338820</t>
  </si>
  <si>
    <t>247</t>
  </si>
  <si>
    <t>734300117</t>
  </si>
  <si>
    <t>Uzavírací mezipřírubová klapka PN16, DN100</t>
  </si>
  <si>
    <t>-1627811977</t>
  </si>
  <si>
    <t>248</t>
  </si>
  <si>
    <t>734300118</t>
  </si>
  <si>
    <t>Filtr přírubový PN16, DN65</t>
  </si>
  <si>
    <t>707468559</t>
  </si>
  <si>
    <t>249</t>
  </si>
  <si>
    <t>734300119</t>
  </si>
  <si>
    <t>Filtr přírubový PN16, DN100</t>
  </si>
  <si>
    <t>-109199078</t>
  </si>
  <si>
    <t>250</t>
  </si>
  <si>
    <t>734300120</t>
  </si>
  <si>
    <t>Zpětná klapka přírubová PN16, DN65</t>
  </si>
  <si>
    <t>777656369</t>
  </si>
  <si>
    <t>251</t>
  </si>
  <si>
    <t>734300121</t>
  </si>
  <si>
    <t>Uzavírací armatura se zajištěním pro údržbu a demontáž expanzní nádoby DN20</t>
  </si>
  <si>
    <t>-18039973</t>
  </si>
  <si>
    <t>252</t>
  </si>
  <si>
    <t>734300123</t>
  </si>
  <si>
    <t>Přímý termostatický ventil s automatickým omezením průtoku DN15</t>
  </si>
  <si>
    <t>557795150</t>
  </si>
  <si>
    <t>253</t>
  </si>
  <si>
    <t>734300124</t>
  </si>
  <si>
    <t>Přímé uzavírací šroubení DN15</t>
  </si>
  <si>
    <t>74258452</t>
  </si>
  <si>
    <t>254</t>
  </si>
  <si>
    <t>734300125</t>
  </si>
  <si>
    <t>Regulační šroubení DN10</t>
  </si>
  <si>
    <t>-338603030</t>
  </si>
  <si>
    <t>255</t>
  </si>
  <si>
    <t>734300126</t>
  </si>
  <si>
    <t xml:space="preserve">Termostatická hlavice </t>
  </si>
  <si>
    <t>-1649067101</t>
  </si>
  <si>
    <t>256</t>
  </si>
  <si>
    <t>734300200</t>
  </si>
  <si>
    <t>M11: Ultrazvukový kompaktní měřič tepla, Qn=7,1 m3/hod, p=2,0 kPa, DN50, qp=15 m3/hod, napájení 230 V, M-Bus</t>
  </si>
  <si>
    <t>1247878390</t>
  </si>
  <si>
    <t>257</t>
  </si>
  <si>
    <t>734300201</t>
  </si>
  <si>
    <t>M12: Ultrazvukový kompaktní měřič tepla, Qn=6,5 m3/hod, p=1,8 kPa, DN50, qp=15 m3/hod, napájení 230 V, M-Bus</t>
  </si>
  <si>
    <t>1637871047</t>
  </si>
  <si>
    <t>258</t>
  </si>
  <si>
    <t>734300202</t>
  </si>
  <si>
    <t>M13: Ultrazvukový kompaktní měřič tepla, Qn=6,9 m3/hod, p=3,0 kPa, DN50, qp=15 m3/hod, napájení 230 V, M-Bus</t>
  </si>
  <si>
    <t>1330942053</t>
  </si>
  <si>
    <t>259</t>
  </si>
  <si>
    <t>734300203</t>
  </si>
  <si>
    <t>M14: Ultrazvukový kompaktní měřič tepla, Qn=1,7 m3/hod, p=5,0 kPa, DN20, qp=2,5 m3/hod, napájení 230 V, M-Bus</t>
  </si>
  <si>
    <t>-90516973</t>
  </si>
  <si>
    <t>260</t>
  </si>
  <si>
    <t>734300204</t>
  </si>
  <si>
    <t>M15: Ultrazvukový kompaktní měřič tepla, Qn=5,4 m3/hod, p=4,0 kPa, DN40, qp=10,0 m3/hod, napájení 230 V, M-Bus, příruba</t>
  </si>
  <si>
    <t>2046684565</t>
  </si>
  <si>
    <t>261</t>
  </si>
  <si>
    <t>734300205</t>
  </si>
  <si>
    <t>M16: Kompaktní měřič tepla, DN20, qp=2,5 m3/hod, napájení 230 V, M-Bus</t>
  </si>
  <si>
    <t>1409917684</t>
  </si>
  <si>
    <t>262</t>
  </si>
  <si>
    <t>734300300</t>
  </si>
  <si>
    <t>V1a: Dvoucestná uzavírací klapka s elektropohonem, DN65, Kvs=180 m3/hod, servopohon, 40 Nm, 24V, NO - DODÁVKA MaR</t>
  </si>
  <si>
    <t>-174108161</t>
  </si>
  <si>
    <t>263</t>
  </si>
  <si>
    <t>734300301</t>
  </si>
  <si>
    <t>V1b: Dvoucestná uzavírací klapka s elektropohonem, DN65, Kvs=180 m3/hod, servopohon, 40 Nm, 24V, NO - DODÁVKA MaR</t>
  </si>
  <si>
    <t>-234975133</t>
  </si>
  <si>
    <t>264</t>
  </si>
  <si>
    <t>734300302</t>
  </si>
  <si>
    <t>V1c: Dvoucestná uzavírací klapka s elektropohonem, DN65, Kvs=180 m3/hod, servopohon, 40 Nm, 24V, NO - DODÁVKA MaR</t>
  </si>
  <si>
    <t>-744319479</t>
  </si>
  <si>
    <t>265</t>
  </si>
  <si>
    <t>734300303</t>
  </si>
  <si>
    <t>V12: Třícestný směšovací ventil s elektropohonem, DN40, Kvs=25 m3/hod, servopohon, 6 Nm, 0-10 V, 24V - DODÁVKA MaR</t>
  </si>
  <si>
    <t>-929356864</t>
  </si>
  <si>
    <t>266</t>
  </si>
  <si>
    <t>734300304</t>
  </si>
  <si>
    <t>V14: Tlakově nezávislý regulační a vyvažovací ventil, DN32, PN16, qmax=4,21 m3/hod, proporcionální pohon, 1250N, 24V, 50Hz</t>
  </si>
  <si>
    <t>-269224863</t>
  </si>
  <si>
    <t>267</t>
  </si>
  <si>
    <t>734300305</t>
  </si>
  <si>
    <t>V15: Tlakově nezávislý regulační a vyvažovací ventil, DN40, PN16, qmax=6,19 m3/hod, proporcionální pohon, 1250N, 24V, 50Hz</t>
  </si>
  <si>
    <t>-1221093093</t>
  </si>
  <si>
    <t>268</t>
  </si>
  <si>
    <t>734300306</t>
  </si>
  <si>
    <t>V21: Kulový kohout uzavírací, DN32, Kvs=31 m3/hod, servopohon 20 Nm, 230 V - DODÁVKA MaR</t>
  </si>
  <si>
    <t>-696040826</t>
  </si>
  <si>
    <t>269</t>
  </si>
  <si>
    <t>734173416</t>
  </si>
  <si>
    <t>Spoj přírubový PN 16/I do 200°C DN 65</t>
  </si>
  <si>
    <t>-704401011</t>
  </si>
  <si>
    <t>270</t>
  </si>
  <si>
    <t>734173418</t>
  </si>
  <si>
    <t>Spoj přírubový PN 16/I do 200°C DN 100</t>
  </si>
  <si>
    <t>-1341680039</t>
  </si>
  <si>
    <t>271</t>
  </si>
  <si>
    <t>734109215</t>
  </si>
  <si>
    <t>1656840538</t>
  </si>
  <si>
    <t>272</t>
  </si>
  <si>
    <t>734109217</t>
  </si>
  <si>
    <t>-1960192569</t>
  </si>
  <si>
    <t>273</t>
  </si>
  <si>
    <t>734209103</t>
  </si>
  <si>
    <t>Montáž armatury závitové s jedním závitem G 1/2</t>
  </si>
  <si>
    <t>654438422</t>
  </si>
  <si>
    <t>274</t>
  </si>
  <si>
    <t>734209112</t>
  </si>
  <si>
    <t>Montáž armatury závitové s dvěma závity G 3/8</t>
  </si>
  <si>
    <t>1299657119</t>
  </si>
  <si>
    <t>275</t>
  </si>
  <si>
    <t>734209113</t>
  </si>
  <si>
    <t>Montáž armatury závitové s dvěma závity G 1/2</t>
  </si>
  <si>
    <t>-1817605540</t>
  </si>
  <si>
    <t>276</t>
  </si>
  <si>
    <t>734209114</t>
  </si>
  <si>
    <t>Montáž armatury závitové s dvěma závity G 3/4</t>
  </si>
  <si>
    <t>-702787093</t>
  </si>
  <si>
    <t>277</t>
  </si>
  <si>
    <t>734209115</t>
  </si>
  <si>
    <t>Montáž armatury závitové s dvěma závity G 1</t>
  </si>
  <si>
    <t>377805071</t>
  </si>
  <si>
    <t>278</t>
  </si>
  <si>
    <t>734209116</t>
  </si>
  <si>
    <t>Montáž armatury závitové s dvěma závity G 5/4</t>
  </si>
  <si>
    <t>-1307713829</t>
  </si>
  <si>
    <t>279</t>
  </si>
  <si>
    <t>734209117</t>
  </si>
  <si>
    <t>Montáž armatury závitové s dvěma závity G 6/4</t>
  </si>
  <si>
    <t>-2052966190</t>
  </si>
  <si>
    <t>280</t>
  </si>
  <si>
    <t>734209118</t>
  </si>
  <si>
    <t>Montáž armatury závitové s dvěma závity G 2</t>
  </si>
  <si>
    <t>-1970164103</t>
  </si>
  <si>
    <t>281</t>
  </si>
  <si>
    <t>734209127</t>
  </si>
  <si>
    <t>Montáž armatury závitové s třemi závity G 6/4</t>
  </si>
  <si>
    <t>-1859823030</t>
  </si>
  <si>
    <t>282</t>
  </si>
  <si>
    <t>734291951</t>
  </si>
  <si>
    <t>Montáž hlavice ručního a termostatického ovládání</t>
  </si>
  <si>
    <t>305742210</t>
  </si>
  <si>
    <t>283</t>
  </si>
  <si>
    <t>734411103</t>
  </si>
  <si>
    <t>Teploměr technický s pevným stonkem a jímkou zadní připojení průměr 63 mm délky 100 mm</t>
  </si>
  <si>
    <t>77209831</t>
  </si>
  <si>
    <t>284</t>
  </si>
  <si>
    <t>734421102</t>
  </si>
  <si>
    <t>-1888363313</t>
  </si>
  <si>
    <t>285</t>
  </si>
  <si>
    <t>998734201</t>
  </si>
  <si>
    <t>Přesun hmot procentní pro armatury v objektech v do 6 m</t>
  </si>
  <si>
    <t>-713396141</t>
  </si>
  <si>
    <t>735</t>
  </si>
  <si>
    <t>Ústřední vytápění - otopná tělesa</t>
  </si>
  <si>
    <t>286</t>
  </si>
  <si>
    <t>735100100</t>
  </si>
  <si>
    <t>Deskové otopné těleso 21/6140</t>
  </si>
  <si>
    <t>-1542931082</t>
  </si>
  <si>
    <t>287</t>
  </si>
  <si>
    <t>735000912</t>
  </si>
  <si>
    <t>Vyregulování ventilu nebo kohoutu dvojregulačního s termostatickým ovládáním</t>
  </si>
  <si>
    <t>722243496</t>
  </si>
  <si>
    <t>288</t>
  </si>
  <si>
    <t>735156920</t>
  </si>
  <si>
    <t>Tlakové zkoušky otopných těles dvouřadých</t>
  </si>
  <si>
    <t>-1494194322</t>
  </si>
  <si>
    <t>289</t>
  </si>
  <si>
    <t>735159220</t>
  </si>
  <si>
    <t>Montáž otopných těles panelových dvouřadých délky do 1500 mm</t>
  </si>
  <si>
    <t>64723218</t>
  </si>
  <si>
    <t>290</t>
  </si>
  <si>
    <t>735191905</t>
  </si>
  <si>
    <t>Odvzdušnění otopných těles</t>
  </si>
  <si>
    <t>-32465527</t>
  </si>
  <si>
    <t>291</t>
  </si>
  <si>
    <t>998735201</t>
  </si>
  <si>
    <t>Přesun hmot procentní pro otopná tělesa v objektech v do 6 m</t>
  </si>
  <si>
    <t>-464199721</t>
  </si>
  <si>
    <t>292</t>
  </si>
  <si>
    <t>767995111</t>
  </si>
  <si>
    <t>Montáž atypických zámečnických konstrukcí hmotnosti do 5 kg</t>
  </si>
  <si>
    <t>-971827362</t>
  </si>
  <si>
    <t>293</t>
  </si>
  <si>
    <t>767009000</t>
  </si>
  <si>
    <t>Dodávka KDK</t>
  </si>
  <si>
    <t>1024912683</t>
  </si>
  <si>
    <t>294</t>
  </si>
  <si>
    <t>998767201</t>
  </si>
  <si>
    <t>Přesun hmot procentní pro zámečnické konstrukce v objektech v do 6 m</t>
  </si>
  <si>
    <t>496208151</t>
  </si>
  <si>
    <t>295</t>
  </si>
  <si>
    <t>783425424</t>
  </si>
  <si>
    <t>Nátěry syntetické potrubí do DN 50 barva dražší matný povrch 2x antikorozní, 1x základní, 2x email</t>
  </si>
  <si>
    <t>570639835</t>
  </si>
  <si>
    <t>296</t>
  </si>
  <si>
    <t>783425428</t>
  </si>
  <si>
    <t>Nátěry syntetické potrubí do DN 50 barva dražší základní antikorozní</t>
  </si>
  <si>
    <t>503216799</t>
  </si>
  <si>
    <t>297</t>
  </si>
  <si>
    <t>783425528</t>
  </si>
  <si>
    <t>Nátěry syntetické potrubí do DN 100 barva dražší základní antikorozní</t>
  </si>
  <si>
    <t>-2128585476</t>
  </si>
  <si>
    <t>298</t>
  </si>
  <si>
    <t>783903812</t>
  </si>
  <si>
    <t>Odmaštění potrubí saponáty</t>
  </si>
  <si>
    <t>2048916500</t>
  </si>
  <si>
    <t>OSt</t>
  </si>
  <si>
    <t>299</t>
  </si>
  <si>
    <t>Likvidace demontovaného materiálu vč. poplatku za skládku</t>
  </si>
  <si>
    <t>808472139</t>
  </si>
  <si>
    <t>300</t>
  </si>
  <si>
    <t>Vypouštění, proplach, napouštění systému</t>
  </si>
  <si>
    <t>-1411237626</t>
  </si>
  <si>
    <t>301</t>
  </si>
  <si>
    <t>Mechanizace (lešení, plošiny, jeřáb)</t>
  </si>
  <si>
    <t>1694815057</t>
  </si>
  <si>
    <t>302</t>
  </si>
  <si>
    <t>Topná zkouška</t>
  </si>
  <si>
    <t>hod</t>
  </si>
  <si>
    <t>-1379593213</t>
  </si>
  <si>
    <t>303</t>
  </si>
  <si>
    <t>-230512399</t>
  </si>
  <si>
    <t>304</t>
  </si>
  <si>
    <t>Provozní řád kotelny</t>
  </si>
  <si>
    <t>-1911093274</t>
  </si>
  <si>
    <t>305</t>
  </si>
  <si>
    <t>Autorizované měření emisí</t>
  </si>
  <si>
    <t>181363304</t>
  </si>
  <si>
    <t>17-335-3-2 - D2.2 - PJ 02 Elektroinstalace + MaR</t>
  </si>
  <si>
    <t>Úroveň 3:</t>
  </si>
  <si>
    <t>17-335-3-2-1 - Kotelna a sklad ELTO</t>
  </si>
  <si>
    <t>PSV - PSV</t>
  </si>
  <si>
    <t xml:space="preserve">    701 - Snímače</t>
  </si>
  <si>
    <t xml:space="preserve">    702 - Armatury a pohony</t>
  </si>
  <si>
    <t xml:space="preserve">    703 - Rozvaděče</t>
  </si>
  <si>
    <t xml:space="preserve">    704 - Materiál nosný delkový</t>
  </si>
  <si>
    <t xml:space="preserve">    705 - Materiál nosný kusový</t>
  </si>
  <si>
    <t xml:space="preserve">    706 - Práce účtované hodinovou sazbou</t>
  </si>
  <si>
    <t xml:space="preserve">    707 - Demontáže</t>
  </si>
  <si>
    <t>701</t>
  </si>
  <si>
    <t>Snímače</t>
  </si>
  <si>
    <t>701100100</t>
  </si>
  <si>
    <t xml:space="preserve">Snímač teploty do vodního potrubí s jímkou Ni1000/6180ppm, délka 135mm, sazná jímka, závit 1/2", krytí IP30
</t>
  </si>
  <si>
    <t>2104927815</t>
  </si>
  <si>
    <t>701100101</t>
  </si>
  <si>
    <t xml:space="preserve">Montáž - Snímač teploty do vodního potrubí s jímkou Ni1000/6180ppm, délka 135mm, sazná jímka, závit 1/2", krytí IP30
</t>
  </si>
  <si>
    <t>-1664929722</t>
  </si>
  <si>
    <t>701100102</t>
  </si>
  <si>
    <t xml:space="preserve">Snímač teploty venkovní, i1000/6180ppm, rytí IP54
</t>
  </si>
  <si>
    <t>-982737557</t>
  </si>
  <si>
    <t>701100103</t>
  </si>
  <si>
    <t xml:space="preserve">Montáž - Snímač teploty venkovní, i1000/6180ppm, rytí IP54
</t>
  </si>
  <si>
    <t>517635102</t>
  </si>
  <si>
    <t>701100104</t>
  </si>
  <si>
    <t xml:space="preserve">Snímač zaplavení plovákový, kontakt SPDT 250VAC, 1,5 (0,4)A, krytí IP54
</t>
  </si>
  <si>
    <t>1342279412</t>
  </si>
  <si>
    <t>701100105</t>
  </si>
  <si>
    <t xml:space="preserve">Montáž - Snímač zaplavení plovákový, kontakt SPDT 250VAC, 1,5 (0,4)A, krytí IP54
</t>
  </si>
  <si>
    <t>1697229367</t>
  </si>
  <si>
    <t>701100106</t>
  </si>
  <si>
    <t xml:space="preserve">Spínač teploty do vodního potrubí s jímkou, rozsah 20 až 150°C, délka 100mm, kontakt SPDT 250VAC, 8 (3)A, masazná jímka, závit 1/2", krytí IP54
</t>
  </si>
  <si>
    <t>-114181784</t>
  </si>
  <si>
    <t>701100107</t>
  </si>
  <si>
    <t xml:space="preserve">Montáž - Spínač teploty do vodního potrubí s jímkou, rozsah 20 až 150°C, délka 100mm, kontakt SPDT 250VAC, 8 (3)A, masazná jímka, závit 1/2", krytí IP54
</t>
  </si>
  <si>
    <t>-461794101</t>
  </si>
  <si>
    <t>701100108</t>
  </si>
  <si>
    <t xml:space="preserve">Spínač teploty prostorový, rozsah -20 až +60°C,_x000D_ kontakt SPDT 250VAC, 8 (3)A, krytí IP54
</t>
  </si>
  <si>
    <t>722259346</t>
  </si>
  <si>
    <t>701100109</t>
  </si>
  <si>
    <t xml:space="preserve">Montáž - Spínač teploty prostorový, rozsah -20 až +60°C,_x000D_ kontakt SPDT 250VAC, 8 (3)A, krytí IP54
</t>
  </si>
  <si>
    <t>1170389609</t>
  </si>
  <si>
    <t>701100110</t>
  </si>
  <si>
    <t xml:space="preserve">Elektronický snímač tlaku vody, rozsah 0-1000 kPa, napájení 24VDC, výstup 4-20mA, krytí IP67
</t>
  </si>
  <si>
    <t>-1728552508</t>
  </si>
  <si>
    <t>701100111</t>
  </si>
  <si>
    <t xml:space="preserve">Montáž - Elektronický snímač tlaku vody, rozsah 0-1000 kPa, napájení 24VDC, výstup 4-20mA, krytí IP67
</t>
  </si>
  <si>
    <t>-343710390</t>
  </si>
  <si>
    <t>701100112</t>
  </si>
  <si>
    <t xml:space="preserve">Tlakoměrový zkušební ventil s nátrubkovou přípojkou a čepem, ČSN 13 7517, PN250, 200°C, mosaz, M20x1,5, mosaz, závit M20x1,5
</t>
  </si>
  <si>
    <t>1065822984</t>
  </si>
  <si>
    <t>701100113</t>
  </si>
  <si>
    <t xml:space="preserve">Montáž - Tlakoměrový zkušební ventil s nátrubkovou přípojkou a čepem, ČSN 13 7517, PN250, 200°C, mosaz, M20x1,5, mosaz, závit M20x1,5
</t>
  </si>
  <si>
    <t>-1315354826</t>
  </si>
  <si>
    <t>701100114</t>
  </si>
  <si>
    <t xml:space="preserve">Regulátor tlaku membránový, regulační rozsah 100,0 až 1000,0 kPa, teplota prostředí -20-60 °C, teplota media 120 °C,_x000D_ mikrospínač typ B (dvouobvodový)
</t>
  </si>
  <si>
    <t>-272512419</t>
  </si>
  <si>
    <t>701100115</t>
  </si>
  <si>
    <t>Montáž - Regulátor tlaku membránový, regulační rozsah 100,0 až 1000,0 kPa, teplota prostředí -20-60 °C, teplota media 120 °C,_x000D_ mikrospínač typ B (dvouobvodový)
189</t>
  </si>
  <si>
    <t>-1339377921</t>
  </si>
  <si>
    <t>702</t>
  </si>
  <si>
    <t>Armatury a pohony</t>
  </si>
  <si>
    <t>702100100</t>
  </si>
  <si>
    <t xml:space="preserve">Dvoucestná uzavírací klapka průchozí příruba DN65, Kvs180, PN16 vč. el.pohonu 20Nm, 24VDC, On/Off
</t>
  </si>
  <si>
    <t>1269069434</t>
  </si>
  <si>
    <t>702100101</t>
  </si>
  <si>
    <t>Montáž - Dvoucestná uzavírací klapka průchozí příruba DN65, Kvs180, PN16 vč. el.pohonu 20Nm, 24VDC, On/Off - V ROZPOČTU TECHNOLOGIE</t>
  </si>
  <si>
    <t>-1332580839</t>
  </si>
  <si>
    <t>702100102</t>
  </si>
  <si>
    <t xml:space="preserve">Uzavírací kulový kohout dvoucestný závitový DN32, PN16 vč. el.pohonu 10Nm, 24VDC, On/Off
</t>
  </si>
  <si>
    <t>-1767592475</t>
  </si>
  <si>
    <t>702100103</t>
  </si>
  <si>
    <t>Montáž - Uzavírací kulový kohout dvoucestný závitový DN32, PN16 vč. el.pohonu 10Nm, 24VDC, On/Off - V ROZPOČTU TECHNOLOGIE</t>
  </si>
  <si>
    <t>1976599728</t>
  </si>
  <si>
    <t>702100104</t>
  </si>
  <si>
    <t>Regulační ventil trojcestný bronzový, závitový G 1 1/2" DN40, PN16, Kvs10, do 110°C</t>
  </si>
  <si>
    <t>-262373969</t>
  </si>
  <si>
    <t>702100105</t>
  </si>
  <si>
    <t>Montáž - Regulační ventil trojcestný bronzový, závitový G 1" DN25, PN16, Kvs10, do 110°C - V ROZPOČTU TECHNOLOGIE</t>
  </si>
  <si>
    <t>2145479348</t>
  </si>
  <si>
    <t>702100106</t>
  </si>
  <si>
    <t xml:space="preserve">Otočný el.pohon, moment 5Nm, doba přestavení o 90° 90s napájení 24VDC, ovládání 0-10VDC krytí IP54
</t>
  </si>
  <si>
    <t>2058042460</t>
  </si>
  <si>
    <t>702100107</t>
  </si>
  <si>
    <t xml:space="preserve">Montáž - Otočný el.pohon, moment 5Nm, doba přestavení o 90° 90s napájení 24VDC, ovládání 0-10VDC krytí IP54
</t>
  </si>
  <si>
    <t>1389265344</t>
  </si>
  <si>
    <t>703</t>
  </si>
  <si>
    <t>Rozvaděče</t>
  </si>
  <si>
    <t>703100100</t>
  </si>
  <si>
    <t xml:space="preserve">Oceloplechový skříňový rozváděč skříň 600x2000x400mm, jednokřídlý, FAB přívody a vývody shora_x000D_ termoreaktivní barva, odstín RAL 7032 provedení podle ČSN EN 60439-1
</t>
  </si>
  <si>
    <t>523319945</t>
  </si>
  <si>
    <t>703100101</t>
  </si>
  <si>
    <t xml:space="preserve">Montáž - Oceloplechový skříňový rozváděč skříň 600x2000x400mm, jednokřídlý, FAB přívody a vývody shora_x000D_ termoreaktivní barva, odstín RAL 7032 provedení podle ČSN EN 60439-1
</t>
  </si>
  <si>
    <t>913513451</t>
  </si>
  <si>
    <t>704</t>
  </si>
  <si>
    <t>Materiál nosný delkový</t>
  </si>
  <si>
    <t>704100100</t>
  </si>
  <si>
    <t xml:space="preserve">Kabel pro automatizaci JYTY 2x1
</t>
  </si>
  <si>
    <t>-1021247357</t>
  </si>
  <si>
    <t>704100101</t>
  </si>
  <si>
    <t xml:space="preserve">Kabel pro automatizaci JYTY 3x1
</t>
  </si>
  <si>
    <t>-1880712171</t>
  </si>
  <si>
    <t>704100102</t>
  </si>
  <si>
    <t xml:space="preserve">Kabel pro automatizaci JYTY 4x1
</t>
  </si>
  <si>
    <t>-1522362896</t>
  </si>
  <si>
    <t>704100103</t>
  </si>
  <si>
    <t xml:space="preserve">Montáž - Kabel pro automatizaci JYTY 2x1, 3x1, 4x1
</t>
  </si>
  <si>
    <t>1946027303</t>
  </si>
  <si>
    <t>704100104</t>
  </si>
  <si>
    <t xml:space="preserve">Silový kabel CMSM-O 2x1
</t>
  </si>
  <si>
    <t>-1502009338</t>
  </si>
  <si>
    <t>704100105</t>
  </si>
  <si>
    <t xml:space="preserve">Montáž - Silový kabel CMSM-O 2x1
</t>
  </si>
  <si>
    <t>-587429128</t>
  </si>
  <si>
    <t>704100106</t>
  </si>
  <si>
    <t xml:space="preserve">Silový kabel CMSM-J 4x1
</t>
  </si>
  <si>
    <t>-780288880</t>
  </si>
  <si>
    <t>704100107</t>
  </si>
  <si>
    <t xml:space="preserve">Montáž - Silový kabel CMSM-J 4x1
</t>
  </si>
  <si>
    <t>12213398</t>
  </si>
  <si>
    <t>704100108</t>
  </si>
  <si>
    <t xml:space="preserve">Silový kabel CYKY-J 3x1,5 
</t>
  </si>
  <si>
    <t>256437487</t>
  </si>
  <si>
    <t>704100109</t>
  </si>
  <si>
    <t xml:space="preserve">Montáž - Silový kabel CYKY-J 3x1,5 
</t>
  </si>
  <si>
    <t>-1729353875</t>
  </si>
  <si>
    <t>704100110</t>
  </si>
  <si>
    <t xml:space="preserve">Silový kabel CYKY-J 4x1,5 
</t>
  </si>
  <si>
    <t>-1028736629</t>
  </si>
  <si>
    <t>704100111</t>
  </si>
  <si>
    <t xml:space="preserve">Montáž - Silový kabel CYKY-J 4x1,5 
</t>
  </si>
  <si>
    <t>1832726123</t>
  </si>
  <si>
    <t>704100112</t>
  </si>
  <si>
    <t xml:space="preserve">Silový kabel CYKY-J 5x4 
</t>
  </si>
  <si>
    <t>1692203112</t>
  </si>
  <si>
    <t>704100113</t>
  </si>
  <si>
    <t xml:space="preserve">Montáž - Silový kabel CYKY-J 5x4 
</t>
  </si>
  <si>
    <t>-1824263892</t>
  </si>
  <si>
    <t>704100114</t>
  </si>
  <si>
    <t xml:space="preserve">Vodič CY 6/54
</t>
  </si>
  <si>
    <t>-303325752</t>
  </si>
  <si>
    <t>704100115</t>
  </si>
  <si>
    <t xml:space="preserve">Montáž - Vodič CY 6/54
</t>
  </si>
  <si>
    <t>-1889943231</t>
  </si>
  <si>
    <t>704100116</t>
  </si>
  <si>
    <t xml:space="preserve">Zemnicí vodič FeZn 8
</t>
  </si>
  <si>
    <t>-2023242715</t>
  </si>
  <si>
    <t>704100117</t>
  </si>
  <si>
    <t xml:space="preserve">Montáž - Zemnicí vodič FeZn 8
</t>
  </si>
  <si>
    <t>1639695004</t>
  </si>
  <si>
    <t>704100118</t>
  </si>
  <si>
    <t xml:space="preserve">Kabelový žlab 62/50 vč. víka a podpěr pozinkovaný perforovaný plech
</t>
  </si>
  <si>
    <t>-1910944353</t>
  </si>
  <si>
    <t>704100119</t>
  </si>
  <si>
    <t xml:space="preserve">Montáž - Kabelový žlab 62/50 vč. víka a podpěr pozinkovaný perforovaný plech
</t>
  </si>
  <si>
    <t>-2136757467</t>
  </si>
  <si>
    <t>704100120</t>
  </si>
  <si>
    <t xml:space="preserve">Kabelový žlab 125/50 vč. víka a podpěr pozinkovaný perforovaný plech
</t>
  </si>
  <si>
    <t>1258099802</t>
  </si>
  <si>
    <t>704100121</t>
  </si>
  <si>
    <t xml:space="preserve">Montáž - Kabelový žlab 125/50 vč. víka a podpěr pozinkovaný perforovaný plech
</t>
  </si>
  <si>
    <t>468454810</t>
  </si>
  <si>
    <t>704100122</t>
  </si>
  <si>
    <t xml:space="preserve">Trubka instalační ohebná D23 pevně uložená materiál PVC
</t>
  </si>
  <si>
    <t>2084226634</t>
  </si>
  <si>
    <t>704100123</t>
  </si>
  <si>
    <t xml:space="preserve">Montáž - Trubka instalační ohebná D23 pevně uložená materiál PVC
</t>
  </si>
  <si>
    <t>2045352562</t>
  </si>
  <si>
    <t>704100124</t>
  </si>
  <si>
    <t xml:space="preserve">Kabel pro automatizaci J-Y(St)Y 1x2x0,8 Lg
</t>
  </si>
  <si>
    <t>1202136677</t>
  </si>
  <si>
    <t>704100125</t>
  </si>
  <si>
    <t xml:space="preserve">Montáž - Kabel pro automatizaci J-Y(St)Y 1x2x0,8 Lg
</t>
  </si>
  <si>
    <t>1216637412</t>
  </si>
  <si>
    <t>705</t>
  </si>
  <si>
    <t>Materiál nosný kusový</t>
  </si>
  <si>
    <t>705100100</t>
  </si>
  <si>
    <t xml:space="preserve">Ovladač stiskací s hřibovým knoflíkem, s aretací ve skříňce IP54
</t>
  </si>
  <si>
    <t>1678622486</t>
  </si>
  <si>
    <t>705100101</t>
  </si>
  <si>
    <t xml:space="preserve">Montáž - Ovladač stiskací s hřibovým knoflíkem, s aretací ve skříňce IP54
</t>
  </si>
  <si>
    <t>1974554365</t>
  </si>
  <si>
    <t>705100102</t>
  </si>
  <si>
    <t xml:space="preserve">Zásuvka průmyslová nástěnná 400V, 16A, 3+N+PE krytí IP44
</t>
  </si>
  <si>
    <t>-43442659</t>
  </si>
  <si>
    <t>705100103</t>
  </si>
  <si>
    <t xml:space="preserve">Montáž - Zásuvka průmyslová nástěnná 400V, 16A, 3+N+PE krytí IP44
</t>
  </si>
  <si>
    <t>-1398673261</t>
  </si>
  <si>
    <t>705100104</t>
  </si>
  <si>
    <t xml:space="preserve">Spínač trojpólový nástěnný 400V, 16A_x000D_ krytí IP44
</t>
  </si>
  <si>
    <t>1176061841</t>
  </si>
  <si>
    <t>705100105</t>
  </si>
  <si>
    <t xml:space="preserve">Montáž - Spínač trojpólový nástěnný 400V, 16A_x000D_ krytí IP44
</t>
  </si>
  <si>
    <t>674608440</t>
  </si>
  <si>
    <t>705100106</t>
  </si>
  <si>
    <t xml:space="preserve">Zásuvková skříň 1x400V/16A, 2x230V/16A, 3NPE,proudový chránič krytí IP44
</t>
  </si>
  <si>
    <t>383152021</t>
  </si>
  <si>
    <t>705100107</t>
  </si>
  <si>
    <t xml:space="preserve">Montáž - Zásuvková skříň 1x400V/16A, 2x230V/16A, 3NPE,proudový chránič krytí IP44
</t>
  </si>
  <si>
    <t>-1924334117</t>
  </si>
  <si>
    <t>705100108</t>
  </si>
  <si>
    <t xml:space="preserve">Spínač střídavý nástěnný 230V, 16A krytí IP44
</t>
  </si>
  <si>
    <t>-1706423976</t>
  </si>
  <si>
    <t>705100109</t>
  </si>
  <si>
    <t xml:space="preserve">Montáž - Spínač střídavý nástěnný 230V, 16A krytí IP44
</t>
  </si>
  <si>
    <t>512475200</t>
  </si>
  <si>
    <t>705100110</t>
  </si>
  <si>
    <t xml:space="preserve">Svítidlo zářivkové průmyslové, přisazené_x000D_ 2x36W, 230V, kompenzované krytí IP66
</t>
  </si>
  <si>
    <t>330843790</t>
  </si>
  <si>
    <t>705100111</t>
  </si>
  <si>
    <t xml:space="preserve">Montáž - Svítidlo zářivkové průmyslové, přisazené_x000D_ 2x36W, 230V, kompenzované krytí IP66
</t>
  </si>
  <si>
    <t>2004219985</t>
  </si>
  <si>
    <t>705100112</t>
  </si>
  <si>
    <t xml:space="preserve">Svítidlo nouzové, přisazené 1x24W, 230V, nouzově svítící krytí IP65
</t>
  </si>
  <si>
    <t>-1542867161</t>
  </si>
  <si>
    <t>705100113</t>
  </si>
  <si>
    <t xml:space="preserve">Montáž - Svítidlo nouzové, přisazené 1x24W, 230V, nouzově svítící krytí IP65
</t>
  </si>
  <si>
    <t>-1549926082</t>
  </si>
  <si>
    <t>706</t>
  </si>
  <si>
    <t>Práce účtované hodinovou sazbou</t>
  </si>
  <si>
    <t>706100100</t>
  </si>
  <si>
    <t xml:space="preserve">Zkoušky v rámci montáže oživení a odladění systému MaR
</t>
  </si>
  <si>
    <t>Nh</t>
  </si>
  <si>
    <t>608327912</t>
  </si>
  <si>
    <t>706100101</t>
  </si>
  <si>
    <t xml:space="preserve">Uvedení do provozu
</t>
  </si>
  <si>
    <t>1199532524</t>
  </si>
  <si>
    <t>706100102</t>
  </si>
  <si>
    <t xml:space="preserve">Koordinace s ostatními profesemi
</t>
  </si>
  <si>
    <t>-2098810555</t>
  </si>
  <si>
    <t>706100103</t>
  </si>
  <si>
    <t xml:space="preserve">Revize provedení revize, vypracování protokolu
</t>
  </si>
  <si>
    <t>1749084658</t>
  </si>
  <si>
    <t>707</t>
  </si>
  <si>
    <t>Demontáže</t>
  </si>
  <si>
    <t>707100100</t>
  </si>
  <si>
    <t xml:space="preserve">Demontáž stávajícího rozváděče DT1 skříň vč. vyzbrojení
</t>
  </si>
  <si>
    <t>-191521107</t>
  </si>
  <si>
    <t>707100101</t>
  </si>
  <si>
    <t xml:space="preserve">Demontáž svítidel a instalačních přístrojů vč. nosných konstrukcí
</t>
  </si>
  <si>
    <t>196772071</t>
  </si>
  <si>
    <t>707100102</t>
  </si>
  <si>
    <t xml:space="preserve">Demontáž kabelových rozvodů vč. nosných konstrukcí
</t>
  </si>
  <si>
    <t>792719799</t>
  </si>
  <si>
    <t>17-335-3-2-2 - Řdící systém - kotelna</t>
  </si>
  <si>
    <t xml:space="preserve">    701 - Řídící systém</t>
  </si>
  <si>
    <t xml:space="preserve">    702 - Uživatelský SW</t>
  </si>
  <si>
    <t xml:space="preserve">    703 - Dispečink</t>
  </si>
  <si>
    <t>Řídící systém</t>
  </si>
  <si>
    <t xml:space="preserve">Kompaktní jednotka řídícího systému volně programovatelná vstupy/výstupy - 8xAI, 4xAO, 8xDI, 8xDO RS232, RS485, Ethernet, SD, webserver bez displeje napájení 24VDC montáž na lišti DIN IP20
</t>
  </si>
  <si>
    <t>-1018047558</t>
  </si>
  <si>
    <t xml:space="preserve">Montáž - Kompaktní jednotka řídícího systému volně programovatelná vstupy/výstupy - 8xAI, 4xAO, 8xDI, 8xDO RS232, RS485, Ethernet, SD, webserver bez displeje napájení 24VDC montáž na lišti DIN IP20
</t>
  </si>
  <si>
    <t>795044251</t>
  </si>
  <si>
    <t xml:space="preserve">Rozšiřující I/O modul univerz. vstupů a výstupů 8x univerzální vstup, 8x číslicový výstup 24VDC montáž na lišti DIN IP20
</t>
  </si>
  <si>
    <t>569806760</t>
  </si>
  <si>
    <t xml:space="preserve">Montáž - Rozšiřující I/O modul univerz. vstupů a výstupů 8x univerzální vstup, 8x číslicový výstup 24VDC montáž na lišti DIN IP20
</t>
  </si>
  <si>
    <t>528748930</t>
  </si>
  <si>
    <t xml:space="preserve">Rozšiřující I/O modul univerz. vstupů a výstupů 8x univerzální vstup, 8x analogový výstup 0-10V montáž na lišti DIN IP20
</t>
  </si>
  <si>
    <t>168115567</t>
  </si>
  <si>
    <t xml:space="preserve">Montáž - Rozšiřující I/O modul univerz. vstupů a výstupů 8x univerzální vstup, 8x analogový výstup 0-10V montáž na lišti DIN IP20
</t>
  </si>
  <si>
    <t>1396361718</t>
  </si>
  <si>
    <t xml:space="preserve">Převodník M-Bus na Ethernet s impulsními vstupy 4xDI vstupy/výstupy - 8xAI, 4xAO, 8xDI, 8xDO Ethernet 10/100 Mbps rozhraní master M-Bus, max 3 slave jednotky napájení přes PoE nebo 24VDC montáž na lišti DIN IP20
</t>
  </si>
  <si>
    <t>-214622264</t>
  </si>
  <si>
    <t xml:space="preserve">Montáž - Převodník M-Bus na Ethernet s impulsními vstupy 4xDI vstupy/výstupy - 8xAI, 4xAO, 8xDI, 8xDO Ethernet 10/100 Mbps rozhraní master M-Bus, max 3 slave jednotky napájení přes PoE nebo 24VDC montáž na lišti DIN IP20
</t>
  </si>
  <si>
    <t>939031636</t>
  </si>
  <si>
    <t xml:space="preserve">Ethernetový switch 5 portů s PoE, 1 port bez PoE konektory RJ45 napájení 24VDC montáž na lišti DIN IP20
</t>
  </si>
  <si>
    <t>-186031468</t>
  </si>
  <si>
    <t xml:space="preserve">Montáž - Ethernetový switch 5 portů s PoE, 1 port bez PoE konektory RJ45 napájení 24VDC montáž na lišti DIN IP20
</t>
  </si>
  <si>
    <t>-812886358</t>
  </si>
  <si>
    <t xml:space="preserve">Napájecí zdroj 24VDC vstup 230VAC, 50Hz výstup 24VDC, 6A montáž na lišti DIN IP20
</t>
  </si>
  <si>
    <t>-390934060</t>
  </si>
  <si>
    <t xml:space="preserve">Montáž - Napájecí zdroj 24VDC vstup 230VAC, 50Hz výstup 24VDC, 6A montáž na lišti DIN IP20
</t>
  </si>
  <si>
    <t>-1285732704</t>
  </si>
  <si>
    <t xml:space="preserve">Průmyslový terminál LCD displej 4x20 znaků RS232, RS485 montáž na lišti DIN IP20
</t>
  </si>
  <si>
    <t>-2087417536</t>
  </si>
  <si>
    <t xml:space="preserve">Montáž - Průmyslový terminál LCD displej 4x20 znaků RS232, RS485 montáž na lišti DIN IP20
</t>
  </si>
  <si>
    <t>-1713524346</t>
  </si>
  <si>
    <t xml:space="preserve">Modul pro síť GSM 850/900/1800/1900 MHz napájení 24VDC nebo 18VAC montáž na lišti DIN IP20
</t>
  </si>
  <si>
    <t>-1462292022</t>
  </si>
  <si>
    <t xml:space="preserve">Montáž - Modul pro síť GSM 850/900/1800/1900 MHz napájení 24VDC nebo 18VAC montáž na lišti DIN IP20
</t>
  </si>
  <si>
    <t>-996974815</t>
  </si>
  <si>
    <t>701100116</t>
  </si>
  <si>
    <t xml:space="preserve">Anténa pro modul GSM 850/900/1800/1900 MHz zisk 5dB montáž na lišti DIN IP20
</t>
  </si>
  <si>
    <t>-814741506</t>
  </si>
  <si>
    <t>701100117</t>
  </si>
  <si>
    <t xml:space="preserve">Montáž - Anténa pro modul GSM 850/900/1800/1900 MHz zisk 5dB montáž na lišti DIN IP20
</t>
  </si>
  <si>
    <t>1368327753</t>
  </si>
  <si>
    <t>Uživatelský SW</t>
  </si>
  <si>
    <t xml:space="preserve">Uživatelské programové vybavení_x000D_ programovací nástroj vč. uživatelského SW
</t>
  </si>
  <si>
    <t>-783464635</t>
  </si>
  <si>
    <t>Dispečink</t>
  </si>
  <si>
    <t xml:space="preserve">PC jednopaticový tower, Intel Xeon E3-1226 v3 RAM 8GB, HD 2x1000GB, 3,5", DVD-RW OS Windows server
</t>
  </si>
  <si>
    <t>-1042826088</t>
  </si>
  <si>
    <t xml:space="preserve">Montáž - PC jednopaticový tower, Intel Xeon E3-1226 v3 RAM 8GB, HD 2x1000GB, 3,5", DVD-RW OS Windows server
</t>
  </si>
  <si>
    <t>1381024093</t>
  </si>
  <si>
    <t>703100102</t>
  </si>
  <si>
    <t xml:space="preserve">Patch kabely k propojení aktivních zařízení
</t>
  </si>
  <si>
    <t>454196544</t>
  </si>
  <si>
    <t>703100103</t>
  </si>
  <si>
    <t xml:space="preserve">Montáž - Patch kabely k propojení aktivních zařízení
</t>
  </si>
  <si>
    <t>-1730367792</t>
  </si>
  <si>
    <t>703100104</t>
  </si>
  <si>
    <t xml:space="preserve">Laserová tiskárna A4, černobílá
</t>
  </si>
  <si>
    <t>-1493222063</t>
  </si>
  <si>
    <t>703100105</t>
  </si>
  <si>
    <t xml:space="preserve">Montáž - Laserová tiskárna A4, černobílá
</t>
  </si>
  <si>
    <t>-337089850</t>
  </si>
  <si>
    <t>703100106</t>
  </si>
  <si>
    <t xml:space="preserve">Aplikační a datový server pro řízení sběru a prezentace dat, ukládání trendových dat,_x000D_ správu událostí a alarmů, posílání zpráv, …
</t>
  </si>
  <si>
    <t>726219517</t>
  </si>
  <si>
    <t>703100107</t>
  </si>
  <si>
    <t xml:space="preserve">Nastavení parametů řídící centrály vizualizace na pracovní stanici (RCware) dynamizace technologických schéma
</t>
  </si>
  <si>
    <t>2114565555</t>
  </si>
  <si>
    <t>703100108</t>
  </si>
  <si>
    <t xml:space="preserve">Záložní zdroj UPS 1000VA/700W, on line 160-280VDC
</t>
  </si>
  <si>
    <t>-1803542844</t>
  </si>
  <si>
    <t>703100109</t>
  </si>
  <si>
    <t xml:space="preserve">Montáž - Záložní zdroj UPS 1000VA/700W, on line 160-280VDC
</t>
  </si>
  <si>
    <t>-1237844263</t>
  </si>
  <si>
    <t>17-335-3-2-3 - Objekt č.208 a č.21</t>
  </si>
  <si>
    <t xml:space="preserve">    702 - Rozvaděče</t>
  </si>
  <si>
    <t xml:space="preserve">    703 - Materiál nosný délkový</t>
  </si>
  <si>
    <t xml:space="preserve">    704 - Práce účtované hodinovou sazbou</t>
  </si>
  <si>
    <t xml:space="preserve">Snímač teploty do vodního potrubí s jímkou Ni1000/6180ppm, délka 135mm, masazná jímka, závit 1/2" krytí IP30
</t>
  </si>
  <si>
    <t>-1647423692</t>
  </si>
  <si>
    <t xml:space="preserve">Montáž - Snímač teploty do vodního potrubí s jímkou Ni1000/6180ppm, délka 135mm, masazná jímka, závit 1/2" krytí IP30
</t>
  </si>
  <si>
    <t>-1626872758</t>
  </si>
  <si>
    <t xml:space="preserve">Snímač zaplavení plovákový kontakt SPDT 250VAC, 1,5 (0,4)A krytí IP54
</t>
  </si>
  <si>
    <t>-133811744</t>
  </si>
  <si>
    <t xml:space="preserve">Montáž - Snímač zaplavení plovákový kontakt SPDT 250VAC, 1,5 (0,4)A krytí IP54
</t>
  </si>
  <si>
    <t>-2077739229</t>
  </si>
  <si>
    <t xml:space="preserve">Oceloplechová nástěnná rozvodnice skříň 400x600x150mm, jednokřídlá, FAB přívody a vývody shora termoreaktivní barva, odstín RAL 7032 provedení podle ČSN EN 60439-1
</t>
  </si>
  <si>
    <t>1173621264</t>
  </si>
  <si>
    <t xml:space="preserve">Montáž - Oceloplechová nástěnná rozvodnice skříň 400x600x150mm, jednokřídlá, FAB přívody a vývody shora termoreaktivní barva, odstín RAL 7032 provedení podle ČSN EN 60439-1
</t>
  </si>
  <si>
    <t>1414577017</t>
  </si>
  <si>
    <t>Materiál nosný délkový</t>
  </si>
  <si>
    <t>-1742473703</t>
  </si>
  <si>
    <t xml:space="preserve">Montáž - Kabel pro automatizaci JYTY 2x1
</t>
  </si>
  <si>
    <t>-1911118906</t>
  </si>
  <si>
    <t>932580118</t>
  </si>
  <si>
    <t xml:space="preserve">Montáž - Kabel pro automatizaci JYTY 3x1
</t>
  </si>
  <si>
    <t>-1470256688</t>
  </si>
  <si>
    <t>-1071001664</t>
  </si>
  <si>
    <t>-680423967</t>
  </si>
  <si>
    <t>-1950930429</t>
  </si>
  <si>
    <t>-1708406947</t>
  </si>
  <si>
    <t>1910145366</t>
  </si>
  <si>
    <t>-287122823</t>
  </si>
  <si>
    <t>703100110</t>
  </si>
  <si>
    <t>1881629679</t>
  </si>
  <si>
    <t>703100111</t>
  </si>
  <si>
    <t>-564235924</t>
  </si>
  <si>
    <t>703100112</t>
  </si>
  <si>
    <t>10146046</t>
  </si>
  <si>
    <t>703100113</t>
  </si>
  <si>
    <t>1738746623</t>
  </si>
  <si>
    <t>703100114</t>
  </si>
  <si>
    <t>-1395323718</t>
  </si>
  <si>
    <t>703100115</t>
  </si>
  <si>
    <t>-1000503665</t>
  </si>
  <si>
    <t>703100116</t>
  </si>
  <si>
    <t>-1119118342</t>
  </si>
  <si>
    <t>703100117</t>
  </si>
  <si>
    <t>1708187383</t>
  </si>
  <si>
    <t>703100118</t>
  </si>
  <si>
    <t>1440286801</t>
  </si>
  <si>
    <t>703100119</t>
  </si>
  <si>
    <t>172462634</t>
  </si>
  <si>
    <t>703100120</t>
  </si>
  <si>
    <t xml:space="preserve">Kabel pro automatizaci J-Y(St)Y 2x2x0,8 Lg volně uložený
</t>
  </si>
  <si>
    <t>-204553950</t>
  </si>
  <si>
    <t>703100121</t>
  </si>
  <si>
    <t xml:space="preserve">Montáž - Kabel pro automatizaci J-Y(St)Y 2x2x0,8 Lg volně uložený
</t>
  </si>
  <si>
    <t>-1230993955</t>
  </si>
  <si>
    <t>-447660114</t>
  </si>
  <si>
    <t>1402887905</t>
  </si>
  <si>
    <t>447050526</t>
  </si>
  <si>
    <t>-1026028275</t>
  </si>
  <si>
    <t>17-335-3-2-4 - Řídící systém - objekty č.208 a č.21</t>
  </si>
  <si>
    <t xml:space="preserve">Kompaktní jednotka řídícího systému volně programovatelná vstupy/výstupy - 8xAI, 4xAO, 8xDI, 8xDO RS232, RS485, Ethernet, SD, webserver bez displeje_x000D_ napájení 24VDC montáž na lišti DIN IP20
</t>
  </si>
  <si>
    <t>-551855340</t>
  </si>
  <si>
    <t xml:space="preserve">Montáž - Kompaktní jednotka řídícího systému volně programovatelná vstupy/výstupy - 8xAI, 4xAO, 8xDI, 8xDO RS232, RS485, Ethernet, SD, webserver bez displeje_x000D_ napájení 24VDC montáž na lišti DIN IP20
</t>
  </si>
  <si>
    <t>-1817101529</t>
  </si>
  <si>
    <t xml:space="preserve">Napájecí zdroj 24VDC vstup 230VAC, 50Hz výstup 24VDC, 6A_x000D_ montáž na lišti DIN_x000D_ IP20
</t>
  </si>
  <si>
    <t>-775374669</t>
  </si>
  <si>
    <t xml:space="preserve">Montáž - Napájecí zdroj 24VDC vstup 230VAC, 50Hz výstup 24VDC, 6A_x000D_ montáž na lišti DIN_x000D_ IP20
</t>
  </si>
  <si>
    <t>1013273949</t>
  </si>
  <si>
    <t>-1848356202</t>
  </si>
  <si>
    <t>17-335-3-3 - D2.3 - PJ 03 Vnitřní rozvody oleje</t>
  </si>
  <si>
    <t xml:space="preserve">    732 - Vnitřní rozvody LTO - strojovny</t>
  </si>
  <si>
    <t xml:space="preserve">    733 - Vnitřní rozvody LTO</t>
  </si>
  <si>
    <t xml:space="preserve">    734 - Vnitřní rozvody LTO - armatury</t>
  </si>
  <si>
    <t>Vnitřní rozvody LTO - strojovny</t>
  </si>
  <si>
    <t>732100100</t>
  </si>
  <si>
    <t>21: Ocelová dvouplášťová provozní nádoba na ELTO objem nádže 10.000 L</t>
  </si>
  <si>
    <t>1238859235</t>
  </si>
  <si>
    <t>732100101</t>
  </si>
  <si>
    <t>21a: Ocelová dvouplášťová provozní nádoba na ELTO objem nádrže 1.000 L</t>
  </si>
  <si>
    <t>-1522831717</t>
  </si>
  <si>
    <t>732100105</t>
  </si>
  <si>
    <t>Montáž - 21: Ocelová dvouplášťová provozní nádoba na ELTO objem nádže 10.000 L</t>
  </si>
  <si>
    <t>1707442214</t>
  </si>
  <si>
    <t>732100106</t>
  </si>
  <si>
    <t>Montáž - 21a: Ocelová dvouplášťová provozní nádoba na ELTO objem nádrže 1.000 L</t>
  </si>
  <si>
    <t>-376779643</t>
  </si>
  <si>
    <t>732100102</t>
  </si>
  <si>
    <t>Kalibrace nádrže o objemu 10.000 L</t>
  </si>
  <si>
    <t>1706653486</t>
  </si>
  <si>
    <t>732100103</t>
  </si>
  <si>
    <t>Digitální měření pro nádrž o objemu 1.000 L</t>
  </si>
  <si>
    <t>-1653330962</t>
  </si>
  <si>
    <t>732100111</t>
  </si>
  <si>
    <t>Montáž - Digitální měření pro nádrž o objemu 1.000 L</t>
  </si>
  <si>
    <t>1065801674</t>
  </si>
  <si>
    <t>732100104</t>
  </si>
  <si>
    <t>Uzamykatelná stáčecí skříňka na fasádu budovy</t>
  </si>
  <si>
    <t>-1021310329</t>
  </si>
  <si>
    <t>732100107</t>
  </si>
  <si>
    <t>Montáž uzamykatelné stáčecí skříňě na fasádě budovy</t>
  </si>
  <si>
    <t>1533061867</t>
  </si>
  <si>
    <t>732100108</t>
  </si>
  <si>
    <t>Kontinuální měření hladiny pro nádrž o objemu 10.000 L</t>
  </si>
  <si>
    <t>61640005</t>
  </si>
  <si>
    <t>732100110</t>
  </si>
  <si>
    <t>Montáž - Kontinuální měření hladiny pro nádrž o objemu 10.000 L</t>
  </si>
  <si>
    <t>630219646</t>
  </si>
  <si>
    <t>732100109</t>
  </si>
  <si>
    <t>Oběhové čerpadlo pro čerpání oleje, výkon 50lt/min</t>
  </si>
  <si>
    <t>991591559</t>
  </si>
  <si>
    <t>732429111</t>
  </si>
  <si>
    <t>Montáž čerpadla oběhového spirálního DN 25 do potrubí</t>
  </si>
  <si>
    <t>2085890552</t>
  </si>
  <si>
    <t>-322978247</t>
  </si>
  <si>
    <t>Vnitřní rozvody LTO</t>
  </si>
  <si>
    <t>733121119</t>
  </si>
  <si>
    <t>Potrubí ocelové hladké bezešvé běžné nízkotlaké D 60,3x2,9</t>
  </si>
  <si>
    <t>-525984263</t>
  </si>
  <si>
    <t>733121125</t>
  </si>
  <si>
    <t>Potrubí ocelové hladké bezešvé běžné nízkotlaké D 89x3,6</t>
  </si>
  <si>
    <t>-1144832488</t>
  </si>
  <si>
    <t>1751692789</t>
  </si>
  <si>
    <t>1073945657</t>
  </si>
  <si>
    <t>733223101</t>
  </si>
  <si>
    <t>Potrubí měděné tvrdé spojované měkkým pájením D 6x1</t>
  </si>
  <si>
    <t>2101959711</t>
  </si>
  <si>
    <t>733223105</t>
  </si>
  <si>
    <t>Potrubí měděné tvrdé spojované měkkým pájením D 28x1,5</t>
  </si>
  <si>
    <t>66813962</t>
  </si>
  <si>
    <t>733224225</t>
  </si>
  <si>
    <t>Příplatek k potrubí měděnému za zhotovení přípojky z trubek měděných D 28x1,5</t>
  </si>
  <si>
    <t>466243013</t>
  </si>
  <si>
    <t>733291101</t>
  </si>
  <si>
    <t>Zkouška těsnosti potrubí měděné do D 35x1,5</t>
  </si>
  <si>
    <t>-975531340</t>
  </si>
  <si>
    <t>723150365</t>
  </si>
  <si>
    <t>Chránička D 38x2,6 mm</t>
  </si>
  <si>
    <t>883994401</t>
  </si>
  <si>
    <t>723150369</t>
  </si>
  <si>
    <t>Chránička D 89x3,6 mm</t>
  </si>
  <si>
    <t>669174939</t>
  </si>
  <si>
    <t>0,3</t>
  </si>
  <si>
    <t>723150372</t>
  </si>
  <si>
    <t>Chránička D 133x4,5 mm</t>
  </si>
  <si>
    <t>1741681397</t>
  </si>
  <si>
    <t>1284037384</t>
  </si>
  <si>
    <t>Vnitřní rozvody LTO - armatury</t>
  </si>
  <si>
    <t>734100100</t>
  </si>
  <si>
    <t>Kulový kohout pro ELTO G 3/8"</t>
  </si>
  <si>
    <t>-1486811633</t>
  </si>
  <si>
    <t>734100101</t>
  </si>
  <si>
    <t>Filtr pro ELTO G 3/8"</t>
  </si>
  <si>
    <t>-1976892166</t>
  </si>
  <si>
    <t>734100102</t>
  </si>
  <si>
    <t>Odvzdušňovač s filtrem, pro ELTO, G 3/8"</t>
  </si>
  <si>
    <t>1413558537</t>
  </si>
  <si>
    <t>734100103</t>
  </si>
  <si>
    <t>-1423775429</t>
  </si>
  <si>
    <t>734100104</t>
  </si>
  <si>
    <t>Zpětná klapka DN25</t>
  </si>
  <si>
    <t>-531278149</t>
  </si>
  <si>
    <t>734100105</t>
  </si>
  <si>
    <t>Rychlospojka na hadici DN80</t>
  </si>
  <si>
    <t>1630749244</t>
  </si>
  <si>
    <t>734109216</t>
  </si>
  <si>
    <t>Montáž rychlospojky na hadici DN 80</t>
  </si>
  <si>
    <t>-714974497</t>
  </si>
  <si>
    <t>734173414</t>
  </si>
  <si>
    <t>Spoj přírubový PN 16/I do 200°C DN 50</t>
  </si>
  <si>
    <t>640817200</t>
  </si>
  <si>
    <t>510729755</t>
  </si>
  <si>
    <t>"KK10" 3</t>
  </si>
  <si>
    <t>"ZK10" 3</t>
  </si>
  <si>
    <t>"AOV10" 3</t>
  </si>
  <si>
    <t>-1442482656</t>
  </si>
  <si>
    <t>"KK25" 4</t>
  </si>
  <si>
    <t>"ZK25" 2</t>
  </si>
  <si>
    <t>-1946113215</t>
  </si>
  <si>
    <t>-1938313312</t>
  </si>
  <si>
    <t>403821211</t>
  </si>
  <si>
    <t>1857232548</t>
  </si>
  <si>
    <t>391461902</t>
  </si>
  <si>
    <t>783425524</t>
  </si>
  <si>
    <t>Nátěry syntetické potrubí do DN 100 barva dražší matný povrch 2x antikorozní, 1x základní, 2x email</t>
  </si>
  <si>
    <t>423731833</t>
  </si>
  <si>
    <t>Technologická elektroinstalace</t>
  </si>
  <si>
    <t>1053241984</t>
  </si>
  <si>
    <t>Doprava nádrží, materiálu</t>
  </si>
  <si>
    <t>483560287</t>
  </si>
  <si>
    <t xml:space="preserve">Dokladová část, revize </t>
  </si>
  <si>
    <t>-1579995772</t>
  </si>
  <si>
    <t>Havarijní a provozní řád</t>
  </si>
  <si>
    <t>-1813540181</t>
  </si>
  <si>
    <t>-1199912436</t>
  </si>
  <si>
    <t>Provozní řád skladu ropných látek</t>
  </si>
  <si>
    <t>-1823490185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</si>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</sst>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7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b/>
      <sz val="12"/>
      <color indexed="55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10"/>
      <color indexed="55"/>
      <name val="Trebuchet MS"/>
      <charset val="238"/>
    </font>
    <font>
      <sz val="12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8"/>
      <color indexed="63"/>
      <name val="Trebuchet MS"/>
      <charset val="238"/>
    </font>
    <font>
      <sz val="7"/>
      <color indexed="55"/>
      <name val="Trebuchet MS"/>
      <charset val="238"/>
    </font>
    <font>
      <i/>
      <sz val="8"/>
      <color indexed="12"/>
      <name val="Trebuchet MS"/>
      <charset val="238"/>
    </font>
    <font>
      <sz val="8"/>
      <color indexed="20"/>
      <name val="Trebuchet MS"/>
      <charset val="238"/>
    </font>
    <font>
      <sz val="8"/>
      <color indexed="10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8"/>
      <color theme="10"/>
      <name val="Trebuchet MS"/>
      <charset val="238"/>
    </font>
    <font>
      <u/>
      <sz val="10"/>
      <color theme="10"/>
      <name val="Trebuchet MS"/>
      <family val="2"/>
      <charset val="238"/>
    </font>
    <font>
      <sz val="18"/>
      <color theme="10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/>
      <right style="thin">
        <color indexed="8"/>
      </right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4" fillId="0" borderId="0" applyNumberFormat="0" applyFill="0" applyBorder="0" applyAlignment="0" applyProtection="0">
      <alignment vertical="top" wrapText="1"/>
      <protection locked="0"/>
    </xf>
  </cellStyleXfs>
  <cellXfs count="218">
    <xf numFmtId="0" fontId="0" fillId="0" borderId="0" xfId="0" applyAlignment="1">
      <alignment vertical="top"/>
      <protection locked="0"/>
    </xf>
    <xf numFmtId="0" fontId="1" fillId="2" borderId="0" xfId="0" applyFont="1" applyFill="1" applyAlignment="1" applyProtection="1">
      <alignment horizontal="left" vertical="center"/>
    </xf>
    <xf numFmtId="0" fontId="32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horizontal="left" vertical="center"/>
    </xf>
    <xf numFmtId="0" fontId="35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0" fontId="35" fillId="2" borderId="0" xfId="1" applyFont="1" applyFill="1" applyAlignment="1" applyProtection="1">
      <alignment horizontal="left" vertical="center"/>
    </xf>
    <xf numFmtId="0" fontId="34" fillId="2" borderId="0" xfId="1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164" fontId="10" fillId="0" borderId="0" xfId="0" applyNumberFormat="1" applyFont="1" applyAlignment="1" applyProtection="1">
      <alignment horizontal="right" vertical="center"/>
    </xf>
    <xf numFmtId="165" fontId="10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6" fillId="4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right" vertical="center"/>
    </xf>
    <xf numFmtId="0" fontId="0" fillId="4" borderId="5" xfId="0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23" fillId="0" borderId="4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164" fontId="23" fillId="0" borderId="14" xfId="0" applyNumberFormat="1" applyFont="1" applyBorder="1" applyAlignment="1" applyProtection="1">
      <alignment horizontal="right" vertical="center"/>
    </xf>
    <xf numFmtId="0" fontId="23" fillId="0" borderId="5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164" fontId="21" fillId="0" borderId="14" xfId="0" applyNumberFormat="1" applyFont="1" applyBorder="1" applyAlignment="1" applyProtection="1">
      <alignment horizontal="right" vertical="center"/>
    </xf>
    <xf numFmtId="0" fontId="21" fillId="0" borderId="5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164" fontId="13" fillId="0" borderId="0" xfId="0" applyNumberFormat="1" applyFont="1" applyAlignment="1" applyProtection="1">
      <alignment horizontal="right"/>
    </xf>
    <xf numFmtId="0" fontId="0" fillId="0" borderId="18" xfId="0" applyBorder="1" applyAlignment="1" applyProtection="1">
      <alignment horizontal="left" vertical="center"/>
    </xf>
    <xf numFmtId="167" fontId="24" fillId="0" borderId="6" xfId="0" applyNumberFormat="1" applyFont="1" applyBorder="1" applyAlignment="1" applyProtection="1">
      <alignment horizontal="right"/>
    </xf>
    <xf numFmtId="167" fontId="24" fillId="0" borderId="19" xfId="0" applyNumberFormat="1" applyFont="1" applyBorder="1" applyAlignment="1" applyProtection="1">
      <alignment horizontal="right"/>
    </xf>
    <xf numFmtId="164" fontId="25" fillId="0" borderId="0" xfId="0" applyNumberFormat="1" applyFont="1" applyAlignment="1" applyProtection="1">
      <alignment horizontal="right" vertical="center"/>
    </xf>
    <xf numFmtId="0" fontId="26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/>
    </xf>
    <xf numFmtId="164" fontId="23" fillId="0" borderId="0" xfId="0" applyNumberFormat="1" applyFont="1" applyAlignment="1" applyProtection="1">
      <alignment horizontal="right"/>
    </xf>
    <xf numFmtId="0" fontId="26" fillId="0" borderId="20" xfId="0" applyFont="1" applyBorder="1" applyAlignment="1" applyProtection="1">
      <alignment horizontal="left"/>
    </xf>
    <xf numFmtId="167" fontId="26" fillId="0" borderId="0" xfId="0" applyNumberFormat="1" applyFont="1" applyAlignment="1" applyProtection="1">
      <alignment horizontal="right"/>
    </xf>
    <xf numFmtId="167" fontId="26" fillId="0" borderId="21" xfId="0" applyNumberFormat="1" applyFont="1" applyBorder="1" applyAlignment="1" applyProtection="1">
      <alignment horizontal="right"/>
    </xf>
    <xf numFmtId="164" fontId="26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/>
    </xf>
    <xf numFmtId="164" fontId="21" fillId="0" borderId="0" xfId="0" applyNumberFormat="1" applyFont="1" applyAlignment="1" applyProtection="1">
      <alignment horizontal="right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8" fontId="0" fillId="0" borderId="22" xfId="0" applyNumberFormat="1" applyFont="1" applyBorder="1" applyAlignment="1" applyProtection="1">
      <alignment horizontal="right" vertical="center"/>
    </xf>
    <xf numFmtId="164" fontId="0" fillId="0" borderId="22" xfId="0" applyNumberFormat="1" applyFont="1" applyBorder="1" applyAlignment="1" applyProtection="1">
      <alignment horizontal="right" vertical="center"/>
    </xf>
    <xf numFmtId="0" fontId="10" fillId="3" borderId="22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21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 applyProtection="1">
      <alignment horizontal="right" vertical="center"/>
    </xf>
    <xf numFmtId="0" fontId="27" fillId="0" borderId="4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168" fontId="27" fillId="0" borderId="0" xfId="0" applyNumberFormat="1" applyFont="1" applyAlignment="1" applyProtection="1">
      <alignment horizontal="right" vertical="center"/>
    </xf>
    <xf numFmtId="0" fontId="27" fillId="0" borderId="20" xfId="0" applyFont="1" applyBorder="1" applyAlignment="1" applyProtection="1">
      <alignment horizontal="left" vertical="center"/>
    </xf>
    <xf numFmtId="0" fontId="27" fillId="0" borderId="21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8" fontId="29" fillId="0" borderId="22" xfId="0" applyNumberFormat="1" applyFont="1" applyBorder="1" applyAlignment="1" applyProtection="1">
      <alignment horizontal="right" vertical="center"/>
    </xf>
    <xf numFmtId="164" fontId="29" fillId="0" borderId="22" xfId="0" applyNumberFormat="1" applyFont="1" applyBorder="1" applyAlignment="1" applyProtection="1">
      <alignment horizontal="right" vertical="center"/>
    </xf>
    <xf numFmtId="0" fontId="29" fillId="0" borderId="4" xfId="0" applyFont="1" applyBorder="1" applyAlignment="1" applyProtection="1">
      <alignment horizontal="left" vertical="center"/>
    </xf>
    <xf numFmtId="0" fontId="29" fillId="3" borderId="22" xfId="0" applyFont="1" applyFill="1" applyBorder="1" applyAlignment="1" applyProtection="1">
      <alignment horizontal="left" vertical="center" wrapText="1"/>
    </xf>
    <xf numFmtId="0" fontId="29" fillId="0" borderId="0" xfId="0" applyFont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 vertical="center"/>
    </xf>
    <xf numFmtId="167" fontId="10" fillId="0" borderId="14" xfId="0" applyNumberFormat="1" applyFont="1" applyBorder="1" applyAlignment="1" applyProtection="1">
      <alignment horizontal="right" vertical="center"/>
    </xf>
    <xf numFmtId="167" fontId="10" fillId="0" borderId="23" xfId="0" applyNumberFormat="1" applyFont="1" applyBorder="1" applyAlignment="1" applyProtection="1">
      <alignment horizontal="right" vertical="center"/>
    </xf>
    <xf numFmtId="164" fontId="0" fillId="3" borderId="22" xfId="0" applyNumberFormat="1" applyFont="1" applyFill="1" applyBorder="1" applyAlignment="1" applyProtection="1">
      <alignment horizontal="right" vertical="center"/>
      <protection locked="0"/>
    </xf>
    <xf numFmtId="164" fontId="29" fillId="3" borderId="22" xfId="0" applyNumberFormat="1" applyFont="1" applyFill="1" applyBorder="1" applyAlignment="1" applyProtection="1">
      <alignment horizontal="right" vertical="center"/>
      <protection locked="0"/>
    </xf>
    <xf numFmtId="0" fontId="30" fillId="0" borderId="4" xfId="0" applyFont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30" fillId="0" borderId="20" xfId="0" applyFont="1" applyBorder="1" applyAlignment="1" applyProtection="1">
      <alignment horizontal="left" vertical="center"/>
    </xf>
    <xf numFmtId="0" fontId="30" fillId="0" borderId="21" xfId="0" applyFont="1" applyBorder="1" applyAlignment="1" applyProtection="1">
      <alignment horizontal="left" vertical="center"/>
    </xf>
    <xf numFmtId="0" fontId="31" fillId="0" borderId="4" xfId="0" applyFont="1" applyBorder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168" fontId="31" fillId="0" borderId="0" xfId="0" applyNumberFormat="1" applyFont="1" applyAlignment="1" applyProtection="1">
      <alignment horizontal="right" vertical="center"/>
    </xf>
    <xf numFmtId="0" fontId="31" fillId="0" borderId="20" xfId="0" applyFont="1" applyBorder="1" applyAlignment="1" applyProtection="1">
      <alignment horizontal="left" vertical="center"/>
    </xf>
    <xf numFmtId="0" fontId="31" fillId="0" borderId="21" xfId="0" applyFont="1" applyBorder="1" applyAlignment="1" applyProtection="1">
      <alignment horizontal="left" vertical="center"/>
    </xf>
    <xf numFmtId="0" fontId="31" fillId="0" borderId="24" xfId="0" applyFont="1" applyBorder="1" applyAlignment="1" applyProtection="1">
      <alignment horizontal="left" vertical="center"/>
    </xf>
    <xf numFmtId="0" fontId="31" fillId="0" borderId="14" xfId="0" applyFont="1" applyBorder="1" applyAlignment="1" applyProtection="1">
      <alignment horizontal="left" vertical="center"/>
    </xf>
    <xf numFmtId="0" fontId="31" fillId="0" borderId="23" xfId="0" applyFont="1" applyBorder="1" applyAlignment="1" applyProtection="1">
      <alignment horizontal="left" vertical="center"/>
    </xf>
    <xf numFmtId="168" fontId="0" fillId="3" borderId="22" xfId="0" applyNumberFormat="1" applyFont="1" applyFill="1" applyBorder="1" applyAlignment="1" applyProtection="1">
      <alignment horizontal="right" vertical="center"/>
      <protection locked="0"/>
    </xf>
    <xf numFmtId="0" fontId="35" fillId="2" borderId="0" xfId="1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0" fillId="0" borderId="25" xfId="0" applyBorder="1" applyAlignment="1" applyProtection="1">
      <alignment horizontal="left" vertical="top"/>
    </xf>
    <xf numFmtId="0" fontId="9" fillId="0" borderId="26" xfId="0" applyFont="1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6" fillId="4" borderId="2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164" fontId="12" fillId="0" borderId="20" xfId="0" applyNumberFormat="1" applyFont="1" applyBorder="1" applyAlignment="1" applyProtection="1">
      <alignment horizontal="right" vertical="center"/>
    </xf>
    <xf numFmtId="164" fontId="12" fillId="0" borderId="0" xfId="0" applyNumberFormat="1" applyFont="1" applyAlignment="1" applyProtection="1">
      <alignment horizontal="right" vertical="center"/>
    </xf>
    <xf numFmtId="167" fontId="12" fillId="0" borderId="0" xfId="0" applyNumberFormat="1" applyFont="1" applyAlignment="1" applyProtection="1">
      <alignment horizontal="right" vertical="center"/>
    </xf>
    <xf numFmtId="164" fontId="12" fillId="0" borderId="21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164" fontId="19" fillId="0" borderId="20" xfId="0" applyNumberFormat="1" applyFont="1" applyBorder="1" applyAlignment="1" applyProtection="1">
      <alignment horizontal="right" vertical="center"/>
    </xf>
    <xf numFmtId="164" fontId="19" fillId="0" borderId="0" xfId="0" applyNumberFormat="1" applyFont="1" applyAlignment="1" applyProtection="1">
      <alignment horizontal="right" vertical="center"/>
    </xf>
    <xf numFmtId="167" fontId="19" fillId="0" borderId="0" xfId="0" applyNumberFormat="1" applyFont="1" applyAlignment="1" applyProtection="1">
      <alignment horizontal="right" vertical="center"/>
    </xf>
    <xf numFmtId="164" fontId="19" fillId="0" borderId="21" xfId="0" applyNumberFormat="1" applyFont="1" applyBorder="1" applyAlignment="1" applyProtection="1">
      <alignment horizontal="right" vertical="center"/>
    </xf>
    <xf numFmtId="0" fontId="36" fillId="0" borderId="0" xfId="1" applyFont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164" fontId="22" fillId="0" borderId="20" xfId="0" applyNumberFormat="1" applyFont="1" applyBorder="1" applyAlignment="1" applyProtection="1">
      <alignment horizontal="right" vertical="center"/>
    </xf>
    <xf numFmtId="164" fontId="22" fillId="0" borderId="0" xfId="0" applyNumberFormat="1" applyFont="1" applyAlignment="1" applyProtection="1">
      <alignment horizontal="right" vertical="center"/>
    </xf>
    <xf numFmtId="167" fontId="22" fillId="0" borderId="0" xfId="0" applyNumberFormat="1" applyFont="1" applyAlignment="1" applyProtection="1">
      <alignment horizontal="right" vertical="center"/>
    </xf>
    <xf numFmtId="164" fontId="22" fillId="0" borderId="21" xfId="0" applyNumberFormat="1" applyFont="1" applyBorder="1" applyAlignment="1" applyProtection="1">
      <alignment horizontal="right" vertical="center"/>
    </xf>
    <xf numFmtId="164" fontId="22" fillId="0" borderId="24" xfId="0" applyNumberFormat="1" applyFont="1" applyBorder="1" applyAlignment="1" applyProtection="1">
      <alignment horizontal="right" vertical="center"/>
    </xf>
    <xf numFmtId="164" fontId="22" fillId="0" borderId="14" xfId="0" applyNumberFormat="1" applyFont="1" applyBorder="1" applyAlignment="1" applyProtection="1">
      <alignment horizontal="right" vertical="center"/>
    </xf>
    <xf numFmtId="167" fontId="22" fillId="0" borderId="14" xfId="0" applyNumberFormat="1" applyFont="1" applyBorder="1" applyAlignment="1" applyProtection="1">
      <alignment horizontal="right" vertical="center"/>
    </xf>
    <xf numFmtId="164" fontId="22" fillId="0" borderId="23" xfId="0" applyNumberFormat="1" applyFont="1" applyBorder="1" applyAlignment="1" applyProtection="1">
      <alignment horizontal="right" vertical="center"/>
    </xf>
    <xf numFmtId="49" fontId="6" fillId="3" borderId="0" xfId="0" applyNumberFormat="1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left" vertical="top"/>
    </xf>
    <xf numFmtId="164" fontId="21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 wrapText="1"/>
    </xf>
    <xf numFmtId="164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164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left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27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12" fillId="0" borderId="18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64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49" fontId="6" fillId="3" borderId="0" xfId="0" applyNumberFormat="1" applyFont="1" applyFill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center" wrapText="1"/>
    </xf>
    <xf numFmtId="164" fontId="9" fillId="0" borderId="26" xfId="0" applyNumberFormat="1" applyFont="1" applyBorder="1" applyAlignment="1" applyProtection="1">
      <alignment horizontal="right" vertical="center"/>
    </xf>
    <xf numFmtId="0" fontId="0" fillId="0" borderId="26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35" fillId="2" borderId="0" xfId="1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iesner\AppData\Local\Temp\KrosPlus\radF0076.tmp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iesner\AppData\Local\Temp\KrosPlus\rad63AED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iesner\AppData\Local\Temp\KrosPlus\radE01F1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iesner\AppData\Local\Temp\KrosPlus\rad43176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iesner\AppData\Local\Temp\KrosPlus\rad9CB82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iesner\AppData\Local\Temp\KrosPlus\rad2D054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iesner\AppData\Local\Temp\KrosPlus\rad9F85A.tmp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pro-rozpocty.cz/cs/software-a-data/kros-plus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iesner\AppData\Local\Temp\KrosPlus\rad9AF46.tmp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pro-rozpocty.cz/cs/software-a-data/kros-plus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riesner\AppData\Local\Temp\KrosPlus\radC4E9C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33" name="Obrázek 1" descr="C:\Users\riesner\AppData\Local\Temp\KrosPlus\radF007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66" name="Obrázek 1" descr="C:\Users\riesner\AppData\Local\Temp\KrosPlus\rad63AED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90" name="Obrázek 1" descr="C:\Users\riesner\AppData\Local\Temp\KrosPlus\radE01F1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114" name="Obrázek 1" descr="C:\Users\riesner\AppData\Local\Temp\KrosPlus\rad4317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5138" name="Obrázek 1" descr="C:\Users\riesner\AppData\Local\Temp\KrosPlus\rad9CB82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6162" name="Obrázek 1" descr="C:\Users\riesner\AppData\Local\Temp\KrosPlus\rad2D054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8210" name="Obrázek 1" descr="C:\Users\riesner\AppData\Local\Temp\KrosPlus\rad9F85A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9234" name="Obrázek 1" descr="C:\Users\riesner\AppData\Local\Temp\KrosPlus\rad9AF4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7186" name="Obrázek 1" descr="C:\Users\riesner\AppData\Local\Temp\KrosPlus\radC4E9C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5"/>
  <sheetViews>
    <sheetView showGridLines="0" tabSelected="1" workbookViewId="0">
      <pane ySplit="1" topLeftCell="A2" activePane="bottomLeft" state="frozenSplit"/>
      <selection pane="bottomLeft" activeCell="AN8" sqref="AN8"/>
    </sheetView>
  </sheetViews>
  <sheetFormatPr defaultColWidth="10.6640625" defaultRowHeight="14.25" customHeight="1" x14ac:dyDescent="0.3"/>
  <cols>
    <col min="1" max="1" width="8.33203125" style="9" customWidth="1"/>
    <col min="2" max="2" width="1.6640625" style="9" customWidth="1"/>
    <col min="3" max="3" width="4.1640625" style="9" customWidth="1"/>
    <col min="4" max="33" width="2.5" style="9" customWidth="1"/>
    <col min="34" max="34" width="3.33203125" style="9" customWidth="1"/>
    <col min="35" max="35" width="31.6640625" style="9" customWidth="1"/>
    <col min="36" max="37" width="2.5" style="9" customWidth="1"/>
    <col min="38" max="38" width="8.33203125" style="9" customWidth="1"/>
    <col min="39" max="39" width="3.33203125" style="9" customWidth="1"/>
    <col min="40" max="40" width="13.33203125" style="9" customWidth="1"/>
    <col min="41" max="41" width="7.5" style="9" customWidth="1"/>
    <col min="42" max="42" width="4.1640625" style="9" customWidth="1"/>
    <col min="43" max="43" width="15.6640625" style="9" customWidth="1"/>
    <col min="44" max="44" width="13.6640625" style="9" customWidth="1"/>
    <col min="45" max="46" width="25.83203125" style="9" hidden="1" customWidth="1"/>
    <col min="47" max="47" width="25" style="9" hidden="1" customWidth="1"/>
    <col min="48" max="52" width="21.6640625" style="9" hidden="1" customWidth="1"/>
    <col min="53" max="53" width="19.1640625" style="9" hidden="1" customWidth="1"/>
    <col min="54" max="54" width="25" style="9" hidden="1" customWidth="1"/>
    <col min="55" max="56" width="19.1640625" style="9" hidden="1" customWidth="1"/>
    <col min="57" max="57" width="66.5" style="9" customWidth="1"/>
    <col min="58" max="70" width="10.6640625" style="10" customWidth="1"/>
    <col min="71" max="91" width="10.6640625" style="9" hidden="1" customWidth="1"/>
    <col min="92" max="16384" width="10.6640625" style="10"/>
  </cols>
  <sheetData>
    <row r="1" spans="1:256" s="8" customFormat="1" ht="22.5" customHeight="1" x14ac:dyDescent="0.3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135" t="s">
        <v>2635</v>
      </c>
      <c r="L1" s="135"/>
      <c r="M1" s="135"/>
      <c r="N1" s="135"/>
      <c r="O1" s="135"/>
      <c r="P1" s="135"/>
      <c r="Q1" s="135"/>
      <c r="R1" s="135"/>
      <c r="S1" s="135"/>
      <c r="T1" s="2"/>
      <c r="U1" s="2"/>
      <c r="V1" s="2"/>
      <c r="W1" s="135" t="s">
        <v>2636</v>
      </c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7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1" t="s">
        <v>2</v>
      </c>
      <c r="BB1" s="1" t="s">
        <v>3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1" t="s">
        <v>4</v>
      </c>
      <c r="BU1" s="1" t="s">
        <v>4</v>
      </c>
      <c r="BV1" s="1" t="s">
        <v>5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9" customFormat="1" ht="37.5" customHeight="1" x14ac:dyDescent="0.3">
      <c r="AR2" s="178" t="s">
        <v>6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22" t="s">
        <v>7</v>
      </c>
      <c r="BT2" s="22" t="s">
        <v>8</v>
      </c>
    </row>
    <row r="3" spans="1:256" s="9" customFormat="1" ht="7.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  <c r="BS3" s="22" t="s">
        <v>7</v>
      </c>
      <c r="BT3" s="22" t="s">
        <v>9</v>
      </c>
    </row>
    <row r="4" spans="1:256" s="9" customFormat="1" ht="37.5" customHeight="1" x14ac:dyDescent="0.3">
      <c r="B4" s="14"/>
      <c r="D4" s="15" t="s">
        <v>10</v>
      </c>
      <c r="AQ4" s="16"/>
      <c r="AS4" s="17" t="s">
        <v>11</v>
      </c>
      <c r="BE4" s="136" t="s">
        <v>12</v>
      </c>
      <c r="BS4" s="22" t="s">
        <v>13</v>
      </c>
    </row>
    <row r="5" spans="1:256" s="9" customFormat="1" ht="15" customHeight="1" x14ac:dyDescent="0.3">
      <c r="B5" s="14"/>
      <c r="D5" s="137" t="s">
        <v>14</v>
      </c>
      <c r="K5" s="199" t="s">
        <v>15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Q5" s="16"/>
      <c r="BE5" s="206" t="s">
        <v>16</v>
      </c>
      <c r="BS5" s="22" t="s">
        <v>7</v>
      </c>
    </row>
    <row r="6" spans="1:256" s="9" customFormat="1" ht="37.5" customHeight="1" x14ac:dyDescent="0.3">
      <c r="B6" s="14"/>
      <c r="D6" s="138" t="s">
        <v>17</v>
      </c>
      <c r="K6" s="207" t="s">
        <v>18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Q6" s="16"/>
      <c r="BE6" s="179"/>
      <c r="BS6" s="22" t="s">
        <v>7</v>
      </c>
    </row>
    <row r="7" spans="1:256" s="9" customFormat="1" ht="15" customHeight="1" x14ac:dyDescent="0.3">
      <c r="B7" s="14"/>
      <c r="D7" s="18" t="s">
        <v>19</v>
      </c>
      <c r="K7" s="25"/>
      <c r="AK7" s="18" t="s">
        <v>20</v>
      </c>
      <c r="AN7" s="25"/>
      <c r="AQ7" s="16"/>
      <c r="BE7" s="179"/>
      <c r="BS7" s="22" t="s">
        <v>7</v>
      </c>
    </row>
    <row r="8" spans="1:256" s="9" customFormat="1" ht="15" customHeight="1" x14ac:dyDescent="0.3">
      <c r="B8" s="14"/>
      <c r="D8" s="18" t="s">
        <v>21</v>
      </c>
      <c r="K8" s="25" t="s">
        <v>22</v>
      </c>
      <c r="AK8" s="18" t="s">
        <v>23</v>
      </c>
      <c r="AN8" s="177" t="s">
        <v>28</v>
      </c>
      <c r="AQ8" s="16"/>
      <c r="BE8" s="179"/>
      <c r="BS8" s="22" t="s">
        <v>7</v>
      </c>
    </row>
    <row r="9" spans="1:256" s="9" customFormat="1" ht="15" customHeight="1" x14ac:dyDescent="0.3">
      <c r="B9" s="14"/>
      <c r="AQ9" s="16"/>
      <c r="BE9" s="179"/>
      <c r="BS9" s="22" t="s">
        <v>7</v>
      </c>
    </row>
    <row r="10" spans="1:256" s="9" customFormat="1" ht="15" customHeight="1" x14ac:dyDescent="0.3">
      <c r="B10" s="14"/>
      <c r="D10" s="18" t="s">
        <v>24</v>
      </c>
      <c r="AK10" s="18" t="s">
        <v>25</v>
      </c>
      <c r="AN10" s="25"/>
      <c r="AQ10" s="16"/>
      <c r="BE10" s="179"/>
      <c r="BS10" s="22" t="s">
        <v>7</v>
      </c>
    </row>
    <row r="11" spans="1:256" s="9" customFormat="1" ht="19.5" customHeight="1" x14ac:dyDescent="0.3">
      <c r="B11" s="14"/>
      <c r="E11" s="25" t="s">
        <v>22</v>
      </c>
      <c r="AK11" s="18" t="s">
        <v>26</v>
      </c>
      <c r="AN11" s="25"/>
      <c r="AQ11" s="16"/>
      <c r="BE11" s="179"/>
      <c r="BS11" s="22" t="s">
        <v>7</v>
      </c>
    </row>
    <row r="12" spans="1:256" s="9" customFormat="1" ht="7.5" customHeight="1" x14ac:dyDescent="0.3">
      <c r="B12" s="14"/>
      <c r="AQ12" s="16"/>
      <c r="BE12" s="179"/>
      <c r="BS12" s="22" t="s">
        <v>7</v>
      </c>
    </row>
    <row r="13" spans="1:256" s="9" customFormat="1" ht="15" customHeight="1" x14ac:dyDescent="0.3">
      <c r="B13" s="14"/>
      <c r="D13" s="18" t="s">
        <v>27</v>
      </c>
      <c r="AK13" s="18" t="s">
        <v>25</v>
      </c>
      <c r="AN13" s="177" t="s">
        <v>28</v>
      </c>
      <c r="AQ13" s="16"/>
      <c r="BE13" s="179"/>
      <c r="BS13" s="22" t="s">
        <v>7</v>
      </c>
    </row>
    <row r="14" spans="1:256" s="9" customFormat="1" ht="15.75" customHeight="1" x14ac:dyDescent="0.3">
      <c r="B14" s="14"/>
      <c r="E14" s="208" t="s">
        <v>28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18" t="s">
        <v>26</v>
      </c>
      <c r="AN14" s="177" t="s">
        <v>28</v>
      </c>
      <c r="AQ14" s="16"/>
      <c r="BE14" s="179"/>
      <c r="BS14" s="22" t="s">
        <v>7</v>
      </c>
    </row>
    <row r="15" spans="1:256" s="9" customFormat="1" ht="7.5" customHeight="1" x14ac:dyDescent="0.3">
      <c r="B15" s="14"/>
      <c r="AQ15" s="16"/>
      <c r="BE15" s="179"/>
      <c r="BS15" s="22" t="s">
        <v>4</v>
      </c>
    </row>
    <row r="16" spans="1:256" s="9" customFormat="1" ht="15" customHeight="1" x14ac:dyDescent="0.3">
      <c r="B16" s="14"/>
      <c r="D16" s="18" t="s">
        <v>29</v>
      </c>
      <c r="AK16" s="18" t="s">
        <v>25</v>
      </c>
      <c r="AN16" s="25"/>
      <c r="AQ16" s="16"/>
      <c r="BE16" s="179"/>
      <c r="BS16" s="22" t="s">
        <v>4</v>
      </c>
    </row>
    <row r="17" spans="2:71" s="9" customFormat="1" ht="19.5" customHeight="1" x14ac:dyDescent="0.3">
      <c r="B17" s="14"/>
      <c r="E17" s="25" t="s">
        <v>22</v>
      </c>
      <c r="AK17" s="18" t="s">
        <v>26</v>
      </c>
      <c r="AN17" s="25"/>
      <c r="AQ17" s="16"/>
      <c r="BE17" s="179"/>
      <c r="BS17" s="22" t="s">
        <v>4</v>
      </c>
    </row>
    <row r="18" spans="2:71" s="9" customFormat="1" ht="7.5" customHeight="1" x14ac:dyDescent="0.3">
      <c r="B18" s="14"/>
      <c r="AQ18" s="16"/>
      <c r="BE18" s="179"/>
      <c r="BS18" s="22" t="s">
        <v>7</v>
      </c>
    </row>
    <row r="19" spans="2:71" s="9" customFormat="1" ht="15" customHeight="1" x14ac:dyDescent="0.3">
      <c r="B19" s="14"/>
      <c r="D19" s="18" t="s">
        <v>30</v>
      </c>
      <c r="AQ19" s="16"/>
      <c r="BE19" s="179"/>
      <c r="BS19" s="22" t="s">
        <v>7</v>
      </c>
    </row>
    <row r="20" spans="2:71" s="9" customFormat="1" ht="15.75" customHeight="1" x14ac:dyDescent="0.3">
      <c r="B20" s="14"/>
      <c r="E20" s="210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Q20" s="16"/>
      <c r="BE20" s="179"/>
      <c r="BS20" s="22" t="s">
        <v>31</v>
      </c>
    </row>
    <row r="21" spans="2:71" s="9" customFormat="1" ht="7.5" customHeight="1" x14ac:dyDescent="0.3">
      <c r="B21" s="14"/>
      <c r="AQ21" s="16"/>
      <c r="BE21" s="179"/>
    </row>
    <row r="22" spans="2:71" s="9" customFormat="1" ht="7.5" customHeight="1" x14ac:dyDescent="0.3">
      <c r="B22" s="14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Q22" s="16"/>
      <c r="BE22" s="179"/>
    </row>
    <row r="23" spans="2:71" s="22" customFormat="1" ht="27" customHeight="1" x14ac:dyDescent="0.3">
      <c r="B23" s="23"/>
      <c r="D23" s="140" t="s">
        <v>32</v>
      </c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211">
        <f>ROUND($AG$51,1)</f>
        <v>0</v>
      </c>
      <c r="AL23" s="212"/>
      <c r="AM23" s="212"/>
      <c r="AN23" s="212"/>
      <c r="AO23" s="212"/>
      <c r="AQ23" s="24"/>
      <c r="BE23" s="197"/>
    </row>
    <row r="24" spans="2:71" s="22" customFormat="1" ht="7.5" customHeight="1" x14ac:dyDescent="0.3">
      <c r="B24" s="23"/>
      <c r="AQ24" s="24"/>
      <c r="BE24" s="197"/>
    </row>
    <row r="25" spans="2:71" s="22" customFormat="1" ht="14.25" customHeight="1" x14ac:dyDescent="0.3">
      <c r="B25" s="23"/>
      <c r="L25" s="213" t="s">
        <v>33</v>
      </c>
      <c r="M25" s="197"/>
      <c r="N25" s="197"/>
      <c r="O25" s="197"/>
      <c r="W25" s="213" t="s">
        <v>34</v>
      </c>
      <c r="X25" s="197"/>
      <c r="Y25" s="197"/>
      <c r="Z25" s="197"/>
      <c r="AA25" s="197"/>
      <c r="AB25" s="197"/>
      <c r="AC25" s="197"/>
      <c r="AD25" s="197"/>
      <c r="AE25" s="197"/>
      <c r="AK25" s="213" t="s">
        <v>35</v>
      </c>
      <c r="AL25" s="197"/>
      <c r="AM25" s="197"/>
      <c r="AN25" s="197"/>
      <c r="AO25" s="197"/>
      <c r="AQ25" s="24"/>
      <c r="BE25" s="197"/>
    </row>
    <row r="26" spans="2:71" s="22" customFormat="1" ht="15" customHeight="1" x14ac:dyDescent="0.3">
      <c r="B26" s="142"/>
      <c r="D26" s="32" t="s">
        <v>36</v>
      </c>
      <c r="F26" s="32" t="s">
        <v>37</v>
      </c>
      <c r="L26" s="203">
        <v>0.21</v>
      </c>
      <c r="M26" s="204"/>
      <c r="N26" s="204"/>
      <c r="O26" s="204"/>
      <c r="W26" s="205">
        <f>ROUND($AZ$51,1)</f>
        <v>0</v>
      </c>
      <c r="X26" s="204"/>
      <c r="Y26" s="204"/>
      <c r="Z26" s="204"/>
      <c r="AA26" s="204"/>
      <c r="AB26" s="204"/>
      <c r="AC26" s="204"/>
      <c r="AD26" s="204"/>
      <c r="AE26" s="204"/>
      <c r="AK26" s="205">
        <f>ROUND($AV$51,1)</f>
        <v>0</v>
      </c>
      <c r="AL26" s="204"/>
      <c r="AM26" s="204"/>
      <c r="AN26" s="204"/>
      <c r="AO26" s="204"/>
      <c r="AQ26" s="143"/>
      <c r="BE26" s="204"/>
    </row>
    <row r="27" spans="2:71" s="22" customFormat="1" ht="15" customHeight="1" x14ac:dyDescent="0.3">
      <c r="B27" s="142"/>
      <c r="F27" s="32" t="s">
        <v>38</v>
      </c>
      <c r="L27" s="203">
        <v>0.15</v>
      </c>
      <c r="M27" s="204"/>
      <c r="N27" s="204"/>
      <c r="O27" s="204"/>
      <c r="W27" s="205">
        <f>ROUND($BA$51,1)</f>
        <v>0</v>
      </c>
      <c r="X27" s="204"/>
      <c r="Y27" s="204"/>
      <c r="Z27" s="204"/>
      <c r="AA27" s="204"/>
      <c r="AB27" s="204"/>
      <c r="AC27" s="204"/>
      <c r="AD27" s="204"/>
      <c r="AE27" s="204"/>
      <c r="AK27" s="205">
        <f>ROUND($AW$51,1)</f>
        <v>0</v>
      </c>
      <c r="AL27" s="204"/>
      <c r="AM27" s="204"/>
      <c r="AN27" s="204"/>
      <c r="AO27" s="204"/>
      <c r="AQ27" s="143"/>
      <c r="BE27" s="204"/>
    </row>
    <row r="28" spans="2:71" s="22" customFormat="1" ht="15" hidden="1" customHeight="1" x14ac:dyDescent="0.3">
      <c r="B28" s="142"/>
      <c r="F28" s="32" t="s">
        <v>39</v>
      </c>
      <c r="L28" s="203">
        <v>0.21</v>
      </c>
      <c r="M28" s="204"/>
      <c r="N28" s="204"/>
      <c r="O28" s="204"/>
      <c r="W28" s="205">
        <f>ROUND($BB$51,1)</f>
        <v>0</v>
      </c>
      <c r="X28" s="204"/>
      <c r="Y28" s="204"/>
      <c r="Z28" s="204"/>
      <c r="AA28" s="204"/>
      <c r="AB28" s="204"/>
      <c r="AC28" s="204"/>
      <c r="AD28" s="204"/>
      <c r="AE28" s="204"/>
      <c r="AK28" s="205">
        <v>0</v>
      </c>
      <c r="AL28" s="204"/>
      <c r="AM28" s="204"/>
      <c r="AN28" s="204"/>
      <c r="AO28" s="204"/>
      <c r="AQ28" s="143"/>
      <c r="BE28" s="204"/>
    </row>
    <row r="29" spans="2:71" s="22" customFormat="1" ht="15" hidden="1" customHeight="1" x14ac:dyDescent="0.3">
      <c r="B29" s="142"/>
      <c r="F29" s="32" t="s">
        <v>40</v>
      </c>
      <c r="L29" s="203">
        <v>0.15</v>
      </c>
      <c r="M29" s="204"/>
      <c r="N29" s="204"/>
      <c r="O29" s="204"/>
      <c r="W29" s="205">
        <f>ROUND($BC$51,1)</f>
        <v>0</v>
      </c>
      <c r="X29" s="204"/>
      <c r="Y29" s="204"/>
      <c r="Z29" s="204"/>
      <c r="AA29" s="204"/>
      <c r="AB29" s="204"/>
      <c r="AC29" s="204"/>
      <c r="AD29" s="204"/>
      <c r="AE29" s="204"/>
      <c r="AK29" s="205">
        <v>0</v>
      </c>
      <c r="AL29" s="204"/>
      <c r="AM29" s="204"/>
      <c r="AN29" s="204"/>
      <c r="AO29" s="204"/>
      <c r="AQ29" s="143"/>
      <c r="BE29" s="204"/>
    </row>
    <row r="30" spans="2:71" s="22" customFormat="1" ht="15" hidden="1" customHeight="1" x14ac:dyDescent="0.3">
      <c r="B30" s="142"/>
      <c r="F30" s="32" t="s">
        <v>41</v>
      </c>
      <c r="L30" s="203">
        <v>0</v>
      </c>
      <c r="M30" s="204"/>
      <c r="N30" s="204"/>
      <c r="O30" s="204"/>
      <c r="W30" s="205">
        <f>ROUND($BD$51,1)</f>
        <v>0</v>
      </c>
      <c r="X30" s="204"/>
      <c r="Y30" s="204"/>
      <c r="Z30" s="204"/>
      <c r="AA30" s="204"/>
      <c r="AB30" s="204"/>
      <c r="AC30" s="204"/>
      <c r="AD30" s="204"/>
      <c r="AE30" s="204"/>
      <c r="AK30" s="205">
        <v>0</v>
      </c>
      <c r="AL30" s="204"/>
      <c r="AM30" s="204"/>
      <c r="AN30" s="204"/>
      <c r="AO30" s="204"/>
      <c r="AQ30" s="143"/>
      <c r="BE30" s="204"/>
    </row>
    <row r="31" spans="2:71" s="22" customFormat="1" ht="7.5" customHeight="1" x14ac:dyDescent="0.3">
      <c r="B31" s="23"/>
      <c r="AQ31" s="24"/>
      <c r="BE31" s="197"/>
    </row>
    <row r="32" spans="2:71" s="22" customFormat="1" ht="27" customHeight="1" x14ac:dyDescent="0.3">
      <c r="B32" s="23"/>
      <c r="C32" s="35"/>
      <c r="D32" s="36" t="s">
        <v>42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9" t="s">
        <v>43</v>
      </c>
      <c r="U32" s="37"/>
      <c r="V32" s="37"/>
      <c r="W32" s="37"/>
      <c r="X32" s="193" t="s">
        <v>44</v>
      </c>
      <c r="Y32" s="190"/>
      <c r="Z32" s="190"/>
      <c r="AA32" s="190"/>
      <c r="AB32" s="190"/>
      <c r="AC32" s="37"/>
      <c r="AD32" s="37"/>
      <c r="AE32" s="37"/>
      <c r="AF32" s="37"/>
      <c r="AG32" s="37"/>
      <c r="AH32" s="37"/>
      <c r="AI32" s="37"/>
      <c r="AJ32" s="37"/>
      <c r="AK32" s="194">
        <f>ROUND(SUM($AK$23:$AK$30),1)</f>
        <v>0</v>
      </c>
      <c r="AL32" s="190"/>
      <c r="AM32" s="190"/>
      <c r="AN32" s="190"/>
      <c r="AO32" s="195"/>
      <c r="AP32" s="35"/>
      <c r="AQ32" s="50"/>
      <c r="BE32" s="197"/>
    </row>
    <row r="33" spans="2:56" s="22" customFormat="1" ht="7.5" customHeight="1" x14ac:dyDescent="0.3">
      <c r="B33" s="23"/>
      <c r="AQ33" s="24"/>
    </row>
    <row r="34" spans="2:56" s="22" customFormat="1" ht="7.5" customHeight="1" x14ac:dyDescent="0.3"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4"/>
    </row>
    <row r="38" spans="2:56" s="22" customFormat="1" ht="7.5" customHeight="1" x14ac:dyDescent="0.3"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23"/>
    </row>
    <row r="39" spans="2:56" s="22" customFormat="1" ht="37.5" customHeight="1" x14ac:dyDescent="0.3">
      <c r="B39" s="23"/>
      <c r="C39" s="15" t="s">
        <v>45</v>
      </c>
      <c r="AR39" s="23"/>
    </row>
    <row r="40" spans="2:56" s="22" customFormat="1" ht="7.5" customHeight="1" x14ac:dyDescent="0.3">
      <c r="B40" s="23"/>
      <c r="AR40" s="23"/>
    </row>
    <row r="41" spans="2:56" s="25" customFormat="1" ht="15" customHeight="1" x14ac:dyDescent="0.3">
      <c r="B41" s="144"/>
      <c r="C41" s="18" t="s">
        <v>14</v>
      </c>
      <c r="L41" s="25" t="str">
        <f>$K$5</f>
        <v>17-335</v>
      </c>
      <c r="AR41" s="144"/>
    </row>
    <row r="42" spans="2:56" s="145" customFormat="1" ht="37.5" customHeight="1" x14ac:dyDescent="0.3">
      <c r="B42" s="146"/>
      <c r="C42" s="145" t="s">
        <v>17</v>
      </c>
      <c r="L42" s="196" t="str">
        <f>$K$6</f>
        <v>Město Libavá - rekonstrukce kotelny č. 210</v>
      </c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R42" s="146"/>
    </row>
    <row r="43" spans="2:56" s="22" customFormat="1" ht="7.5" customHeight="1" x14ac:dyDescent="0.3">
      <c r="B43" s="23"/>
      <c r="AR43" s="23"/>
    </row>
    <row r="44" spans="2:56" s="22" customFormat="1" ht="15.75" customHeight="1" x14ac:dyDescent="0.3">
      <c r="B44" s="23"/>
      <c r="C44" s="18" t="s">
        <v>21</v>
      </c>
      <c r="L44" s="147" t="str">
        <f>IF($K$8="","",$K$8)</f>
        <v xml:space="preserve"> </v>
      </c>
      <c r="AI44" s="18" t="s">
        <v>23</v>
      </c>
      <c r="AM44" s="198" t="str">
        <f>IF($AN$8="","",$AN$8)</f>
        <v>Vyplň údaj</v>
      </c>
      <c r="AN44" s="197"/>
      <c r="AR44" s="23"/>
    </row>
    <row r="45" spans="2:56" s="22" customFormat="1" ht="7.5" customHeight="1" x14ac:dyDescent="0.3">
      <c r="B45" s="23"/>
      <c r="AR45" s="23"/>
    </row>
    <row r="46" spans="2:56" s="22" customFormat="1" ht="18.75" customHeight="1" x14ac:dyDescent="0.3">
      <c r="B46" s="23"/>
      <c r="C46" s="18" t="s">
        <v>24</v>
      </c>
      <c r="L46" s="25" t="str">
        <f>IF($E$11="","",$E$11)</f>
        <v xml:space="preserve"> </v>
      </c>
      <c r="AI46" s="18" t="s">
        <v>29</v>
      </c>
      <c r="AM46" s="199" t="str">
        <f>IF($E$17="","",$E$17)</f>
        <v xml:space="preserve"> </v>
      </c>
      <c r="AN46" s="197"/>
      <c r="AO46" s="197"/>
      <c r="AP46" s="197"/>
      <c r="AR46" s="23"/>
      <c r="AS46" s="200" t="s">
        <v>46</v>
      </c>
      <c r="AT46" s="201"/>
      <c r="AU46" s="27"/>
      <c r="AV46" s="27"/>
      <c r="AW46" s="27"/>
      <c r="AX46" s="27"/>
      <c r="AY46" s="27"/>
      <c r="AZ46" s="27"/>
      <c r="BA46" s="27"/>
      <c r="BB46" s="27"/>
      <c r="BC46" s="27"/>
      <c r="BD46" s="148"/>
    </row>
    <row r="47" spans="2:56" s="22" customFormat="1" ht="15.75" customHeight="1" x14ac:dyDescent="0.3">
      <c r="B47" s="23"/>
      <c r="C47" s="18" t="s">
        <v>27</v>
      </c>
      <c r="L47" s="25" t="str">
        <f>IF($E$14="Vyplň údaj","",$E$14)</f>
        <v/>
      </c>
      <c r="AR47" s="23"/>
      <c r="AS47" s="202"/>
      <c r="AT47" s="197"/>
      <c r="BD47" s="149"/>
    </row>
    <row r="48" spans="2:56" s="22" customFormat="1" ht="12" customHeight="1" x14ac:dyDescent="0.3">
      <c r="B48" s="23"/>
      <c r="AR48" s="23"/>
      <c r="AS48" s="202"/>
      <c r="AT48" s="197"/>
      <c r="BD48" s="149"/>
    </row>
    <row r="49" spans="1:91" s="22" customFormat="1" ht="30" customHeight="1" x14ac:dyDescent="0.3">
      <c r="B49" s="23"/>
      <c r="C49" s="189" t="s">
        <v>47</v>
      </c>
      <c r="D49" s="190"/>
      <c r="E49" s="190"/>
      <c r="F49" s="190"/>
      <c r="G49" s="190"/>
      <c r="H49" s="37"/>
      <c r="I49" s="191" t="s">
        <v>48</v>
      </c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2" t="s">
        <v>49</v>
      </c>
      <c r="AH49" s="190"/>
      <c r="AI49" s="190"/>
      <c r="AJ49" s="190"/>
      <c r="AK49" s="190"/>
      <c r="AL49" s="190"/>
      <c r="AM49" s="190"/>
      <c r="AN49" s="191" t="s">
        <v>50</v>
      </c>
      <c r="AO49" s="190"/>
      <c r="AP49" s="190"/>
      <c r="AQ49" s="150" t="s">
        <v>51</v>
      </c>
      <c r="AR49" s="23"/>
      <c r="AS49" s="66" t="s">
        <v>52</v>
      </c>
      <c r="AT49" s="67" t="s">
        <v>53</v>
      </c>
      <c r="AU49" s="67" t="s">
        <v>54</v>
      </c>
      <c r="AV49" s="67" t="s">
        <v>55</v>
      </c>
      <c r="AW49" s="67" t="s">
        <v>56</v>
      </c>
      <c r="AX49" s="67" t="s">
        <v>57</v>
      </c>
      <c r="AY49" s="67" t="s">
        <v>58</v>
      </c>
      <c r="AZ49" s="67" t="s">
        <v>59</v>
      </c>
      <c r="BA49" s="67" t="s">
        <v>60</v>
      </c>
      <c r="BB49" s="67" t="s">
        <v>61</v>
      </c>
      <c r="BC49" s="67" t="s">
        <v>62</v>
      </c>
      <c r="BD49" s="68" t="s">
        <v>63</v>
      </c>
      <c r="BE49" s="151"/>
    </row>
    <row r="50" spans="1:91" s="22" customFormat="1" ht="12" customHeight="1" x14ac:dyDescent="0.3">
      <c r="B50" s="23"/>
      <c r="AR50" s="23"/>
      <c r="AS50" s="71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148"/>
    </row>
    <row r="51" spans="1:91" s="145" customFormat="1" ht="33" customHeight="1" x14ac:dyDescent="0.3">
      <c r="B51" s="146"/>
      <c r="C51" s="51" t="s">
        <v>64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183">
        <f>ROUND($AG$52+$AG$54+$AG$56,1)</f>
        <v>0</v>
      </c>
      <c r="AH51" s="184"/>
      <c r="AI51" s="184"/>
      <c r="AJ51" s="184"/>
      <c r="AK51" s="184"/>
      <c r="AL51" s="184"/>
      <c r="AM51" s="184"/>
      <c r="AN51" s="183">
        <f>ROUND(SUM($AG$51,$AT$51),1)</f>
        <v>0</v>
      </c>
      <c r="AO51" s="184"/>
      <c r="AP51" s="184"/>
      <c r="AQ51" s="152"/>
      <c r="AR51" s="146"/>
      <c r="AS51" s="153">
        <f>ROUND($AS$52+$AS$54+$AS$56,1)</f>
        <v>0</v>
      </c>
      <c r="AT51" s="154">
        <f>ROUND(SUM($AV$51:$AW$51),1)</f>
        <v>0</v>
      </c>
      <c r="AU51" s="155">
        <f>ROUND($AU$52+$AU$54+$AU$56,5)</f>
        <v>0</v>
      </c>
      <c r="AV51" s="154">
        <f>ROUND($AZ$51*$L$26,1)</f>
        <v>0</v>
      </c>
      <c r="AW51" s="154">
        <f>ROUND($BA$51*$L$27,1)</f>
        <v>0</v>
      </c>
      <c r="AX51" s="154">
        <f>ROUND($BB$51*$L$26,1)</f>
        <v>0</v>
      </c>
      <c r="AY51" s="154">
        <f>ROUND($BC$51*$L$27,1)</f>
        <v>0</v>
      </c>
      <c r="AZ51" s="154">
        <f>ROUND($AZ$52+$AZ$54+$AZ$56,1)</f>
        <v>0</v>
      </c>
      <c r="BA51" s="154">
        <f>ROUND($BA$52+$BA$54+$BA$56,1)</f>
        <v>0</v>
      </c>
      <c r="BB51" s="154">
        <f>ROUND($BB$52+$BB$54+$BB$56,1)</f>
        <v>0</v>
      </c>
      <c r="BC51" s="154">
        <f>ROUND($BC$52+$BC$54+$BC$56,1)</f>
        <v>0</v>
      </c>
      <c r="BD51" s="156">
        <f>ROUND($BD$52+$BD$54+$BD$56,1)</f>
        <v>0</v>
      </c>
      <c r="BS51" s="145" t="s">
        <v>65</v>
      </c>
      <c r="BT51" s="145" t="s">
        <v>66</v>
      </c>
      <c r="BU51" s="53" t="s">
        <v>67</v>
      </c>
      <c r="BV51" s="145" t="s">
        <v>68</v>
      </c>
      <c r="BW51" s="145" t="s">
        <v>5</v>
      </c>
      <c r="BX51" s="145" t="s">
        <v>69</v>
      </c>
    </row>
    <row r="52" spans="1:91" s="157" customFormat="1" ht="28.5" customHeight="1" x14ac:dyDescent="0.3">
      <c r="B52" s="158"/>
      <c r="C52" s="159"/>
      <c r="D52" s="187" t="s">
        <v>70</v>
      </c>
      <c r="E52" s="188"/>
      <c r="F52" s="188"/>
      <c r="G52" s="188"/>
      <c r="H52" s="188"/>
      <c r="I52" s="159"/>
      <c r="J52" s="187" t="s">
        <v>71</v>
      </c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5">
        <f>ROUND($AG$53,1)</f>
        <v>0</v>
      </c>
      <c r="AH52" s="186"/>
      <c r="AI52" s="186"/>
      <c r="AJ52" s="186"/>
      <c r="AK52" s="186"/>
      <c r="AL52" s="186"/>
      <c r="AM52" s="186"/>
      <c r="AN52" s="185">
        <f>ROUND(SUM($AG$52,$AT$52),1)</f>
        <v>0</v>
      </c>
      <c r="AO52" s="186"/>
      <c r="AP52" s="186"/>
      <c r="AQ52" s="160" t="s">
        <v>72</v>
      </c>
      <c r="AR52" s="158"/>
      <c r="AS52" s="161">
        <f>ROUND($AS$53,1)</f>
        <v>0</v>
      </c>
      <c r="AT52" s="162">
        <f>ROUND(SUM($AV$52:$AW$52),1)</f>
        <v>0</v>
      </c>
      <c r="AU52" s="163">
        <f>ROUND($AU$53,5)</f>
        <v>0</v>
      </c>
      <c r="AV52" s="162">
        <f>ROUND($AZ$52*$L$26,1)</f>
        <v>0</v>
      </c>
      <c r="AW52" s="162">
        <f>ROUND($BA$52*$L$27,1)</f>
        <v>0</v>
      </c>
      <c r="AX52" s="162">
        <f>ROUND($BB$52*$L$26,1)</f>
        <v>0</v>
      </c>
      <c r="AY52" s="162">
        <f>ROUND($BC$52*$L$27,1)</f>
        <v>0</v>
      </c>
      <c r="AZ52" s="162">
        <f>ROUND($AZ$53,1)</f>
        <v>0</v>
      </c>
      <c r="BA52" s="162">
        <f>ROUND($BA$53,1)</f>
        <v>0</v>
      </c>
      <c r="BB52" s="162">
        <f>ROUND($BB$53,1)</f>
        <v>0</v>
      </c>
      <c r="BC52" s="162">
        <f>ROUND($BC$53,1)</f>
        <v>0</v>
      </c>
      <c r="BD52" s="164">
        <f>ROUND($BD$53,1)</f>
        <v>0</v>
      </c>
      <c r="BS52" s="157" t="s">
        <v>65</v>
      </c>
      <c r="BT52" s="157" t="s">
        <v>73</v>
      </c>
      <c r="BU52" s="157" t="s">
        <v>67</v>
      </c>
      <c r="BV52" s="157" t="s">
        <v>68</v>
      </c>
      <c r="BW52" s="157" t="s">
        <v>74</v>
      </c>
      <c r="BX52" s="157" t="s">
        <v>5</v>
      </c>
      <c r="CM52" s="157" t="s">
        <v>75</v>
      </c>
    </row>
    <row r="53" spans="1:91" s="58" customFormat="1" ht="23.25" customHeight="1" x14ac:dyDescent="0.3">
      <c r="A53" s="165" t="s">
        <v>2637</v>
      </c>
      <c r="B53" s="166"/>
      <c r="C53" s="167"/>
      <c r="D53" s="167"/>
      <c r="E53" s="182" t="s">
        <v>76</v>
      </c>
      <c r="F53" s="181"/>
      <c r="G53" s="181"/>
      <c r="H53" s="181"/>
      <c r="I53" s="181"/>
      <c r="J53" s="167"/>
      <c r="K53" s="182" t="s">
        <v>77</v>
      </c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0">
        <f>'17-335-1-1-1 - D1.1 - Arc...'!$J$29</f>
        <v>0</v>
      </c>
      <c r="AH53" s="181"/>
      <c r="AI53" s="181"/>
      <c r="AJ53" s="181"/>
      <c r="AK53" s="181"/>
      <c r="AL53" s="181"/>
      <c r="AM53" s="181"/>
      <c r="AN53" s="180">
        <f>ROUND(SUM($AG$53,$AT$53),1)</f>
        <v>0</v>
      </c>
      <c r="AO53" s="181"/>
      <c r="AP53" s="181"/>
      <c r="AQ53" s="168" t="s">
        <v>78</v>
      </c>
      <c r="AR53" s="166"/>
      <c r="AS53" s="169">
        <v>0</v>
      </c>
      <c r="AT53" s="170">
        <f>ROUND(SUM($AV$53:$AW$53),1)</f>
        <v>0</v>
      </c>
      <c r="AU53" s="171">
        <f>'17-335-1-1-1 - D1.1 - Arc...'!$P$97</f>
        <v>0</v>
      </c>
      <c r="AV53" s="170">
        <f>'17-335-1-1-1 - D1.1 - Arc...'!$J$32</f>
        <v>0</v>
      </c>
      <c r="AW53" s="170">
        <f>'17-335-1-1-1 - D1.1 - Arc...'!$J$33</f>
        <v>0</v>
      </c>
      <c r="AX53" s="170">
        <f>'17-335-1-1-1 - D1.1 - Arc...'!$J$34</f>
        <v>0</v>
      </c>
      <c r="AY53" s="170">
        <f>'17-335-1-1-1 - D1.1 - Arc...'!$J$35</f>
        <v>0</v>
      </c>
      <c r="AZ53" s="170">
        <f>'17-335-1-1-1 - D1.1 - Arc...'!$F$32</f>
        <v>0</v>
      </c>
      <c r="BA53" s="170">
        <f>'17-335-1-1-1 - D1.1 - Arc...'!$F$33</f>
        <v>0</v>
      </c>
      <c r="BB53" s="170">
        <f>'17-335-1-1-1 - D1.1 - Arc...'!$F$34</f>
        <v>0</v>
      </c>
      <c r="BC53" s="170">
        <f>'17-335-1-1-1 - D1.1 - Arc...'!$F$35</f>
        <v>0</v>
      </c>
      <c r="BD53" s="172">
        <f>'17-335-1-1-1 - D1.1 - Arc...'!$F$36</f>
        <v>0</v>
      </c>
      <c r="BT53" s="58" t="s">
        <v>75</v>
      </c>
      <c r="BV53" s="58" t="s">
        <v>68</v>
      </c>
      <c r="BW53" s="58" t="s">
        <v>79</v>
      </c>
      <c r="BX53" s="58" t="s">
        <v>74</v>
      </c>
    </row>
    <row r="54" spans="1:91" s="157" customFormat="1" ht="28.5" customHeight="1" x14ac:dyDescent="0.3">
      <c r="B54" s="158"/>
      <c r="C54" s="159"/>
      <c r="D54" s="187" t="s">
        <v>80</v>
      </c>
      <c r="E54" s="188"/>
      <c r="F54" s="188"/>
      <c r="G54" s="188"/>
      <c r="H54" s="188"/>
      <c r="I54" s="159"/>
      <c r="J54" s="187" t="s">
        <v>81</v>
      </c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5">
        <f>ROUND($AG$55,1)</f>
        <v>0</v>
      </c>
      <c r="AH54" s="186"/>
      <c r="AI54" s="186"/>
      <c r="AJ54" s="186"/>
      <c r="AK54" s="186"/>
      <c r="AL54" s="186"/>
      <c r="AM54" s="186"/>
      <c r="AN54" s="185">
        <f>ROUND(SUM($AG$54,$AT$54),1)</f>
        <v>0</v>
      </c>
      <c r="AO54" s="186"/>
      <c r="AP54" s="186"/>
      <c r="AQ54" s="160" t="s">
        <v>72</v>
      </c>
      <c r="AR54" s="158"/>
      <c r="AS54" s="161">
        <f>ROUND($AS$55,1)</f>
        <v>0</v>
      </c>
      <c r="AT54" s="162">
        <f>ROUND(SUM($AV$54:$AW$54),1)</f>
        <v>0</v>
      </c>
      <c r="AU54" s="163">
        <f>ROUND($AU$55,5)</f>
        <v>0</v>
      </c>
      <c r="AV54" s="162">
        <f>ROUND($AZ$54*$L$26,1)</f>
        <v>0</v>
      </c>
      <c r="AW54" s="162">
        <f>ROUND($BA$54*$L$27,1)</f>
        <v>0</v>
      </c>
      <c r="AX54" s="162">
        <f>ROUND($BB$54*$L$26,1)</f>
        <v>0</v>
      </c>
      <c r="AY54" s="162">
        <f>ROUND($BC$54*$L$27,1)</f>
        <v>0</v>
      </c>
      <c r="AZ54" s="162">
        <f>ROUND($AZ$55,1)</f>
        <v>0</v>
      </c>
      <c r="BA54" s="162">
        <f>ROUND($BA$55,1)</f>
        <v>0</v>
      </c>
      <c r="BB54" s="162">
        <f>ROUND($BB$55,1)</f>
        <v>0</v>
      </c>
      <c r="BC54" s="162">
        <f>ROUND($BC$55,1)</f>
        <v>0</v>
      </c>
      <c r="BD54" s="164">
        <f>ROUND($BD$55,1)</f>
        <v>0</v>
      </c>
      <c r="BS54" s="157" t="s">
        <v>65</v>
      </c>
      <c r="BT54" s="157" t="s">
        <v>73</v>
      </c>
      <c r="BU54" s="157" t="s">
        <v>67</v>
      </c>
      <c r="BV54" s="157" t="s">
        <v>68</v>
      </c>
      <c r="BW54" s="157" t="s">
        <v>82</v>
      </c>
      <c r="BX54" s="157" t="s">
        <v>5</v>
      </c>
      <c r="CM54" s="157" t="s">
        <v>75</v>
      </c>
    </row>
    <row r="55" spans="1:91" s="58" customFormat="1" ht="23.25" customHeight="1" x14ac:dyDescent="0.3">
      <c r="A55" s="165" t="s">
        <v>2637</v>
      </c>
      <c r="B55" s="166"/>
      <c r="C55" s="167"/>
      <c r="D55" s="167"/>
      <c r="E55" s="182" t="s">
        <v>83</v>
      </c>
      <c r="F55" s="181"/>
      <c r="G55" s="181"/>
      <c r="H55" s="181"/>
      <c r="I55" s="181"/>
      <c r="J55" s="167"/>
      <c r="K55" s="182" t="s">
        <v>84</v>
      </c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0">
        <f>'17-335-2-1-1 - D1.2 - Tec...'!$J$29</f>
        <v>0</v>
      </c>
      <c r="AH55" s="181"/>
      <c r="AI55" s="181"/>
      <c r="AJ55" s="181"/>
      <c r="AK55" s="181"/>
      <c r="AL55" s="181"/>
      <c r="AM55" s="181"/>
      <c r="AN55" s="180">
        <f>ROUND(SUM($AG$55,$AT$55),1)</f>
        <v>0</v>
      </c>
      <c r="AO55" s="181"/>
      <c r="AP55" s="181"/>
      <c r="AQ55" s="168" t="s">
        <v>78</v>
      </c>
      <c r="AR55" s="166"/>
      <c r="AS55" s="169">
        <v>0</v>
      </c>
      <c r="AT55" s="170">
        <f>ROUND(SUM($AV$55:$AW$55),1)</f>
        <v>0</v>
      </c>
      <c r="AU55" s="171">
        <f>'17-335-2-1-1 - D1.2 - Tec...'!$P$92</f>
        <v>0</v>
      </c>
      <c r="AV55" s="170">
        <f>'17-335-2-1-1 - D1.2 - Tec...'!$J$32</f>
        <v>0</v>
      </c>
      <c r="AW55" s="170">
        <f>'17-335-2-1-1 - D1.2 - Tec...'!$J$33</f>
        <v>0</v>
      </c>
      <c r="AX55" s="170">
        <f>'17-335-2-1-1 - D1.2 - Tec...'!$J$34</f>
        <v>0</v>
      </c>
      <c r="AY55" s="170">
        <f>'17-335-2-1-1 - D1.2 - Tec...'!$J$35</f>
        <v>0</v>
      </c>
      <c r="AZ55" s="170">
        <f>'17-335-2-1-1 - D1.2 - Tec...'!$F$32</f>
        <v>0</v>
      </c>
      <c r="BA55" s="170">
        <f>'17-335-2-1-1 - D1.2 - Tec...'!$F$33</f>
        <v>0</v>
      </c>
      <c r="BB55" s="170">
        <f>'17-335-2-1-1 - D1.2 - Tec...'!$F$34</f>
        <v>0</v>
      </c>
      <c r="BC55" s="170">
        <f>'17-335-2-1-1 - D1.2 - Tec...'!$F$35</f>
        <v>0</v>
      </c>
      <c r="BD55" s="172">
        <f>'17-335-2-1-1 - D1.2 - Tec...'!$F$36</f>
        <v>0</v>
      </c>
      <c r="BT55" s="58" t="s">
        <v>75</v>
      </c>
      <c r="BV55" s="58" t="s">
        <v>68</v>
      </c>
      <c r="BW55" s="58" t="s">
        <v>85</v>
      </c>
      <c r="BX55" s="58" t="s">
        <v>82</v>
      </c>
    </row>
    <row r="56" spans="1:91" s="157" customFormat="1" ht="28.5" customHeight="1" x14ac:dyDescent="0.3">
      <c r="B56" s="158"/>
      <c r="C56" s="159"/>
      <c r="D56" s="187" t="s">
        <v>86</v>
      </c>
      <c r="E56" s="188"/>
      <c r="F56" s="188"/>
      <c r="G56" s="188"/>
      <c r="H56" s="188"/>
      <c r="I56" s="159"/>
      <c r="J56" s="187" t="s">
        <v>87</v>
      </c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5">
        <f>ROUND($AG$57+$AG$58+$AG$63,1)</f>
        <v>0</v>
      </c>
      <c r="AH56" s="186"/>
      <c r="AI56" s="186"/>
      <c r="AJ56" s="186"/>
      <c r="AK56" s="186"/>
      <c r="AL56" s="186"/>
      <c r="AM56" s="186"/>
      <c r="AN56" s="185">
        <f>ROUND(SUM($AG$56,$AT$56),1)</f>
        <v>0</v>
      </c>
      <c r="AO56" s="186"/>
      <c r="AP56" s="186"/>
      <c r="AQ56" s="160" t="s">
        <v>72</v>
      </c>
      <c r="AR56" s="158"/>
      <c r="AS56" s="161">
        <f>ROUND($AS$57+$AS$58+$AS$63,1)</f>
        <v>0</v>
      </c>
      <c r="AT56" s="162">
        <f>ROUND(SUM($AV$56:$AW$56),1)</f>
        <v>0</v>
      </c>
      <c r="AU56" s="163">
        <f>ROUND($AU$57+$AU$58+$AU$63,5)</f>
        <v>0</v>
      </c>
      <c r="AV56" s="162">
        <f>ROUND($AZ$56*$L$26,1)</f>
        <v>0</v>
      </c>
      <c r="AW56" s="162">
        <f>ROUND($BA$56*$L$27,1)</f>
        <v>0</v>
      </c>
      <c r="AX56" s="162">
        <f>ROUND($BB$56*$L$26,1)</f>
        <v>0</v>
      </c>
      <c r="AY56" s="162">
        <f>ROUND($BC$56*$L$27,1)</f>
        <v>0</v>
      </c>
      <c r="AZ56" s="162">
        <f>ROUND($AZ$57+$AZ$58+$AZ$63,1)</f>
        <v>0</v>
      </c>
      <c r="BA56" s="162">
        <f>ROUND($BA$57+$BA$58+$BA$63,1)</f>
        <v>0</v>
      </c>
      <c r="BB56" s="162">
        <f>ROUND($BB$57+$BB$58+$BB$63,1)</f>
        <v>0</v>
      </c>
      <c r="BC56" s="162">
        <f>ROUND($BC$57+$BC$58+$BC$63,1)</f>
        <v>0</v>
      </c>
      <c r="BD56" s="164">
        <f>ROUND($BD$57+$BD$58+$BD$63,1)</f>
        <v>0</v>
      </c>
      <c r="BS56" s="157" t="s">
        <v>65</v>
      </c>
      <c r="BT56" s="157" t="s">
        <v>73</v>
      </c>
      <c r="BU56" s="157" t="s">
        <v>67</v>
      </c>
      <c r="BV56" s="157" t="s">
        <v>68</v>
      </c>
      <c r="BW56" s="157" t="s">
        <v>88</v>
      </c>
      <c r="BX56" s="157" t="s">
        <v>5</v>
      </c>
      <c r="CM56" s="157" t="s">
        <v>75</v>
      </c>
    </row>
    <row r="57" spans="1:91" s="58" customFormat="1" ht="23.25" customHeight="1" x14ac:dyDescent="0.3">
      <c r="A57" s="165" t="s">
        <v>2637</v>
      </c>
      <c r="B57" s="166"/>
      <c r="C57" s="167"/>
      <c r="D57" s="167"/>
      <c r="E57" s="182" t="s">
        <v>89</v>
      </c>
      <c r="F57" s="181"/>
      <c r="G57" s="181"/>
      <c r="H57" s="181"/>
      <c r="I57" s="181"/>
      <c r="J57" s="167"/>
      <c r="K57" s="182" t="s">
        <v>90</v>
      </c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0">
        <f>'17-335-3-1 - D2.1 - PJ 01...'!$J$29</f>
        <v>0</v>
      </c>
      <c r="AH57" s="181"/>
      <c r="AI57" s="181"/>
      <c r="AJ57" s="181"/>
      <c r="AK57" s="181"/>
      <c r="AL57" s="181"/>
      <c r="AM57" s="181"/>
      <c r="AN57" s="180">
        <f>ROUND(SUM($AG$57,$AT$57),1)</f>
        <v>0</v>
      </c>
      <c r="AO57" s="181"/>
      <c r="AP57" s="181"/>
      <c r="AQ57" s="168" t="s">
        <v>78</v>
      </c>
      <c r="AR57" s="166"/>
      <c r="AS57" s="169">
        <v>0</v>
      </c>
      <c r="AT57" s="170">
        <f>ROUND(SUM($AV$57:$AW$57),1)</f>
        <v>0</v>
      </c>
      <c r="AU57" s="171">
        <f>'17-335-3-1 - D2.1 - PJ 01...'!$P$96</f>
        <v>0</v>
      </c>
      <c r="AV57" s="170">
        <f>'17-335-3-1 - D2.1 - PJ 01...'!$J$32</f>
        <v>0</v>
      </c>
      <c r="AW57" s="170">
        <f>'17-335-3-1 - D2.1 - PJ 01...'!$J$33</f>
        <v>0</v>
      </c>
      <c r="AX57" s="170">
        <f>'17-335-3-1 - D2.1 - PJ 01...'!$J$34</f>
        <v>0</v>
      </c>
      <c r="AY57" s="170">
        <f>'17-335-3-1 - D2.1 - PJ 01...'!$J$35</f>
        <v>0</v>
      </c>
      <c r="AZ57" s="170">
        <f>'17-335-3-1 - D2.1 - PJ 01...'!$F$32</f>
        <v>0</v>
      </c>
      <c r="BA57" s="170">
        <f>'17-335-3-1 - D2.1 - PJ 01...'!$F$33</f>
        <v>0</v>
      </c>
      <c r="BB57" s="170">
        <f>'17-335-3-1 - D2.1 - PJ 01...'!$F$34</f>
        <v>0</v>
      </c>
      <c r="BC57" s="170">
        <f>'17-335-3-1 - D2.1 - PJ 01...'!$F$35</f>
        <v>0</v>
      </c>
      <c r="BD57" s="172">
        <f>'17-335-3-1 - D2.1 - PJ 01...'!$F$36</f>
        <v>0</v>
      </c>
      <c r="BT57" s="58" t="s">
        <v>75</v>
      </c>
      <c r="BV57" s="58" t="s">
        <v>68</v>
      </c>
      <c r="BW57" s="58" t="s">
        <v>91</v>
      </c>
      <c r="BX57" s="58" t="s">
        <v>88</v>
      </c>
    </row>
    <row r="58" spans="1:91" s="58" customFormat="1" ht="23.25" customHeight="1" x14ac:dyDescent="0.3">
      <c r="B58" s="166"/>
      <c r="C58" s="167"/>
      <c r="D58" s="167"/>
      <c r="E58" s="182" t="s">
        <v>92</v>
      </c>
      <c r="F58" s="181"/>
      <c r="G58" s="181"/>
      <c r="H58" s="181"/>
      <c r="I58" s="181"/>
      <c r="J58" s="167"/>
      <c r="K58" s="182" t="s">
        <v>93</v>
      </c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0">
        <f>ROUND(SUM($AG$59:$AG$62),1)</f>
        <v>0</v>
      </c>
      <c r="AH58" s="181"/>
      <c r="AI58" s="181"/>
      <c r="AJ58" s="181"/>
      <c r="AK58" s="181"/>
      <c r="AL58" s="181"/>
      <c r="AM58" s="181"/>
      <c r="AN58" s="180">
        <f>ROUND(SUM($AG$58,$AT$58),1)</f>
        <v>0</v>
      </c>
      <c r="AO58" s="181"/>
      <c r="AP58" s="181"/>
      <c r="AQ58" s="168" t="s">
        <v>78</v>
      </c>
      <c r="AR58" s="166"/>
      <c r="AS58" s="169">
        <f>ROUND(SUM($AS$59:$AS$62),1)</f>
        <v>0</v>
      </c>
      <c r="AT58" s="170">
        <f>ROUND(SUM($AV$58:$AW$58),1)</f>
        <v>0</v>
      </c>
      <c r="AU58" s="171">
        <f>ROUND(SUM($AU$59:$AU$62),5)</f>
        <v>0</v>
      </c>
      <c r="AV58" s="170">
        <f>ROUND($AZ$58*$L$26,1)</f>
        <v>0</v>
      </c>
      <c r="AW58" s="170">
        <f>ROUND($BA$58*$L$27,1)</f>
        <v>0</v>
      </c>
      <c r="AX58" s="170">
        <f>ROUND($BB$58*$L$26,1)</f>
        <v>0</v>
      </c>
      <c r="AY58" s="170">
        <f>ROUND($BC$58*$L$27,1)</f>
        <v>0</v>
      </c>
      <c r="AZ58" s="170">
        <f>ROUND(SUM($AZ$59:$AZ$62),1)</f>
        <v>0</v>
      </c>
      <c r="BA58" s="170">
        <f>ROUND(SUM($BA$59:$BA$62),1)</f>
        <v>0</v>
      </c>
      <c r="BB58" s="170">
        <f>ROUND(SUM($BB$59:$BB$62),1)</f>
        <v>0</v>
      </c>
      <c r="BC58" s="170">
        <f>ROUND(SUM($BC$59:$BC$62),1)</f>
        <v>0</v>
      </c>
      <c r="BD58" s="172">
        <f>ROUND(SUM($BD$59:$BD$62),1)</f>
        <v>0</v>
      </c>
      <c r="BS58" s="58" t="s">
        <v>65</v>
      </c>
      <c r="BT58" s="58" t="s">
        <v>75</v>
      </c>
      <c r="BU58" s="58" t="s">
        <v>67</v>
      </c>
      <c r="BV58" s="58" t="s">
        <v>68</v>
      </c>
      <c r="BW58" s="58" t="s">
        <v>94</v>
      </c>
      <c r="BX58" s="58" t="s">
        <v>88</v>
      </c>
    </row>
    <row r="59" spans="1:91" s="58" customFormat="1" ht="23.25" customHeight="1" x14ac:dyDescent="0.3">
      <c r="A59" s="165" t="s">
        <v>2637</v>
      </c>
      <c r="B59" s="166"/>
      <c r="C59" s="167"/>
      <c r="D59" s="167"/>
      <c r="E59" s="167"/>
      <c r="F59" s="182" t="s">
        <v>95</v>
      </c>
      <c r="G59" s="181"/>
      <c r="H59" s="181"/>
      <c r="I59" s="181"/>
      <c r="J59" s="181"/>
      <c r="K59" s="167"/>
      <c r="L59" s="182" t="s">
        <v>96</v>
      </c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0">
        <f>'17-335-3-2-1 - Kotelna a ...'!$J$31</f>
        <v>0</v>
      </c>
      <c r="AH59" s="181"/>
      <c r="AI59" s="181"/>
      <c r="AJ59" s="181"/>
      <c r="AK59" s="181"/>
      <c r="AL59" s="181"/>
      <c r="AM59" s="181"/>
      <c r="AN59" s="180">
        <f>ROUND(SUM($AG$59,$AT$59),1)</f>
        <v>0</v>
      </c>
      <c r="AO59" s="181"/>
      <c r="AP59" s="181"/>
      <c r="AQ59" s="168" t="s">
        <v>78</v>
      </c>
      <c r="AR59" s="166"/>
      <c r="AS59" s="169">
        <v>0</v>
      </c>
      <c r="AT59" s="170">
        <f>ROUND(SUM($AV$59:$AW$59),1)</f>
        <v>0</v>
      </c>
      <c r="AU59" s="171">
        <f>'17-335-3-2-1 - Kotelna a ...'!$P$96</f>
        <v>0</v>
      </c>
      <c r="AV59" s="170">
        <f>'17-335-3-2-1 - Kotelna a ...'!$J$34</f>
        <v>0</v>
      </c>
      <c r="AW59" s="170">
        <f>'17-335-3-2-1 - Kotelna a ...'!$J$35</f>
        <v>0</v>
      </c>
      <c r="AX59" s="170">
        <f>'17-335-3-2-1 - Kotelna a ...'!$J$36</f>
        <v>0</v>
      </c>
      <c r="AY59" s="170">
        <f>'17-335-3-2-1 - Kotelna a ...'!$J$37</f>
        <v>0</v>
      </c>
      <c r="AZ59" s="170">
        <f>'17-335-3-2-1 - Kotelna a ...'!$F$34</f>
        <v>0</v>
      </c>
      <c r="BA59" s="170">
        <f>'17-335-3-2-1 - Kotelna a ...'!$F$35</f>
        <v>0</v>
      </c>
      <c r="BB59" s="170">
        <f>'17-335-3-2-1 - Kotelna a ...'!$F$36</f>
        <v>0</v>
      </c>
      <c r="BC59" s="170">
        <f>'17-335-3-2-1 - Kotelna a ...'!$F$37</f>
        <v>0</v>
      </c>
      <c r="BD59" s="172">
        <f>'17-335-3-2-1 - Kotelna a ...'!$F$38</f>
        <v>0</v>
      </c>
      <c r="BT59" s="58" t="s">
        <v>97</v>
      </c>
      <c r="BV59" s="58" t="s">
        <v>68</v>
      </c>
      <c r="BW59" s="58" t="s">
        <v>98</v>
      </c>
      <c r="BX59" s="58" t="s">
        <v>94</v>
      </c>
    </row>
    <row r="60" spans="1:91" s="58" customFormat="1" ht="23.25" customHeight="1" x14ac:dyDescent="0.3">
      <c r="A60" s="165" t="s">
        <v>2637</v>
      </c>
      <c r="B60" s="166"/>
      <c r="C60" s="167"/>
      <c r="D60" s="167"/>
      <c r="E60" s="167"/>
      <c r="F60" s="182" t="s">
        <v>99</v>
      </c>
      <c r="G60" s="181"/>
      <c r="H60" s="181"/>
      <c r="I60" s="181"/>
      <c r="J60" s="181"/>
      <c r="K60" s="167"/>
      <c r="L60" s="182" t="s">
        <v>100</v>
      </c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0">
        <f>'17-335-3-2-2 - Řdící syst...'!$J$31</f>
        <v>0</v>
      </c>
      <c r="AH60" s="181"/>
      <c r="AI60" s="181"/>
      <c r="AJ60" s="181"/>
      <c r="AK60" s="181"/>
      <c r="AL60" s="181"/>
      <c r="AM60" s="181"/>
      <c r="AN60" s="180">
        <f>ROUND(SUM($AG$60,$AT$60),1)</f>
        <v>0</v>
      </c>
      <c r="AO60" s="181"/>
      <c r="AP60" s="181"/>
      <c r="AQ60" s="168" t="s">
        <v>78</v>
      </c>
      <c r="AR60" s="166"/>
      <c r="AS60" s="169">
        <v>0</v>
      </c>
      <c r="AT60" s="170">
        <f>ROUND(SUM($AV$60:$AW$60),1)</f>
        <v>0</v>
      </c>
      <c r="AU60" s="171">
        <f>'17-335-3-2-2 - Řdící syst...'!$P$92</f>
        <v>0</v>
      </c>
      <c r="AV60" s="170">
        <f>'17-335-3-2-2 - Řdící syst...'!$J$34</f>
        <v>0</v>
      </c>
      <c r="AW60" s="170">
        <f>'17-335-3-2-2 - Řdící syst...'!$J$35</f>
        <v>0</v>
      </c>
      <c r="AX60" s="170">
        <f>'17-335-3-2-2 - Řdící syst...'!$J$36</f>
        <v>0</v>
      </c>
      <c r="AY60" s="170">
        <f>'17-335-3-2-2 - Řdící syst...'!$J$37</f>
        <v>0</v>
      </c>
      <c r="AZ60" s="170">
        <f>'17-335-3-2-2 - Řdící syst...'!$F$34</f>
        <v>0</v>
      </c>
      <c r="BA60" s="170">
        <f>'17-335-3-2-2 - Řdící syst...'!$F$35</f>
        <v>0</v>
      </c>
      <c r="BB60" s="170">
        <f>'17-335-3-2-2 - Řdící syst...'!$F$36</f>
        <v>0</v>
      </c>
      <c r="BC60" s="170">
        <f>'17-335-3-2-2 - Řdící syst...'!$F$37</f>
        <v>0</v>
      </c>
      <c r="BD60" s="172">
        <f>'17-335-3-2-2 - Řdící syst...'!$F$38</f>
        <v>0</v>
      </c>
      <c r="BT60" s="58" t="s">
        <v>97</v>
      </c>
      <c r="BV60" s="58" t="s">
        <v>68</v>
      </c>
      <c r="BW60" s="58" t="s">
        <v>101</v>
      </c>
      <c r="BX60" s="58" t="s">
        <v>94</v>
      </c>
    </row>
    <row r="61" spans="1:91" s="58" customFormat="1" ht="23.25" customHeight="1" x14ac:dyDescent="0.3">
      <c r="A61" s="165" t="s">
        <v>2637</v>
      </c>
      <c r="B61" s="166"/>
      <c r="C61" s="167"/>
      <c r="D61" s="167"/>
      <c r="E61" s="167"/>
      <c r="F61" s="182" t="s">
        <v>102</v>
      </c>
      <c r="G61" s="181"/>
      <c r="H61" s="181"/>
      <c r="I61" s="181"/>
      <c r="J61" s="181"/>
      <c r="K61" s="167"/>
      <c r="L61" s="182" t="s">
        <v>103</v>
      </c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0">
        <f>'17-335-3-2-3 - Objekt č.2...'!$J$31</f>
        <v>0</v>
      </c>
      <c r="AH61" s="181"/>
      <c r="AI61" s="181"/>
      <c r="AJ61" s="181"/>
      <c r="AK61" s="181"/>
      <c r="AL61" s="181"/>
      <c r="AM61" s="181"/>
      <c r="AN61" s="180">
        <f>ROUND(SUM($AG$61,$AT$61),1)</f>
        <v>0</v>
      </c>
      <c r="AO61" s="181"/>
      <c r="AP61" s="181"/>
      <c r="AQ61" s="168" t="s">
        <v>78</v>
      </c>
      <c r="AR61" s="166"/>
      <c r="AS61" s="169">
        <v>0</v>
      </c>
      <c r="AT61" s="170">
        <f>ROUND(SUM($AV$61:$AW$61),1)</f>
        <v>0</v>
      </c>
      <c r="AU61" s="171">
        <f>'17-335-3-2-3 - Objekt č.2...'!$P$93</f>
        <v>0</v>
      </c>
      <c r="AV61" s="170">
        <f>'17-335-3-2-3 - Objekt č.2...'!$J$34</f>
        <v>0</v>
      </c>
      <c r="AW61" s="170">
        <f>'17-335-3-2-3 - Objekt č.2...'!$J$35</f>
        <v>0</v>
      </c>
      <c r="AX61" s="170">
        <f>'17-335-3-2-3 - Objekt č.2...'!$J$36</f>
        <v>0</v>
      </c>
      <c r="AY61" s="170">
        <f>'17-335-3-2-3 - Objekt č.2...'!$J$37</f>
        <v>0</v>
      </c>
      <c r="AZ61" s="170">
        <f>'17-335-3-2-3 - Objekt č.2...'!$F$34</f>
        <v>0</v>
      </c>
      <c r="BA61" s="170">
        <f>'17-335-3-2-3 - Objekt č.2...'!$F$35</f>
        <v>0</v>
      </c>
      <c r="BB61" s="170">
        <f>'17-335-3-2-3 - Objekt č.2...'!$F$36</f>
        <v>0</v>
      </c>
      <c r="BC61" s="170">
        <f>'17-335-3-2-3 - Objekt č.2...'!$F$37</f>
        <v>0</v>
      </c>
      <c r="BD61" s="172">
        <f>'17-335-3-2-3 - Objekt č.2...'!$F$38</f>
        <v>0</v>
      </c>
      <c r="BT61" s="58" t="s">
        <v>97</v>
      </c>
      <c r="BV61" s="58" t="s">
        <v>68</v>
      </c>
      <c r="BW61" s="58" t="s">
        <v>104</v>
      </c>
      <c r="BX61" s="58" t="s">
        <v>94</v>
      </c>
    </row>
    <row r="62" spans="1:91" s="58" customFormat="1" ht="23.25" customHeight="1" x14ac:dyDescent="0.3">
      <c r="A62" s="165" t="s">
        <v>2637</v>
      </c>
      <c r="B62" s="166"/>
      <c r="C62" s="167"/>
      <c r="D62" s="167"/>
      <c r="E62" s="167"/>
      <c r="F62" s="182" t="s">
        <v>105</v>
      </c>
      <c r="G62" s="181"/>
      <c r="H62" s="181"/>
      <c r="I62" s="181"/>
      <c r="J62" s="181"/>
      <c r="K62" s="167"/>
      <c r="L62" s="182" t="s">
        <v>106</v>
      </c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0">
        <f>'17-335-3-2-4 - Řídící sys...'!$J$31</f>
        <v>0</v>
      </c>
      <c r="AH62" s="181"/>
      <c r="AI62" s="181"/>
      <c r="AJ62" s="181"/>
      <c r="AK62" s="181"/>
      <c r="AL62" s="181"/>
      <c r="AM62" s="181"/>
      <c r="AN62" s="180">
        <f>ROUND(SUM($AG$62,$AT$62),1)</f>
        <v>0</v>
      </c>
      <c r="AO62" s="181"/>
      <c r="AP62" s="181"/>
      <c r="AQ62" s="168" t="s">
        <v>78</v>
      </c>
      <c r="AR62" s="166"/>
      <c r="AS62" s="169">
        <v>0</v>
      </c>
      <c r="AT62" s="170">
        <f>ROUND(SUM($AV$62:$AW$62),1)</f>
        <v>0</v>
      </c>
      <c r="AU62" s="171">
        <f>'17-335-3-2-4 - Řídící sys...'!$P$91</f>
        <v>0</v>
      </c>
      <c r="AV62" s="170">
        <f>'17-335-3-2-4 - Řídící sys...'!$J$34</f>
        <v>0</v>
      </c>
      <c r="AW62" s="170">
        <f>'17-335-3-2-4 - Řídící sys...'!$J$35</f>
        <v>0</v>
      </c>
      <c r="AX62" s="170">
        <f>'17-335-3-2-4 - Řídící sys...'!$J$36</f>
        <v>0</v>
      </c>
      <c r="AY62" s="170">
        <f>'17-335-3-2-4 - Řídící sys...'!$J$37</f>
        <v>0</v>
      </c>
      <c r="AZ62" s="170">
        <f>'17-335-3-2-4 - Řídící sys...'!$F$34</f>
        <v>0</v>
      </c>
      <c r="BA62" s="170">
        <f>'17-335-3-2-4 - Řídící sys...'!$F$35</f>
        <v>0</v>
      </c>
      <c r="BB62" s="170">
        <f>'17-335-3-2-4 - Řídící sys...'!$F$36</f>
        <v>0</v>
      </c>
      <c r="BC62" s="170">
        <f>'17-335-3-2-4 - Řídící sys...'!$F$37</f>
        <v>0</v>
      </c>
      <c r="BD62" s="172">
        <f>'17-335-3-2-4 - Řídící sys...'!$F$38</f>
        <v>0</v>
      </c>
      <c r="BT62" s="58" t="s">
        <v>97</v>
      </c>
      <c r="BV62" s="58" t="s">
        <v>68</v>
      </c>
      <c r="BW62" s="58" t="s">
        <v>107</v>
      </c>
      <c r="BX62" s="58" t="s">
        <v>94</v>
      </c>
    </row>
    <row r="63" spans="1:91" s="58" customFormat="1" ht="23.25" customHeight="1" x14ac:dyDescent="0.3">
      <c r="A63" s="165" t="s">
        <v>2637</v>
      </c>
      <c r="B63" s="166"/>
      <c r="C63" s="167"/>
      <c r="D63" s="167"/>
      <c r="E63" s="182" t="s">
        <v>108</v>
      </c>
      <c r="F63" s="181"/>
      <c r="G63" s="181"/>
      <c r="H63" s="181"/>
      <c r="I63" s="181"/>
      <c r="J63" s="167"/>
      <c r="K63" s="182" t="s">
        <v>109</v>
      </c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0">
        <f>'17-335-3-3 - D2.3 - PJ 03...'!$J$29</f>
        <v>0</v>
      </c>
      <c r="AH63" s="181"/>
      <c r="AI63" s="181"/>
      <c r="AJ63" s="181"/>
      <c r="AK63" s="181"/>
      <c r="AL63" s="181"/>
      <c r="AM63" s="181"/>
      <c r="AN63" s="180">
        <f>ROUND(SUM($AG$63,$AT$63),1)</f>
        <v>0</v>
      </c>
      <c r="AO63" s="181"/>
      <c r="AP63" s="181"/>
      <c r="AQ63" s="168" t="s">
        <v>78</v>
      </c>
      <c r="AR63" s="166"/>
      <c r="AS63" s="173">
        <v>0</v>
      </c>
      <c r="AT63" s="174">
        <f>ROUND(SUM($AV$63:$AW$63),1)</f>
        <v>0</v>
      </c>
      <c r="AU63" s="175">
        <f>'17-335-3-3 - D2.3 - PJ 03...'!$P$89</f>
        <v>0</v>
      </c>
      <c r="AV63" s="174">
        <f>'17-335-3-3 - D2.3 - PJ 03...'!$J$32</f>
        <v>0</v>
      </c>
      <c r="AW63" s="174">
        <f>'17-335-3-3 - D2.3 - PJ 03...'!$J$33</f>
        <v>0</v>
      </c>
      <c r="AX63" s="174">
        <f>'17-335-3-3 - D2.3 - PJ 03...'!$J$34</f>
        <v>0</v>
      </c>
      <c r="AY63" s="174">
        <f>'17-335-3-3 - D2.3 - PJ 03...'!$J$35</f>
        <v>0</v>
      </c>
      <c r="AZ63" s="174">
        <f>'17-335-3-3 - D2.3 - PJ 03...'!$F$32</f>
        <v>0</v>
      </c>
      <c r="BA63" s="174">
        <f>'17-335-3-3 - D2.3 - PJ 03...'!$F$33</f>
        <v>0</v>
      </c>
      <c r="BB63" s="174">
        <f>'17-335-3-3 - D2.3 - PJ 03...'!$F$34</f>
        <v>0</v>
      </c>
      <c r="BC63" s="174">
        <f>'17-335-3-3 - D2.3 - PJ 03...'!$F$35</f>
        <v>0</v>
      </c>
      <c r="BD63" s="176">
        <f>'17-335-3-3 - D2.3 - PJ 03...'!$F$36</f>
        <v>0</v>
      </c>
      <c r="BT63" s="58" t="s">
        <v>75</v>
      </c>
      <c r="BV63" s="58" t="s">
        <v>68</v>
      </c>
      <c r="BW63" s="58" t="s">
        <v>110</v>
      </c>
      <c r="BX63" s="58" t="s">
        <v>88</v>
      </c>
    </row>
    <row r="64" spans="1:91" s="22" customFormat="1" ht="30.75" customHeight="1" x14ac:dyDescent="0.3">
      <c r="B64" s="23"/>
      <c r="AR64" s="23"/>
    </row>
    <row r="65" spans="2:44" s="22" customFormat="1" ht="7.5" customHeight="1" x14ac:dyDescent="0.3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23"/>
    </row>
  </sheetData>
  <sheetProtection password="CF66" sheet="1"/>
  <mergeCells count="8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D54:H54"/>
    <mergeCell ref="J54:AF54"/>
    <mergeCell ref="K58:AF58"/>
    <mergeCell ref="AN55:AP55"/>
    <mergeCell ref="AG55:AM55"/>
    <mergeCell ref="E55:I55"/>
    <mergeCell ref="K55:AF55"/>
    <mergeCell ref="AN56:AP56"/>
    <mergeCell ref="AG56:AM56"/>
    <mergeCell ref="D56:H56"/>
    <mergeCell ref="J56:AF56"/>
    <mergeCell ref="AG60:AM60"/>
    <mergeCell ref="F60:J60"/>
    <mergeCell ref="L60:AF60"/>
    <mergeCell ref="AN57:AP57"/>
    <mergeCell ref="AG57:AM57"/>
    <mergeCell ref="E57:I57"/>
    <mergeCell ref="K57:AF57"/>
    <mergeCell ref="AN58:AP58"/>
    <mergeCell ref="AG58:AM58"/>
    <mergeCell ref="E58:I58"/>
    <mergeCell ref="L61:AF61"/>
    <mergeCell ref="AN62:AP62"/>
    <mergeCell ref="AG62:AM62"/>
    <mergeCell ref="F62:J62"/>
    <mergeCell ref="L62:AF62"/>
    <mergeCell ref="AN59:AP59"/>
    <mergeCell ref="AG59:AM59"/>
    <mergeCell ref="F59:J59"/>
    <mergeCell ref="L59:AF59"/>
    <mergeCell ref="AN60:AP60"/>
    <mergeCell ref="AR2:BE2"/>
    <mergeCell ref="AN63:AP63"/>
    <mergeCell ref="AG63:AM63"/>
    <mergeCell ref="E63:I63"/>
    <mergeCell ref="K63:AF63"/>
    <mergeCell ref="AG51:AM51"/>
    <mergeCell ref="AN51:AP51"/>
    <mergeCell ref="AN61:AP61"/>
    <mergeCell ref="AG61:AM61"/>
    <mergeCell ref="F61:J61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17-335-1-1-1 - D1.1 - Arc...'!C2" tooltip="17-335-1-1-1 - D1.1 - Arc..." display="/"/>
    <hyperlink ref="A55" location="'17-335-2-1-1 - D1.2 - Tec...'!C2" tooltip="17-335-2-1-1 - D1.2 - Tec..." display="/"/>
    <hyperlink ref="A57" location="'17-335-3-1 - D2.1 - PJ 01...'!C2" tooltip="17-335-3-1 - D2.1 - PJ 01..." display="/"/>
    <hyperlink ref="A59" location="'17-335-3-2-1 - Kotelna a ...'!C2" tooltip="17-335-3-2-1 - Kotelna a ..." display="/"/>
    <hyperlink ref="A60" location="'17-335-3-2-2 - Řdící syst...'!C2" tooltip="17-335-3-2-2 - Řdící syst..." display="/"/>
    <hyperlink ref="A61" location="'17-335-3-2-3 - Objekt č.2...'!C2" tooltip="17-335-3-2-3 - Objekt č.2..." display="/"/>
    <hyperlink ref="A62" location="'17-335-3-2-4 - Řídící sys...'!C2" tooltip="17-335-3-2-4 - Řídící sys..." display="/"/>
    <hyperlink ref="A63" location="'17-335-3-3 - D2.3 - PJ 03...'!C2" tooltip="17-335-3-3 - D2.3 - PJ 03..." display="/"/>
  </hyperlinks>
  <pageMargins left="0.59027779102325439" right="0.59027779102325439" top="0.59027779102325439" bottom="0.59027779102325439" header="0" footer="0"/>
  <pageSetup paperSize="9" fitToHeight="100" orientation="landscape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2"/>
  <sheetViews>
    <sheetView showGridLines="0" workbookViewId="0">
      <pane ySplit="1" topLeftCell="A88" activePane="bottomLeft" state="frozenSplit"/>
      <selection pane="bottomLeft" activeCell="I100" sqref="I100"/>
    </sheetView>
  </sheetViews>
  <sheetFormatPr defaultColWidth="10.5" defaultRowHeight="14.25" customHeight="1" x14ac:dyDescent="0.3"/>
  <cols>
    <col min="1" max="1" width="8.33203125" style="9" customWidth="1"/>
    <col min="2" max="2" width="1.6640625" style="9" customWidth="1"/>
    <col min="3" max="3" width="4.1640625" style="9" customWidth="1"/>
    <col min="4" max="4" width="4.33203125" style="9" customWidth="1"/>
    <col min="5" max="5" width="17.1640625" style="9" customWidth="1"/>
    <col min="6" max="6" width="90.83203125" style="9" customWidth="1"/>
    <col min="7" max="7" width="8.6640625" style="9" customWidth="1"/>
    <col min="8" max="8" width="11.1640625" style="9" customWidth="1"/>
    <col min="9" max="9" width="12.6640625" style="9" customWidth="1"/>
    <col min="10" max="10" width="23.5" style="9" customWidth="1"/>
    <col min="11" max="11" width="15.5" style="9" customWidth="1"/>
    <col min="12" max="12" width="10.5" style="10" customWidth="1"/>
    <col min="13" max="18" width="10.5" style="9" hidden="1" customWidth="1"/>
    <col min="19" max="19" width="8.1640625" style="9" hidden="1" customWidth="1"/>
    <col min="20" max="20" width="29.6640625" style="9" hidden="1" customWidth="1"/>
    <col min="21" max="21" width="16.33203125" style="9" hidden="1" customWidth="1"/>
    <col min="22" max="22" width="12.33203125" style="9" customWidth="1"/>
    <col min="23" max="23" width="16.33203125" style="9" customWidth="1"/>
    <col min="24" max="24" width="12.1640625" style="9" customWidth="1"/>
    <col min="25" max="25" width="15" style="9" customWidth="1"/>
    <col min="26" max="26" width="11" style="9" customWidth="1"/>
    <col min="27" max="27" width="15" style="9" customWidth="1"/>
    <col min="28" max="28" width="16.33203125" style="9" customWidth="1"/>
    <col min="29" max="29" width="11" style="9" customWidth="1"/>
    <col min="30" max="30" width="15" style="9" customWidth="1"/>
    <col min="31" max="31" width="16.33203125" style="9" customWidth="1"/>
    <col min="32" max="43" width="10.5" style="10" customWidth="1"/>
    <col min="44" max="65" width="10.5" style="9" hidden="1" customWidth="1"/>
    <col min="66" max="16384" width="10.5" style="10"/>
  </cols>
  <sheetData>
    <row r="1" spans="1:256" s="8" customFormat="1" ht="22.5" customHeight="1" x14ac:dyDescent="0.3">
      <c r="A1" s="5"/>
      <c r="B1" s="2"/>
      <c r="C1" s="2"/>
      <c r="D1" s="3" t="s">
        <v>1</v>
      </c>
      <c r="E1" s="2"/>
      <c r="F1" s="4" t="s">
        <v>2638</v>
      </c>
      <c r="G1" s="214" t="s">
        <v>2639</v>
      </c>
      <c r="H1" s="214"/>
      <c r="I1" s="2"/>
      <c r="J1" s="4" t="s">
        <v>2640</v>
      </c>
      <c r="K1" s="3" t="s">
        <v>111</v>
      </c>
      <c r="L1" s="4" t="s">
        <v>2641</v>
      </c>
      <c r="M1" s="4"/>
      <c r="N1" s="4"/>
      <c r="O1" s="4"/>
      <c r="P1" s="4"/>
      <c r="Q1" s="4"/>
      <c r="R1" s="4"/>
      <c r="S1" s="4"/>
      <c r="T1" s="4"/>
      <c r="U1" s="7"/>
      <c r="V1" s="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9" customFormat="1" ht="37.5" customHeight="1" x14ac:dyDescent="0.3">
      <c r="L2" s="178" t="s">
        <v>6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9" t="s">
        <v>79</v>
      </c>
    </row>
    <row r="3" spans="1:256" s="9" customFormat="1" ht="7.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3"/>
      <c r="AT3" s="9" t="s">
        <v>75</v>
      </c>
    </row>
    <row r="4" spans="1:256" s="9" customFormat="1" ht="37.5" customHeight="1" x14ac:dyDescent="0.3">
      <c r="B4" s="14"/>
      <c r="D4" s="15" t="s">
        <v>112</v>
      </c>
      <c r="K4" s="16"/>
      <c r="M4" s="17" t="s">
        <v>11</v>
      </c>
      <c r="AT4" s="9" t="s">
        <v>4</v>
      </c>
    </row>
    <row r="5" spans="1:256" s="9" customFormat="1" ht="7.5" customHeight="1" x14ac:dyDescent="0.3">
      <c r="B5" s="14"/>
      <c r="K5" s="16"/>
    </row>
    <row r="6" spans="1:256" s="9" customFormat="1" ht="15.75" customHeight="1" x14ac:dyDescent="0.3">
      <c r="B6" s="14"/>
      <c r="D6" s="18" t="s">
        <v>17</v>
      </c>
      <c r="K6" s="16"/>
    </row>
    <row r="7" spans="1:256" s="9" customFormat="1" ht="15.75" customHeight="1" x14ac:dyDescent="0.3">
      <c r="B7" s="14"/>
      <c r="E7" s="215" t="str">
        <f>'Rekapitulace stavby'!$K$6</f>
        <v>Město Libavá - rekonstrukce kotelny č. 210</v>
      </c>
      <c r="F7" s="179"/>
      <c r="G7" s="179"/>
      <c r="H7" s="179"/>
      <c r="K7" s="16"/>
    </row>
    <row r="8" spans="1:256" s="9" customFormat="1" ht="15.75" customHeight="1" x14ac:dyDescent="0.3">
      <c r="B8" s="14"/>
      <c r="D8" s="18" t="s">
        <v>113</v>
      </c>
      <c r="K8" s="16"/>
    </row>
    <row r="9" spans="1:256" s="19" customFormat="1" ht="16.5" customHeight="1" x14ac:dyDescent="0.3">
      <c r="B9" s="20"/>
      <c r="E9" s="215" t="s">
        <v>114</v>
      </c>
      <c r="F9" s="216"/>
      <c r="G9" s="216"/>
      <c r="H9" s="216"/>
      <c r="K9" s="21"/>
    </row>
    <row r="10" spans="1:256" s="22" customFormat="1" ht="15.75" customHeight="1" x14ac:dyDescent="0.3">
      <c r="B10" s="23"/>
      <c r="D10" s="18" t="s">
        <v>115</v>
      </c>
      <c r="K10" s="24"/>
    </row>
    <row r="11" spans="1:256" s="22" customFormat="1" ht="37.5" customHeight="1" x14ac:dyDescent="0.3">
      <c r="B11" s="23"/>
      <c r="E11" s="196" t="s">
        <v>116</v>
      </c>
      <c r="F11" s="197"/>
      <c r="G11" s="197"/>
      <c r="H11" s="197"/>
      <c r="K11" s="24"/>
    </row>
    <row r="12" spans="1:256" s="22" customFormat="1" ht="14.25" customHeight="1" x14ac:dyDescent="0.3">
      <c r="B12" s="23"/>
      <c r="K12" s="24"/>
    </row>
    <row r="13" spans="1:256" s="22" customFormat="1" ht="15" customHeight="1" x14ac:dyDescent="0.3">
      <c r="B13" s="23"/>
      <c r="D13" s="18" t="s">
        <v>19</v>
      </c>
      <c r="F13" s="25"/>
      <c r="I13" s="18" t="s">
        <v>20</v>
      </c>
      <c r="J13" s="25"/>
      <c r="K13" s="24"/>
    </row>
    <row r="14" spans="1:256" s="22" customFormat="1" ht="15" customHeight="1" x14ac:dyDescent="0.3">
      <c r="B14" s="23"/>
      <c r="D14" s="18" t="s">
        <v>21</v>
      </c>
      <c r="F14" s="25" t="s">
        <v>22</v>
      </c>
      <c r="I14" s="18" t="s">
        <v>23</v>
      </c>
      <c r="J14" s="26" t="str">
        <f>'Rekapitulace stavby'!$AN$8</f>
        <v>Vyplň údaj</v>
      </c>
      <c r="K14" s="24"/>
    </row>
    <row r="15" spans="1:256" s="22" customFormat="1" ht="12" customHeight="1" x14ac:dyDescent="0.3">
      <c r="B15" s="23"/>
      <c r="K15" s="24"/>
    </row>
    <row r="16" spans="1:256" s="22" customFormat="1" ht="15" customHeight="1" x14ac:dyDescent="0.3">
      <c r="B16" s="23"/>
      <c r="D16" s="18" t="s">
        <v>24</v>
      </c>
      <c r="I16" s="18" t="s">
        <v>25</v>
      </c>
      <c r="J16" s="25" t="str">
        <f>IF('Rekapitulace stavby'!$AN$10="","",'Rekapitulace stavby'!$AN$10)</f>
        <v/>
      </c>
      <c r="K16" s="24"/>
    </row>
    <row r="17" spans="2:11" s="22" customFormat="1" ht="18.75" customHeight="1" x14ac:dyDescent="0.3">
      <c r="B17" s="23"/>
      <c r="E17" s="25" t="str">
        <f>IF('Rekapitulace stavby'!$E$11="","",'Rekapitulace stavby'!$E$11)</f>
        <v xml:space="preserve"> </v>
      </c>
      <c r="I17" s="18" t="s">
        <v>26</v>
      </c>
      <c r="J17" s="25" t="str">
        <f>IF('Rekapitulace stavby'!$AN$11="","",'Rekapitulace stavby'!$AN$11)</f>
        <v/>
      </c>
      <c r="K17" s="24"/>
    </row>
    <row r="18" spans="2:11" s="22" customFormat="1" ht="7.5" customHeight="1" x14ac:dyDescent="0.3">
      <c r="B18" s="23"/>
      <c r="K18" s="24"/>
    </row>
    <row r="19" spans="2:11" s="22" customFormat="1" ht="15" customHeight="1" x14ac:dyDescent="0.3">
      <c r="B19" s="23"/>
      <c r="D19" s="18" t="s">
        <v>27</v>
      </c>
      <c r="I19" s="18" t="s">
        <v>25</v>
      </c>
      <c r="J19" s="25" t="str">
        <f>IF('Rekapitulace stavby'!$AN$13="Vyplň údaj","",IF('Rekapitulace stavby'!$AN$13="","",'Rekapitulace stavby'!$AN$13))</f>
        <v/>
      </c>
      <c r="K19" s="24"/>
    </row>
    <row r="20" spans="2:11" s="22" customFormat="1" ht="18.75" customHeight="1" x14ac:dyDescent="0.3">
      <c r="B20" s="23"/>
      <c r="E20" s="25" t="str">
        <f>IF('Rekapitulace stavby'!$E$14="Vyplň údaj","",IF('Rekapitulace stavby'!$E$14="","",'Rekapitulace stavby'!$E$14))</f>
        <v/>
      </c>
      <c r="I20" s="18" t="s">
        <v>26</v>
      </c>
      <c r="J20" s="25" t="str">
        <f>IF('Rekapitulace stavby'!$AN$14="Vyplň údaj","",IF('Rekapitulace stavby'!$AN$14="","",'Rekapitulace stavby'!$AN$14))</f>
        <v/>
      </c>
      <c r="K20" s="24"/>
    </row>
    <row r="21" spans="2:11" s="22" customFormat="1" ht="7.5" customHeight="1" x14ac:dyDescent="0.3">
      <c r="B21" s="23"/>
      <c r="K21" s="24"/>
    </row>
    <row r="22" spans="2:11" s="22" customFormat="1" ht="15" customHeight="1" x14ac:dyDescent="0.3">
      <c r="B22" s="23"/>
      <c r="D22" s="18" t="s">
        <v>29</v>
      </c>
      <c r="I22" s="18" t="s">
        <v>25</v>
      </c>
      <c r="J22" s="25" t="str">
        <f>IF('Rekapitulace stavby'!$AN$16="","",'Rekapitulace stavby'!$AN$16)</f>
        <v/>
      </c>
      <c r="K22" s="24"/>
    </row>
    <row r="23" spans="2:11" s="22" customFormat="1" ht="18.75" customHeight="1" x14ac:dyDescent="0.3">
      <c r="B23" s="23"/>
      <c r="E23" s="25" t="str">
        <f>IF('Rekapitulace stavby'!$E$17="","",'Rekapitulace stavby'!$E$17)</f>
        <v xml:space="preserve"> </v>
      </c>
      <c r="I23" s="18" t="s">
        <v>26</v>
      </c>
      <c r="J23" s="25" t="str">
        <f>IF('Rekapitulace stavby'!$AN$17="","",'Rekapitulace stavby'!$AN$17)</f>
        <v/>
      </c>
      <c r="K23" s="24"/>
    </row>
    <row r="24" spans="2:11" s="22" customFormat="1" ht="7.5" customHeight="1" x14ac:dyDescent="0.3">
      <c r="B24" s="23"/>
      <c r="K24" s="24"/>
    </row>
    <row r="25" spans="2:11" s="22" customFormat="1" ht="15" customHeight="1" x14ac:dyDescent="0.3">
      <c r="B25" s="23"/>
      <c r="D25" s="18" t="s">
        <v>30</v>
      </c>
      <c r="K25" s="24"/>
    </row>
    <row r="26" spans="2:11" s="19" customFormat="1" ht="15.75" customHeight="1" x14ac:dyDescent="0.3">
      <c r="B26" s="20"/>
      <c r="E26" s="210"/>
      <c r="F26" s="216"/>
      <c r="G26" s="216"/>
      <c r="H26" s="216"/>
      <c r="K26" s="21"/>
    </row>
    <row r="27" spans="2:11" s="22" customFormat="1" ht="7.5" customHeight="1" x14ac:dyDescent="0.3">
      <c r="B27" s="23"/>
      <c r="K27" s="24"/>
    </row>
    <row r="28" spans="2:11" s="22" customFormat="1" ht="7.5" customHeight="1" x14ac:dyDescent="0.3">
      <c r="B28" s="23"/>
      <c r="D28" s="27"/>
      <c r="E28" s="27"/>
      <c r="F28" s="27"/>
      <c r="G28" s="27"/>
      <c r="H28" s="27"/>
      <c r="I28" s="27"/>
      <c r="J28" s="27"/>
      <c r="K28" s="28"/>
    </row>
    <row r="29" spans="2:11" s="22" customFormat="1" ht="26.25" customHeight="1" x14ac:dyDescent="0.3">
      <c r="B29" s="23"/>
      <c r="D29" s="29" t="s">
        <v>32</v>
      </c>
      <c r="J29" s="30">
        <f>ROUND($J$97,1)</f>
        <v>0</v>
      </c>
      <c r="K29" s="24"/>
    </row>
    <row r="30" spans="2:11" s="22" customFormat="1" ht="7.5" customHeight="1" x14ac:dyDescent="0.3">
      <c r="B30" s="23"/>
      <c r="D30" s="27"/>
      <c r="E30" s="27"/>
      <c r="F30" s="27"/>
      <c r="G30" s="27"/>
      <c r="H30" s="27"/>
      <c r="I30" s="27"/>
      <c r="J30" s="27"/>
      <c r="K30" s="28"/>
    </row>
    <row r="31" spans="2:11" s="22" customFormat="1" ht="15" customHeight="1" x14ac:dyDescent="0.3">
      <c r="B31" s="23"/>
      <c r="F31" s="31" t="s">
        <v>34</v>
      </c>
      <c r="I31" s="31" t="s">
        <v>33</v>
      </c>
      <c r="J31" s="31" t="s">
        <v>35</v>
      </c>
      <c r="K31" s="24"/>
    </row>
    <row r="32" spans="2:11" s="22" customFormat="1" ht="15" customHeight="1" x14ac:dyDescent="0.3">
      <c r="B32" s="23"/>
      <c r="D32" s="32" t="s">
        <v>36</v>
      </c>
      <c r="E32" s="32" t="s">
        <v>37</v>
      </c>
      <c r="F32" s="33">
        <f>ROUND(SUM($BE$97:$BE$440),1)</f>
        <v>0</v>
      </c>
      <c r="I32" s="34">
        <v>0.21</v>
      </c>
      <c r="J32" s="33">
        <f>ROUND(SUM($BE$97:$BE$440)*$I$32,1)</f>
        <v>0</v>
      </c>
      <c r="K32" s="24"/>
    </row>
    <row r="33" spans="2:11" s="22" customFormat="1" ht="15" customHeight="1" x14ac:dyDescent="0.3">
      <c r="B33" s="23"/>
      <c r="E33" s="32" t="s">
        <v>38</v>
      </c>
      <c r="F33" s="33">
        <f>ROUND(SUM($BF$97:$BF$440),1)</f>
        <v>0</v>
      </c>
      <c r="I33" s="34">
        <v>0.15</v>
      </c>
      <c r="J33" s="33">
        <f>ROUND(SUM($BF$97:$BF$440)*$I$33,1)</f>
        <v>0</v>
      </c>
      <c r="K33" s="24"/>
    </row>
    <row r="34" spans="2:11" s="22" customFormat="1" ht="15" hidden="1" customHeight="1" x14ac:dyDescent="0.3">
      <c r="B34" s="23"/>
      <c r="E34" s="32" t="s">
        <v>39</v>
      </c>
      <c r="F34" s="33">
        <f>ROUND(SUM($BG$97:$BG$440),1)</f>
        <v>0</v>
      </c>
      <c r="I34" s="34">
        <v>0.21</v>
      </c>
      <c r="J34" s="33">
        <v>0</v>
      </c>
      <c r="K34" s="24"/>
    </row>
    <row r="35" spans="2:11" s="22" customFormat="1" ht="15" hidden="1" customHeight="1" x14ac:dyDescent="0.3">
      <c r="B35" s="23"/>
      <c r="E35" s="32" t="s">
        <v>40</v>
      </c>
      <c r="F35" s="33">
        <f>ROUND(SUM($BH$97:$BH$440),1)</f>
        <v>0</v>
      </c>
      <c r="I35" s="34">
        <v>0.15</v>
      </c>
      <c r="J35" s="33">
        <v>0</v>
      </c>
      <c r="K35" s="24"/>
    </row>
    <row r="36" spans="2:11" s="22" customFormat="1" ht="15" hidden="1" customHeight="1" x14ac:dyDescent="0.3">
      <c r="B36" s="23"/>
      <c r="E36" s="32" t="s">
        <v>41</v>
      </c>
      <c r="F36" s="33">
        <f>ROUND(SUM($BI$97:$BI$440),1)</f>
        <v>0</v>
      </c>
      <c r="I36" s="34">
        <v>0</v>
      </c>
      <c r="J36" s="33">
        <v>0</v>
      </c>
      <c r="K36" s="24"/>
    </row>
    <row r="37" spans="2:11" s="22" customFormat="1" ht="7.5" customHeight="1" x14ac:dyDescent="0.3">
      <c r="B37" s="23"/>
      <c r="K37" s="24"/>
    </row>
    <row r="38" spans="2:11" s="22" customFormat="1" ht="26.25" customHeight="1" x14ac:dyDescent="0.3">
      <c r="B38" s="23"/>
      <c r="C38" s="35"/>
      <c r="D38" s="36" t="s">
        <v>42</v>
      </c>
      <c r="E38" s="37"/>
      <c r="F38" s="37"/>
      <c r="G38" s="38" t="s">
        <v>43</v>
      </c>
      <c r="H38" s="39" t="s">
        <v>44</v>
      </c>
      <c r="I38" s="37"/>
      <c r="J38" s="40">
        <f>ROUND(SUM($J$29:$J$36),1)</f>
        <v>0</v>
      </c>
      <c r="K38" s="41"/>
    </row>
    <row r="39" spans="2:11" s="22" customFormat="1" ht="15" customHeight="1" x14ac:dyDescent="0.3">
      <c r="B39" s="42"/>
      <c r="C39" s="43"/>
      <c r="D39" s="43"/>
      <c r="E39" s="43"/>
      <c r="F39" s="43"/>
      <c r="G39" s="43"/>
      <c r="H39" s="43"/>
      <c r="I39" s="43"/>
      <c r="J39" s="43"/>
      <c r="K39" s="44"/>
    </row>
    <row r="43" spans="2:11" s="22" customFormat="1" ht="7.5" customHeight="1" x14ac:dyDescent="0.3">
      <c r="B43" s="45"/>
      <c r="C43" s="46"/>
      <c r="D43" s="46"/>
      <c r="E43" s="46"/>
      <c r="F43" s="46"/>
      <c r="G43" s="46"/>
      <c r="H43" s="46"/>
      <c r="I43" s="46"/>
      <c r="J43" s="46"/>
      <c r="K43" s="47"/>
    </row>
    <row r="44" spans="2:11" s="22" customFormat="1" ht="37.5" customHeight="1" x14ac:dyDescent="0.3">
      <c r="B44" s="23"/>
      <c r="C44" s="15" t="s">
        <v>117</v>
      </c>
      <c r="K44" s="24"/>
    </row>
    <row r="45" spans="2:11" s="22" customFormat="1" ht="7.5" customHeight="1" x14ac:dyDescent="0.3">
      <c r="B45" s="23"/>
      <c r="K45" s="24"/>
    </row>
    <row r="46" spans="2:11" s="22" customFormat="1" ht="15" customHeight="1" x14ac:dyDescent="0.3">
      <c r="B46" s="23"/>
      <c r="C46" s="18" t="s">
        <v>17</v>
      </c>
      <c r="K46" s="24"/>
    </row>
    <row r="47" spans="2:11" s="22" customFormat="1" ht="16.5" customHeight="1" x14ac:dyDescent="0.3">
      <c r="B47" s="23"/>
      <c r="E47" s="215" t="str">
        <f>$E$7</f>
        <v>Město Libavá - rekonstrukce kotelny č. 210</v>
      </c>
      <c r="F47" s="197"/>
      <c r="G47" s="197"/>
      <c r="H47" s="197"/>
      <c r="K47" s="24"/>
    </row>
    <row r="48" spans="2:11" s="9" customFormat="1" ht="15.75" customHeight="1" x14ac:dyDescent="0.3">
      <c r="B48" s="14"/>
      <c r="C48" s="18" t="s">
        <v>113</v>
      </c>
      <c r="K48" s="16"/>
    </row>
    <row r="49" spans="2:47" s="22" customFormat="1" ht="16.5" customHeight="1" x14ac:dyDescent="0.3">
      <c r="B49" s="23"/>
      <c r="E49" s="215" t="s">
        <v>114</v>
      </c>
      <c r="F49" s="197"/>
      <c r="G49" s="197"/>
      <c r="H49" s="197"/>
      <c r="K49" s="24"/>
    </row>
    <row r="50" spans="2:47" s="22" customFormat="1" ht="15" customHeight="1" x14ac:dyDescent="0.3">
      <c r="B50" s="23"/>
      <c r="C50" s="18" t="s">
        <v>115</v>
      </c>
      <c r="K50" s="24"/>
    </row>
    <row r="51" spans="2:47" s="22" customFormat="1" ht="19.5" customHeight="1" x14ac:dyDescent="0.3">
      <c r="B51" s="23"/>
      <c r="E51" s="196" t="str">
        <f>$E$11</f>
        <v xml:space="preserve">17-335-1-1-1 - D1.1 - Architektonicko-stavební řešení </v>
      </c>
      <c r="F51" s="197"/>
      <c r="G51" s="197"/>
      <c r="H51" s="197"/>
      <c r="K51" s="24"/>
    </row>
    <row r="52" spans="2:47" s="22" customFormat="1" ht="7.5" customHeight="1" x14ac:dyDescent="0.3">
      <c r="B52" s="23"/>
      <c r="K52" s="24"/>
    </row>
    <row r="53" spans="2:47" s="22" customFormat="1" ht="18.75" customHeight="1" x14ac:dyDescent="0.3">
      <c r="B53" s="23"/>
      <c r="C53" s="18" t="s">
        <v>21</v>
      </c>
      <c r="F53" s="25" t="str">
        <f>$F$14</f>
        <v xml:space="preserve"> </v>
      </c>
      <c r="I53" s="18" t="s">
        <v>23</v>
      </c>
      <c r="J53" s="26" t="str">
        <f>IF($J$14="","",$J$14)</f>
        <v>Vyplň údaj</v>
      </c>
      <c r="K53" s="24"/>
    </row>
    <row r="54" spans="2:47" s="22" customFormat="1" ht="7.5" customHeight="1" x14ac:dyDescent="0.3">
      <c r="B54" s="23"/>
      <c r="K54" s="24"/>
    </row>
    <row r="55" spans="2:47" s="22" customFormat="1" ht="15.75" customHeight="1" x14ac:dyDescent="0.3">
      <c r="B55" s="23"/>
      <c r="C55" s="18" t="s">
        <v>24</v>
      </c>
      <c r="F55" s="25" t="str">
        <f>$E$17</f>
        <v xml:space="preserve"> </v>
      </c>
      <c r="I55" s="18" t="s">
        <v>29</v>
      </c>
      <c r="J55" s="25" t="str">
        <f>$E$23</f>
        <v xml:space="preserve"> </v>
      </c>
      <c r="K55" s="24"/>
    </row>
    <row r="56" spans="2:47" s="22" customFormat="1" ht="15" customHeight="1" x14ac:dyDescent="0.3">
      <c r="B56" s="23"/>
      <c r="C56" s="18" t="s">
        <v>27</v>
      </c>
      <c r="F56" s="25" t="str">
        <f>IF($E$20="","",$E$20)</f>
        <v/>
      </c>
      <c r="K56" s="24"/>
    </row>
    <row r="57" spans="2:47" s="22" customFormat="1" ht="11.25" customHeight="1" x14ac:dyDescent="0.3">
      <c r="B57" s="23"/>
      <c r="K57" s="24"/>
    </row>
    <row r="58" spans="2:47" s="22" customFormat="1" ht="30" customHeight="1" x14ac:dyDescent="0.3">
      <c r="B58" s="23"/>
      <c r="C58" s="48" t="s">
        <v>118</v>
      </c>
      <c r="D58" s="35"/>
      <c r="E58" s="35"/>
      <c r="F58" s="35"/>
      <c r="G58" s="35"/>
      <c r="H58" s="35"/>
      <c r="I58" s="35"/>
      <c r="J58" s="49" t="s">
        <v>119</v>
      </c>
      <c r="K58" s="50"/>
    </row>
    <row r="59" spans="2:47" s="22" customFormat="1" ht="11.25" customHeight="1" x14ac:dyDescent="0.3">
      <c r="B59" s="23"/>
      <c r="K59" s="24"/>
    </row>
    <row r="60" spans="2:47" s="22" customFormat="1" ht="30" customHeight="1" x14ac:dyDescent="0.3">
      <c r="B60" s="23"/>
      <c r="C60" s="51" t="s">
        <v>120</v>
      </c>
      <c r="J60" s="30">
        <f>ROUND($J$97,1)</f>
        <v>0</v>
      </c>
      <c r="K60" s="24"/>
      <c r="AU60" s="22" t="s">
        <v>121</v>
      </c>
    </row>
    <row r="61" spans="2:47" s="53" customFormat="1" ht="25.5" customHeight="1" x14ac:dyDescent="0.3">
      <c r="B61" s="52"/>
      <c r="D61" s="54" t="s">
        <v>122</v>
      </c>
      <c r="E61" s="54"/>
      <c r="F61" s="54"/>
      <c r="G61" s="54"/>
      <c r="H61" s="54"/>
      <c r="I61" s="54"/>
      <c r="J61" s="55">
        <f>ROUND($J$98,1)</f>
        <v>0</v>
      </c>
      <c r="K61" s="56"/>
    </row>
    <row r="62" spans="2:47" s="58" customFormat="1" ht="21" customHeight="1" x14ac:dyDescent="0.3">
      <c r="B62" s="57"/>
      <c r="D62" s="59" t="s">
        <v>123</v>
      </c>
      <c r="E62" s="59"/>
      <c r="F62" s="59"/>
      <c r="G62" s="59"/>
      <c r="H62" s="59"/>
      <c r="I62" s="59"/>
      <c r="J62" s="60">
        <f>ROUND($J$99,1)</f>
        <v>0</v>
      </c>
      <c r="K62" s="61"/>
    </row>
    <row r="63" spans="2:47" s="58" customFormat="1" ht="21" customHeight="1" x14ac:dyDescent="0.3">
      <c r="B63" s="57"/>
      <c r="D63" s="59" t="s">
        <v>124</v>
      </c>
      <c r="E63" s="59"/>
      <c r="F63" s="59"/>
      <c r="G63" s="59"/>
      <c r="H63" s="59"/>
      <c r="I63" s="59"/>
      <c r="J63" s="60">
        <f>ROUND($J$158,1)</f>
        <v>0</v>
      </c>
      <c r="K63" s="61"/>
    </row>
    <row r="64" spans="2:47" s="58" customFormat="1" ht="21" customHeight="1" x14ac:dyDescent="0.3">
      <c r="B64" s="57"/>
      <c r="D64" s="59" t="s">
        <v>125</v>
      </c>
      <c r="E64" s="59"/>
      <c r="F64" s="59"/>
      <c r="G64" s="59"/>
      <c r="H64" s="59"/>
      <c r="I64" s="59"/>
      <c r="J64" s="60">
        <f>ROUND($J$172,1)</f>
        <v>0</v>
      </c>
      <c r="K64" s="61"/>
    </row>
    <row r="65" spans="2:11" s="58" customFormat="1" ht="21" customHeight="1" x14ac:dyDescent="0.3">
      <c r="B65" s="57"/>
      <c r="D65" s="59" t="s">
        <v>126</v>
      </c>
      <c r="E65" s="59"/>
      <c r="F65" s="59"/>
      <c r="G65" s="59"/>
      <c r="H65" s="59"/>
      <c r="I65" s="59"/>
      <c r="J65" s="60">
        <f>ROUND($J$174,1)</f>
        <v>0</v>
      </c>
      <c r="K65" s="61"/>
    </row>
    <row r="66" spans="2:11" s="58" customFormat="1" ht="21" customHeight="1" x14ac:dyDescent="0.3">
      <c r="B66" s="57"/>
      <c r="D66" s="59" t="s">
        <v>127</v>
      </c>
      <c r="E66" s="59"/>
      <c r="F66" s="59"/>
      <c r="G66" s="59"/>
      <c r="H66" s="59"/>
      <c r="I66" s="59"/>
      <c r="J66" s="60">
        <f>ROUND($J$251,1)</f>
        <v>0</v>
      </c>
      <c r="K66" s="61"/>
    </row>
    <row r="67" spans="2:11" s="58" customFormat="1" ht="21" customHeight="1" x14ac:dyDescent="0.3">
      <c r="B67" s="57"/>
      <c r="D67" s="59" t="s">
        <v>128</v>
      </c>
      <c r="E67" s="59"/>
      <c r="F67" s="59"/>
      <c r="G67" s="59"/>
      <c r="H67" s="59"/>
      <c r="I67" s="59"/>
      <c r="J67" s="60">
        <f>ROUND($J$308,1)</f>
        <v>0</v>
      </c>
      <c r="K67" s="61"/>
    </row>
    <row r="68" spans="2:11" s="58" customFormat="1" ht="21" customHeight="1" x14ac:dyDescent="0.3">
      <c r="B68" s="57"/>
      <c r="D68" s="59" t="s">
        <v>129</v>
      </c>
      <c r="E68" s="59"/>
      <c r="F68" s="59"/>
      <c r="G68" s="59"/>
      <c r="H68" s="59"/>
      <c r="I68" s="59"/>
      <c r="J68" s="60">
        <f>ROUND($J$322,1)</f>
        <v>0</v>
      </c>
      <c r="K68" s="61"/>
    </row>
    <row r="69" spans="2:11" s="53" customFormat="1" ht="25.5" customHeight="1" x14ac:dyDescent="0.3">
      <c r="B69" s="52"/>
      <c r="D69" s="54" t="s">
        <v>130</v>
      </c>
      <c r="E69" s="54"/>
      <c r="F69" s="54"/>
      <c r="G69" s="54"/>
      <c r="H69" s="54"/>
      <c r="I69" s="54"/>
      <c r="J69" s="55">
        <f>ROUND($J$324,1)</f>
        <v>0</v>
      </c>
      <c r="K69" s="56"/>
    </row>
    <row r="70" spans="2:11" s="58" customFormat="1" ht="21" customHeight="1" x14ac:dyDescent="0.3">
      <c r="B70" s="57"/>
      <c r="D70" s="59" t="s">
        <v>131</v>
      </c>
      <c r="E70" s="59"/>
      <c r="F70" s="59"/>
      <c r="G70" s="59"/>
      <c r="H70" s="59"/>
      <c r="I70" s="59"/>
      <c r="J70" s="60">
        <f>ROUND($J$325,1)</f>
        <v>0</v>
      </c>
      <c r="K70" s="61"/>
    </row>
    <row r="71" spans="2:11" s="58" customFormat="1" ht="21" customHeight="1" x14ac:dyDescent="0.3">
      <c r="B71" s="57"/>
      <c r="D71" s="59" t="s">
        <v>132</v>
      </c>
      <c r="E71" s="59"/>
      <c r="F71" s="59"/>
      <c r="G71" s="59"/>
      <c r="H71" s="59"/>
      <c r="I71" s="59"/>
      <c r="J71" s="60">
        <f>ROUND($J$336,1)</f>
        <v>0</v>
      </c>
      <c r="K71" s="61"/>
    </row>
    <row r="72" spans="2:11" s="58" customFormat="1" ht="21" customHeight="1" x14ac:dyDescent="0.3">
      <c r="B72" s="57"/>
      <c r="D72" s="59" t="s">
        <v>133</v>
      </c>
      <c r="E72" s="59"/>
      <c r="F72" s="59"/>
      <c r="G72" s="59"/>
      <c r="H72" s="59"/>
      <c r="I72" s="59"/>
      <c r="J72" s="60">
        <f>ROUND($J$339,1)</f>
        <v>0</v>
      </c>
      <c r="K72" s="61"/>
    </row>
    <row r="73" spans="2:11" s="58" customFormat="1" ht="21" customHeight="1" x14ac:dyDescent="0.3">
      <c r="B73" s="57"/>
      <c r="D73" s="59" t="s">
        <v>134</v>
      </c>
      <c r="E73" s="59"/>
      <c r="F73" s="59"/>
      <c r="G73" s="59"/>
      <c r="H73" s="59"/>
      <c r="I73" s="59"/>
      <c r="J73" s="60">
        <f>ROUND($J$360,1)</f>
        <v>0</v>
      </c>
      <c r="K73" s="61"/>
    </row>
    <row r="74" spans="2:11" s="58" customFormat="1" ht="21" customHeight="1" x14ac:dyDescent="0.3">
      <c r="B74" s="57"/>
      <c r="D74" s="59" t="s">
        <v>135</v>
      </c>
      <c r="E74" s="59"/>
      <c r="F74" s="59"/>
      <c r="G74" s="59"/>
      <c r="H74" s="59"/>
      <c r="I74" s="59"/>
      <c r="J74" s="60">
        <f>ROUND($J$388,1)</f>
        <v>0</v>
      </c>
      <c r="K74" s="61"/>
    </row>
    <row r="75" spans="2:11" s="53" customFormat="1" ht="25.5" customHeight="1" x14ac:dyDescent="0.3">
      <c r="B75" s="52"/>
      <c r="D75" s="54" t="s">
        <v>136</v>
      </c>
      <c r="E75" s="54"/>
      <c r="F75" s="54"/>
      <c r="G75" s="54"/>
      <c r="H75" s="54"/>
      <c r="I75" s="54"/>
      <c r="J75" s="55">
        <f>ROUND($J$428,1)</f>
        <v>0</v>
      </c>
      <c r="K75" s="56"/>
    </row>
    <row r="76" spans="2:11" s="22" customFormat="1" ht="22.5" customHeight="1" x14ac:dyDescent="0.3">
      <c r="B76" s="23"/>
      <c r="K76" s="24"/>
    </row>
    <row r="77" spans="2:11" s="22" customFormat="1" ht="7.5" customHeight="1" x14ac:dyDescent="0.3">
      <c r="B77" s="42"/>
      <c r="C77" s="43"/>
      <c r="D77" s="43"/>
      <c r="E77" s="43"/>
      <c r="F77" s="43"/>
      <c r="G77" s="43"/>
      <c r="H77" s="43"/>
      <c r="I77" s="43"/>
      <c r="J77" s="43"/>
      <c r="K77" s="44"/>
    </row>
    <row r="81" spans="2:20" s="22" customFormat="1" ht="7.5" customHeight="1" x14ac:dyDescent="0.3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3"/>
    </row>
    <row r="82" spans="2:20" s="22" customFormat="1" ht="37.5" customHeight="1" x14ac:dyDescent="0.3">
      <c r="B82" s="23"/>
      <c r="C82" s="15" t="s">
        <v>137</v>
      </c>
      <c r="L82" s="23"/>
    </row>
    <row r="83" spans="2:20" s="22" customFormat="1" ht="7.5" customHeight="1" x14ac:dyDescent="0.3">
      <c r="B83" s="23"/>
      <c r="L83" s="23"/>
    </row>
    <row r="84" spans="2:20" s="22" customFormat="1" ht="15" customHeight="1" x14ac:dyDescent="0.3">
      <c r="B84" s="23"/>
      <c r="C84" s="18" t="s">
        <v>17</v>
      </c>
      <c r="L84" s="23"/>
    </row>
    <row r="85" spans="2:20" s="22" customFormat="1" ht="16.5" customHeight="1" x14ac:dyDescent="0.3">
      <c r="B85" s="23"/>
      <c r="E85" s="215" t="str">
        <f>$E$7</f>
        <v>Město Libavá - rekonstrukce kotelny č. 210</v>
      </c>
      <c r="F85" s="197"/>
      <c r="G85" s="197"/>
      <c r="H85" s="197"/>
      <c r="L85" s="23"/>
    </row>
    <row r="86" spans="2:20" s="9" customFormat="1" ht="15.75" customHeight="1" x14ac:dyDescent="0.3">
      <c r="B86" s="14"/>
      <c r="C86" s="18" t="s">
        <v>113</v>
      </c>
      <c r="L86" s="14"/>
    </row>
    <row r="87" spans="2:20" s="22" customFormat="1" ht="16.5" customHeight="1" x14ac:dyDescent="0.3">
      <c r="B87" s="23"/>
      <c r="E87" s="215" t="s">
        <v>114</v>
      </c>
      <c r="F87" s="197"/>
      <c r="G87" s="197"/>
      <c r="H87" s="197"/>
      <c r="L87" s="23"/>
    </row>
    <row r="88" spans="2:20" s="22" customFormat="1" ht="15" customHeight="1" x14ac:dyDescent="0.3">
      <c r="B88" s="23"/>
      <c r="C88" s="18" t="s">
        <v>115</v>
      </c>
      <c r="L88" s="23"/>
    </row>
    <row r="89" spans="2:20" s="22" customFormat="1" ht="19.5" customHeight="1" x14ac:dyDescent="0.3">
      <c r="B89" s="23"/>
      <c r="E89" s="196" t="str">
        <f>$E$11</f>
        <v xml:space="preserve">17-335-1-1-1 - D1.1 - Architektonicko-stavební řešení </v>
      </c>
      <c r="F89" s="197"/>
      <c r="G89" s="197"/>
      <c r="H89" s="197"/>
      <c r="L89" s="23"/>
    </row>
    <row r="90" spans="2:20" s="22" customFormat="1" ht="7.5" customHeight="1" x14ac:dyDescent="0.3">
      <c r="B90" s="23"/>
      <c r="L90" s="23"/>
    </row>
    <row r="91" spans="2:20" s="22" customFormat="1" ht="18.75" customHeight="1" x14ac:dyDescent="0.3">
      <c r="B91" s="23"/>
      <c r="C91" s="18" t="s">
        <v>21</v>
      </c>
      <c r="F91" s="25" t="str">
        <f>$F$14</f>
        <v xml:space="preserve"> </v>
      </c>
      <c r="I91" s="18" t="s">
        <v>23</v>
      </c>
      <c r="J91" s="26" t="str">
        <f>IF($J$14="","",$J$14)</f>
        <v>Vyplň údaj</v>
      </c>
      <c r="L91" s="23"/>
    </row>
    <row r="92" spans="2:20" s="22" customFormat="1" ht="7.5" customHeight="1" x14ac:dyDescent="0.3">
      <c r="B92" s="23"/>
      <c r="L92" s="23"/>
    </row>
    <row r="93" spans="2:20" s="22" customFormat="1" ht="15.75" customHeight="1" x14ac:dyDescent="0.3">
      <c r="B93" s="23"/>
      <c r="C93" s="18" t="s">
        <v>24</v>
      </c>
      <c r="F93" s="25" t="str">
        <f>$E$17</f>
        <v xml:space="preserve"> </v>
      </c>
      <c r="I93" s="18" t="s">
        <v>29</v>
      </c>
      <c r="J93" s="25" t="str">
        <f>$E$23</f>
        <v xml:space="preserve"> </v>
      </c>
      <c r="L93" s="23"/>
    </row>
    <row r="94" spans="2:20" s="22" customFormat="1" ht="15" customHeight="1" x14ac:dyDescent="0.3">
      <c r="B94" s="23"/>
      <c r="C94" s="18" t="s">
        <v>27</v>
      </c>
      <c r="F94" s="25" t="str">
        <f>IF($E$20="","",$E$20)</f>
        <v/>
      </c>
      <c r="L94" s="23"/>
    </row>
    <row r="95" spans="2:20" s="22" customFormat="1" ht="11.25" customHeight="1" x14ac:dyDescent="0.3">
      <c r="B95" s="23"/>
      <c r="L95" s="23"/>
    </row>
    <row r="96" spans="2:20" s="69" customFormat="1" ht="30" customHeight="1" x14ac:dyDescent="0.3">
      <c r="B96" s="62"/>
      <c r="C96" s="63" t="s">
        <v>138</v>
      </c>
      <c r="D96" s="64" t="s">
        <v>51</v>
      </c>
      <c r="E96" s="64" t="s">
        <v>47</v>
      </c>
      <c r="F96" s="64" t="s">
        <v>139</v>
      </c>
      <c r="G96" s="64" t="s">
        <v>140</v>
      </c>
      <c r="H96" s="64" t="s">
        <v>141</v>
      </c>
      <c r="I96" s="64" t="s">
        <v>142</v>
      </c>
      <c r="J96" s="64" t="s">
        <v>143</v>
      </c>
      <c r="K96" s="65" t="s">
        <v>144</v>
      </c>
      <c r="L96" s="62"/>
      <c r="M96" s="66" t="s">
        <v>145</v>
      </c>
      <c r="N96" s="67" t="s">
        <v>36</v>
      </c>
      <c r="O96" s="67" t="s">
        <v>146</v>
      </c>
      <c r="P96" s="67" t="s">
        <v>147</v>
      </c>
      <c r="Q96" s="67" t="s">
        <v>148</v>
      </c>
      <c r="R96" s="67" t="s">
        <v>149</v>
      </c>
      <c r="S96" s="67" t="s">
        <v>150</v>
      </c>
      <c r="T96" s="68" t="s">
        <v>151</v>
      </c>
    </row>
    <row r="97" spans="2:65" s="22" customFormat="1" ht="30" customHeight="1" x14ac:dyDescent="0.35">
      <c r="B97" s="23"/>
      <c r="C97" s="51" t="s">
        <v>120</v>
      </c>
      <c r="J97" s="70">
        <f>$BK$97</f>
        <v>0</v>
      </c>
      <c r="L97" s="23"/>
      <c r="M97" s="71"/>
      <c r="N97" s="27"/>
      <c r="O97" s="27"/>
      <c r="P97" s="72">
        <f>$P$98+$P$324+$P$428</f>
        <v>0</v>
      </c>
      <c r="Q97" s="27"/>
      <c r="R97" s="72">
        <f>$R$98+$R$324+$R$428</f>
        <v>46.2491111</v>
      </c>
      <c r="S97" s="27"/>
      <c r="T97" s="73">
        <f>$T$98+$T$324+$T$428</f>
        <v>27.463900000000002</v>
      </c>
      <c r="AT97" s="22" t="s">
        <v>65</v>
      </c>
      <c r="AU97" s="22" t="s">
        <v>121</v>
      </c>
      <c r="BK97" s="74">
        <f>$BK$98+$BK$324+$BK$428</f>
        <v>0</v>
      </c>
    </row>
    <row r="98" spans="2:65" s="76" customFormat="1" ht="37.5" customHeight="1" x14ac:dyDescent="0.35">
      <c r="B98" s="75"/>
      <c r="D98" s="77" t="s">
        <v>65</v>
      </c>
      <c r="E98" s="78" t="s">
        <v>152</v>
      </c>
      <c r="F98" s="78" t="s">
        <v>153</v>
      </c>
      <c r="J98" s="79">
        <f>$BK$98</f>
        <v>0</v>
      </c>
      <c r="L98" s="75"/>
      <c r="M98" s="80"/>
      <c r="P98" s="81">
        <f>$P$99+$P$158+$P$172+$P$174+$P$251+$P$308+$P$322</f>
        <v>0</v>
      </c>
      <c r="R98" s="81">
        <f>$R$99+$R$158+$R$172+$R$174+$R$251+$R$308+$R$322</f>
        <v>44.902808309999998</v>
      </c>
      <c r="T98" s="82">
        <f>$T$99+$T$158+$T$172+$T$174+$T$251+$T$308+$T$322</f>
        <v>26.457540000000002</v>
      </c>
      <c r="AR98" s="77" t="s">
        <v>73</v>
      </c>
      <c r="AT98" s="77" t="s">
        <v>65</v>
      </c>
      <c r="AU98" s="77" t="s">
        <v>66</v>
      </c>
      <c r="AY98" s="77" t="s">
        <v>154</v>
      </c>
      <c r="BK98" s="83">
        <f>$BK$99+$BK$158+$BK$172+$BK$174+$BK$251+$BK$308+$BK$322</f>
        <v>0</v>
      </c>
    </row>
    <row r="99" spans="2:65" s="76" customFormat="1" ht="21" customHeight="1" x14ac:dyDescent="0.3">
      <c r="B99" s="75"/>
      <c r="D99" s="77" t="s">
        <v>65</v>
      </c>
      <c r="E99" s="84" t="s">
        <v>75</v>
      </c>
      <c r="F99" s="84" t="s">
        <v>155</v>
      </c>
      <c r="J99" s="85">
        <f>$BK$99</f>
        <v>0</v>
      </c>
      <c r="L99" s="75"/>
      <c r="M99" s="80"/>
      <c r="P99" s="81">
        <f>SUM($P$100:$P$157)</f>
        <v>0</v>
      </c>
      <c r="R99" s="81">
        <f>SUM($R$100:$R$157)</f>
        <v>25.254582060000001</v>
      </c>
      <c r="T99" s="82">
        <f>SUM($T$100:$T$157)</f>
        <v>0</v>
      </c>
      <c r="AR99" s="77" t="s">
        <v>73</v>
      </c>
      <c r="AT99" s="77" t="s">
        <v>65</v>
      </c>
      <c r="AU99" s="77" t="s">
        <v>73</v>
      </c>
      <c r="AY99" s="77" t="s">
        <v>154</v>
      </c>
      <c r="BK99" s="83">
        <f>SUM($BK$100:$BK$157)</f>
        <v>0</v>
      </c>
    </row>
    <row r="100" spans="2:65" s="22" customFormat="1" ht="15.75" customHeight="1" x14ac:dyDescent="0.3">
      <c r="B100" s="23"/>
      <c r="C100" s="86" t="s">
        <v>73</v>
      </c>
      <c r="D100" s="86" t="s">
        <v>156</v>
      </c>
      <c r="E100" s="87" t="s">
        <v>157</v>
      </c>
      <c r="F100" s="88" t="s">
        <v>158</v>
      </c>
      <c r="G100" s="89" t="s">
        <v>159</v>
      </c>
      <c r="H100" s="90">
        <v>9.3360000000000003</v>
      </c>
      <c r="I100" s="118"/>
      <c r="J100" s="91">
        <f>ROUND($I$100*$H$100,1)</f>
        <v>0</v>
      </c>
      <c r="K100" s="88"/>
      <c r="L100" s="23"/>
      <c r="M100" s="92"/>
      <c r="N100" s="93" t="s">
        <v>37</v>
      </c>
      <c r="Q100" s="94">
        <v>2.45329</v>
      </c>
      <c r="R100" s="94">
        <f>$Q$100*$H$100</f>
        <v>22.903915439999999</v>
      </c>
      <c r="S100" s="94">
        <v>0</v>
      </c>
      <c r="T100" s="95">
        <f>$S$100*$H$100</f>
        <v>0</v>
      </c>
      <c r="AR100" s="19" t="s">
        <v>160</v>
      </c>
      <c r="AT100" s="19" t="s">
        <v>156</v>
      </c>
      <c r="AU100" s="19" t="s">
        <v>75</v>
      </c>
      <c r="AY100" s="22" t="s">
        <v>154</v>
      </c>
      <c r="BE100" s="96">
        <f>IF($N$100="základní",$J$100,0)</f>
        <v>0</v>
      </c>
      <c r="BF100" s="96">
        <f>IF($N$100="snížená",$J$100,0)</f>
        <v>0</v>
      </c>
      <c r="BG100" s="96">
        <f>IF($N$100="zákl. přenesená",$J$100,0)</f>
        <v>0</v>
      </c>
      <c r="BH100" s="96">
        <f>IF($N$100="sníž. přenesená",$J$100,0)</f>
        <v>0</v>
      </c>
      <c r="BI100" s="96">
        <f>IF($N$100="nulová",$J$100,0)</f>
        <v>0</v>
      </c>
      <c r="BJ100" s="19" t="s">
        <v>73</v>
      </c>
      <c r="BK100" s="96">
        <f>ROUND($I$100*$H$100,1)</f>
        <v>0</v>
      </c>
      <c r="BL100" s="19" t="s">
        <v>160</v>
      </c>
      <c r="BM100" s="19" t="s">
        <v>161</v>
      </c>
    </row>
    <row r="101" spans="2:65" s="22" customFormat="1" ht="15.75" customHeight="1" x14ac:dyDescent="0.3">
      <c r="B101" s="97"/>
      <c r="D101" s="98" t="s">
        <v>162</v>
      </c>
      <c r="E101" s="99"/>
      <c r="F101" s="99" t="s">
        <v>163</v>
      </c>
      <c r="H101" s="100">
        <v>9.2234999999999996</v>
      </c>
      <c r="L101" s="97"/>
      <c r="M101" s="101"/>
      <c r="T101" s="102"/>
      <c r="AT101" s="103" t="s">
        <v>162</v>
      </c>
      <c r="AU101" s="103" t="s">
        <v>75</v>
      </c>
      <c r="AV101" s="103" t="s">
        <v>75</v>
      </c>
      <c r="AW101" s="103" t="s">
        <v>121</v>
      </c>
      <c r="AX101" s="103" t="s">
        <v>66</v>
      </c>
      <c r="AY101" s="103" t="s">
        <v>154</v>
      </c>
    </row>
    <row r="102" spans="2:65" s="22" customFormat="1" ht="15.75" customHeight="1" x14ac:dyDescent="0.3">
      <c r="B102" s="97"/>
      <c r="D102" s="104" t="s">
        <v>162</v>
      </c>
      <c r="E102" s="103"/>
      <c r="F102" s="99" t="s">
        <v>164</v>
      </c>
      <c r="H102" s="100">
        <v>0.1125</v>
      </c>
      <c r="L102" s="97"/>
      <c r="M102" s="101"/>
      <c r="T102" s="102"/>
      <c r="AT102" s="103" t="s">
        <v>162</v>
      </c>
      <c r="AU102" s="103" t="s">
        <v>75</v>
      </c>
      <c r="AV102" s="103" t="s">
        <v>75</v>
      </c>
      <c r="AW102" s="103" t="s">
        <v>121</v>
      </c>
      <c r="AX102" s="103" t="s">
        <v>66</v>
      </c>
      <c r="AY102" s="103" t="s">
        <v>154</v>
      </c>
    </row>
    <row r="103" spans="2:65" s="22" customFormat="1" ht="15.75" customHeight="1" x14ac:dyDescent="0.3">
      <c r="B103" s="23"/>
      <c r="C103" s="86" t="s">
        <v>75</v>
      </c>
      <c r="D103" s="86" t="s">
        <v>156</v>
      </c>
      <c r="E103" s="87" t="s">
        <v>165</v>
      </c>
      <c r="F103" s="88" t="s">
        <v>166</v>
      </c>
      <c r="G103" s="89" t="s">
        <v>167</v>
      </c>
      <c r="H103" s="90">
        <v>0.67200000000000004</v>
      </c>
      <c r="I103" s="118"/>
      <c r="J103" s="91">
        <f>ROUND($I$103*$H$103,1)</f>
        <v>0</v>
      </c>
      <c r="K103" s="88"/>
      <c r="L103" s="23"/>
      <c r="M103" s="92"/>
      <c r="N103" s="93" t="s">
        <v>37</v>
      </c>
      <c r="Q103" s="94">
        <v>1.0530600000000001</v>
      </c>
      <c r="R103" s="94">
        <f>$Q$103*$H$103</f>
        <v>0.70765632000000012</v>
      </c>
      <c r="S103" s="94">
        <v>0</v>
      </c>
      <c r="T103" s="95">
        <f>$S$103*$H$103</f>
        <v>0</v>
      </c>
      <c r="AR103" s="19" t="s">
        <v>160</v>
      </c>
      <c r="AT103" s="19" t="s">
        <v>156</v>
      </c>
      <c r="AU103" s="19" t="s">
        <v>75</v>
      </c>
      <c r="AY103" s="22" t="s">
        <v>154</v>
      </c>
      <c r="BE103" s="96">
        <f>IF($N$103="základní",$J$103,0)</f>
        <v>0</v>
      </c>
      <c r="BF103" s="96">
        <f>IF($N$103="snížená",$J$103,0)</f>
        <v>0</v>
      </c>
      <c r="BG103" s="96">
        <f>IF($N$103="zákl. přenesená",$J$103,0)</f>
        <v>0</v>
      </c>
      <c r="BH103" s="96">
        <f>IF($N$103="sníž. přenesená",$J$103,0)</f>
        <v>0</v>
      </c>
      <c r="BI103" s="96">
        <f>IF($N$103="nulová",$J$103,0)</f>
        <v>0</v>
      </c>
      <c r="BJ103" s="19" t="s">
        <v>73</v>
      </c>
      <c r="BK103" s="96">
        <f>ROUND($I$103*$H$103,1)</f>
        <v>0</v>
      </c>
      <c r="BL103" s="19" t="s">
        <v>160</v>
      </c>
      <c r="BM103" s="19" t="s">
        <v>168</v>
      </c>
    </row>
    <row r="104" spans="2:65" s="22" customFormat="1" ht="15.75" customHeight="1" x14ac:dyDescent="0.3">
      <c r="B104" s="97"/>
      <c r="D104" s="98" t="s">
        <v>162</v>
      </c>
      <c r="E104" s="99"/>
      <c r="F104" s="99" t="s">
        <v>169</v>
      </c>
      <c r="H104" s="100">
        <v>0.66409200000000002</v>
      </c>
      <c r="L104" s="97"/>
      <c r="M104" s="101"/>
      <c r="T104" s="102"/>
      <c r="AT104" s="103" t="s">
        <v>162</v>
      </c>
      <c r="AU104" s="103" t="s">
        <v>75</v>
      </c>
      <c r="AV104" s="103" t="s">
        <v>75</v>
      </c>
      <c r="AW104" s="103" t="s">
        <v>121</v>
      </c>
      <c r="AX104" s="103" t="s">
        <v>66</v>
      </c>
      <c r="AY104" s="103" t="s">
        <v>154</v>
      </c>
    </row>
    <row r="105" spans="2:65" s="22" customFormat="1" ht="15.75" customHeight="1" x14ac:dyDescent="0.3">
      <c r="B105" s="97"/>
      <c r="D105" s="104" t="s">
        <v>162</v>
      </c>
      <c r="E105" s="103"/>
      <c r="F105" s="99" t="s">
        <v>170</v>
      </c>
      <c r="H105" s="100">
        <v>8.0999999999999996E-3</v>
      </c>
      <c r="L105" s="97"/>
      <c r="M105" s="101"/>
      <c r="T105" s="102"/>
      <c r="AT105" s="103" t="s">
        <v>162</v>
      </c>
      <c r="AU105" s="103" t="s">
        <v>75</v>
      </c>
      <c r="AV105" s="103" t="s">
        <v>75</v>
      </c>
      <c r="AW105" s="103" t="s">
        <v>121</v>
      </c>
      <c r="AX105" s="103" t="s">
        <v>66</v>
      </c>
      <c r="AY105" s="103" t="s">
        <v>154</v>
      </c>
    </row>
    <row r="106" spans="2:65" s="22" customFormat="1" ht="15.75" customHeight="1" x14ac:dyDescent="0.3">
      <c r="B106" s="23"/>
      <c r="C106" s="105" t="s">
        <v>97</v>
      </c>
      <c r="D106" s="105" t="s">
        <v>171</v>
      </c>
      <c r="E106" s="106" t="s">
        <v>172</v>
      </c>
      <c r="F106" s="107" t="s">
        <v>173</v>
      </c>
      <c r="G106" s="108" t="s">
        <v>174</v>
      </c>
      <c r="H106" s="109">
        <v>312.10000000000002</v>
      </c>
      <c r="I106" s="119"/>
      <c r="J106" s="110">
        <f>ROUND($I$106*$H$106,1)</f>
        <v>0</v>
      </c>
      <c r="K106" s="107"/>
      <c r="L106" s="111"/>
      <c r="M106" s="112"/>
      <c r="N106" s="113" t="s">
        <v>37</v>
      </c>
      <c r="Q106" s="94">
        <v>1.7000000000000001E-4</v>
      </c>
      <c r="R106" s="94">
        <f>$Q$106*$H$106</f>
        <v>5.3057000000000007E-2</v>
      </c>
      <c r="S106" s="94">
        <v>0</v>
      </c>
      <c r="T106" s="95">
        <f>$S$106*$H$106</f>
        <v>0</v>
      </c>
      <c r="AR106" s="19" t="s">
        <v>175</v>
      </c>
      <c r="AT106" s="19" t="s">
        <v>171</v>
      </c>
      <c r="AU106" s="19" t="s">
        <v>75</v>
      </c>
      <c r="AY106" s="22" t="s">
        <v>154</v>
      </c>
      <c r="BE106" s="96">
        <f>IF($N$106="základní",$J$106,0)</f>
        <v>0</v>
      </c>
      <c r="BF106" s="96">
        <f>IF($N$106="snížená",$J$106,0)</f>
        <v>0</v>
      </c>
      <c r="BG106" s="96">
        <f>IF($N$106="zákl. přenesená",$J$106,0)</f>
        <v>0</v>
      </c>
      <c r="BH106" s="96">
        <f>IF($N$106="sníž. přenesená",$J$106,0)</f>
        <v>0</v>
      </c>
      <c r="BI106" s="96">
        <f>IF($N$106="nulová",$J$106,0)</f>
        <v>0</v>
      </c>
      <c r="BJ106" s="19" t="s">
        <v>73</v>
      </c>
      <c r="BK106" s="96">
        <f>ROUND($I$106*$H$106,1)</f>
        <v>0</v>
      </c>
      <c r="BL106" s="19" t="s">
        <v>160</v>
      </c>
      <c r="BM106" s="19" t="s">
        <v>176</v>
      </c>
    </row>
    <row r="107" spans="2:65" s="22" customFormat="1" ht="15.75" customHeight="1" x14ac:dyDescent="0.3">
      <c r="B107" s="97"/>
      <c r="D107" s="98" t="s">
        <v>162</v>
      </c>
      <c r="E107" s="99"/>
      <c r="F107" s="99" t="s">
        <v>177</v>
      </c>
      <c r="H107" s="100">
        <v>157.30000000000001</v>
      </c>
      <c r="L107" s="97"/>
      <c r="M107" s="101"/>
      <c r="T107" s="102"/>
      <c r="AT107" s="103" t="s">
        <v>162</v>
      </c>
      <c r="AU107" s="103" t="s">
        <v>75</v>
      </c>
      <c r="AV107" s="103" t="s">
        <v>75</v>
      </c>
      <c r="AW107" s="103" t="s">
        <v>121</v>
      </c>
      <c r="AX107" s="103" t="s">
        <v>66</v>
      </c>
      <c r="AY107" s="103" t="s">
        <v>154</v>
      </c>
    </row>
    <row r="108" spans="2:65" s="22" customFormat="1" ht="15.75" customHeight="1" x14ac:dyDescent="0.3">
      <c r="B108" s="97"/>
      <c r="D108" s="104" t="s">
        <v>162</v>
      </c>
      <c r="E108" s="103"/>
      <c r="F108" s="99" t="s">
        <v>178</v>
      </c>
      <c r="H108" s="100">
        <v>154.80000000000001</v>
      </c>
      <c r="L108" s="97"/>
      <c r="M108" s="101"/>
      <c r="T108" s="102"/>
      <c r="AT108" s="103" t="s">
        <v>162</v>
      </c>
      <c r="AU108" s="103" t="s">
        <v>75</v>
      </c>
      <c r="AV108" s="103" t="s">
        <v>75</v>
      </c>
      <c r="AW108" s="103" t="s">
        <v>121</v>
      </c>
      <c r="AX108" s="103" t="s">
        <v>66</v>
      </c>
      <c r="AY108" s="103" t="s">
        <v>154</v>
      </c>
    </row>
    <row r="109" spans="2:65" s="22" customFormat="1" ht="15.75" customHeight="1" x14ac:dyDescent="0.3">
      <c r="B109" s="23"/>
      <c r="C109" s="105" t="s">
        <v>160</v>
      </c>
      <c r="D109" s="105" t="s">
        <v>171</v>
      </c>
      <c r="E109" s="106" t="s">
        <v>179</v>
      </c>
      <c r="F109" s="107" t="s">
        <v>180</v>
      </c>
      <c r="G109" s="108" t="s">
        <v>174</v>
      </c>
      <c r="H109" s="109">
        <v>312.10000000000002</v>
      </c>
      <c r="I109" s="119"/>
      <c r="J109" s="110">
        <f>ROUND($I$109*$H$109,1)</f>
        <v>0</v>
      </c>
      <c r="K109" s="107"/>
      <c r="L109" s="111"/>
      <c r="M109" s="112"/>
      <c r="N109" s="113" t="s">
        <v>37</v>
      </c>
      <c r="Q109" s="94">
        <v>4.6000000000000001E-4</v>
      </c>
      <c r="R109" s="94">
        <f>$Q$109*$H$109</f>
        <v>0.14356600000000003</v>
      </c>
      <c r="S109" s="94">
        <v>0</v>
      </c>
      <c r="T109" s="95">
        <f>$S$109*$H$109</f>
        <v>0</v>
      </c>
      <c r="AR109" s="19" t="s">
        <v>175</v>
      </c>
      <c r="AT109" s="19" t="s">
        <v>171</v>
      </c>
      <c r="AU109" s="19" t="s">
        <v>75</v>
      </c>
      <c r="AY109" s="22" t="s">
        <v>154</v>
      </c>
      <c r="BE109" s="96">
        <f>IF($N$109="základní",$J$109,0)</f>
        <v>0</v>
      </c>
      <c r="BF109" s="96">
        <f>IF($N$109="snížená",$J$109,0)</f>
        <v>0</v>
      </c>
      <c r="BG109" s="96">
        <f>IF($N$109="zákl. přenesená",$J$109,0)</f>
        <v>0</v>
      </c>
      <c r="BH109" s="96">
        <f>IF($N$109="sníž. přenesená",$J$109,0)</f>
        <v>0</v>
      </c>
      <c r="BI109" s="96">
        <f>IF($N$109="nulová",$J$109,0)</f>
        <v>0</v>
      </c>
      <c r="BJ109" s="19" t="s">
        <v>73</v>
      </c>
      <c r="BK109" s="96">
        <f>ROUND($I$109*$H$109,1)</f>
        <v>0</v>
      </c>
      <c r="BL109" s="19" t="s">
        <v>160</v>
      </c>
      <c r="BM109" s="19" t="s">
        <v>181</v>
      </c>
    </row>
    <row r="110" spans="2:65" s="22" customFormat="1" ht="15.75" customHeight="1" x14ac:dyDescent="0.3">
      <c r="B110" s="97"/>
      <c r="D110" s="98" t="s">
        <v>162</v>
      </c>
      <c r="E110" s="99"/>
      <c r="F110" s="99" t="s">
        <v>177</v>
      </c>
      <c r="H110" s="100">
        <v>157.30000000000001</v>
      </c>
      <c r="L110" s="97"/>
      <c r="M110" s="101"/>
      <c r="T110" s="102"/>
      <c r="AT110" s="103" t="s">
        <v>162</v>
      </c>
      <c r="AU110" s="103" t="s">
        <v>75</v>
      </c>
      <c r="AV110" s="103" t="s">
        <v>75</v>
      </c>
      <c r="AW110" s="103" t="s">
        <v>121</v>
      </c>
      <c r="AX110" s="103" t="s">
        <v>66</v>
      </c>
      <c r="AY110" s="103" t="s">
        <v>154</v>
      </c>
    </row>
    <row r="111" spans="2:65" s="22" customFormat="1" ht="15.75" customHeight="1" x14ac:dyDescent="0.3">
      <c r="B111" s="97"/>
      <c r="D111" s="104" t="s">
        <v>162</v>
      </c>
      <c r="E111" s="103"/>
      <c r="F111" s="99" t="s">
        <v>178</v>
      </c>
      <c r="H111" s="100">
        <v>154.80000000000001</v>
      </c>
      <c r="L111" s="97"/>
      <c r="M111" s="101"/>
      <c r="T111" s="102"/>
      <c r="AT111" s="103" t="s">
        <v>162</v>
      </c>
      <c r="AU111" s="103" t="s">
        <v>75</v>
      </c>
      <c r="AV111" s="103" t="s">
        <v>75</v>
      </c>
      <c r="AW111" s="103" t="s">
        <v>121</v>
      </c>
      <c r="AX111" s="103" t="s">
        <v>66</v>
      </c>
      <c r="AY111" s="103" t="s">
        <v>154</v>
      </c>
    </row>
    <row r="112" spans="2:65" s="22" customFormat="1" ht="15.75" customHeight="1" x14ac:dyDescent="0.3">
      <c r="B112" s="23"/>
      <c r="C112" s="86" t="s">
        <v>182</v>
      </c>
      <c r="D112" s="86" t="s">
        <v>156</v>
      </c>
      <c r="E112" s="87" t="s">
        <v>183</v>
      </c>
      <c r="F112" s="88" t="s">
        <v>184</v>
      </c>
      <c r="G112" s="89" t="s">
        <v>159</v>
      </c>
      <c r="H112" s="90">
        <v>0.56799999999999995</v>
      </c>
      <c r="I112" s="118"/>
      <c r="J112" s="91">
        <f>ROUND($I$112*$H$112,1)</f>
        <v>0</v>
      </c>
      <c r="K112" s="88"/>
      <c r="L112" s="23"/>
      <c r="M112" s="92"/>
      <c r="N112" s="93" t="s">
        <v>37</v>
      </c>
      <c r="Q112" s="94">
        <v>2.45329</v>
      </c>
      <c r="R112" s="94">
        <f>$Q$112*$H$112</f>
        <v>1.3934687199999998</v>
      </c>
      <c r="S112" s="94">
        <v>0</v>
      </c>
      <c r="T112" s="95">
        <f>$S$112*$H$112</f>
        <v>0</v>
      </c>
      <c r="AR112" s="19" t="s">
        <v>160</v>
      </c>
      <c r="AT112" s="19" t="s">
        <v>156</v>
      </c>
      <c r="AU112" s="19" t="s">
        <v>75</v>
      </c>
      <c r="AY112" s="22" t="s">
        <v>154</v>
      </c>
      <c r="BE112" s="96">
        <f>IF($N$112="základní",$J$112,0)</f>
        <v>0</v>
      </c>
      <c r="BF112" s="96">
        <f>IF($N$112="snížená",$J$112,0)</f>
        <v>0</v>
      </c>
      <c r="BG112" s="96">
        <f>IF($N$112="zákl. přenesená",$J$112,0)</f>
        <v>0</v>
      </c>
      <c r="BH112" s="96">
        <f>IF($N$112="sníž. přenesená",$J$112,0)</f>
        <v>0</v>
      </c>
      <c r="BI112" s="96">
        <f>IF($N$112="nulová",$J$112,0)</f>
        <v>0</v>
      </c>
      <c r="BJ112" s="19" t="s">
        <v>73</v>
      </c>
      <c r="BK112" s="96">
        <f>ROUND($I$112*$H$112,1)</f>
        <v>0</v>
      </c>
      <c r="BL112" s="19" t="s">
        <v>160</v>
      </c>
      <c r="BM112" s="19" t="s">
        <v>185</v>
      </c>
    </row>
    <row r="113" spans="2:65" s="22" customFormat="1" ht="15.75" customHeight="1" x14ac:dyDescent="0.3">
      <c r="B113" s="97"/>
      <c r="D113" s="98" t="s">
        <v>162</v>
      </c>
      <c r="E113" s="99"/>
      <c r="F113" s="99" t="s">
        <v>186</v>
      </c>
      <c r="H113" s="100">
        <v>0.10150000000000001</v>
      </c>
      <c r="L113" s="97"/>
      <c r="M113" s="101"/>
      <c r="T113" s="102"/>
      <c r="AT113" s="103" t="s">
        <v>162</v>
      </c>
      <c r="AU113" s="103" t="s">
        <v>75</v>
      </c>
      <c r="AV113" s="103" t="s">
        <v>75</v>
      </c>
      <c r="AW113" s="103" t="s">
        <v>121</v>
      </c>
      <c r="AX113" s="103" t="s">
        <v>66</v>
      </c>
      <c r="AY113" s="103" t="s">
        <v>154</v>
      </c>
    </row>
    <row r="114" spans="2:65" s="22" customFormat="1" ht="15.75" customHeight="1" x14ac:dyDescent="0.3">
      <c r="B114" s="97"/>
      <c r="D114" s="104" t="s">
        <v>162</v>
      </c>
      <c r="E114" s="103"/>
      <c r="F114" s="99" t="s">
        <v>187</v>
      </c>
      <c r="H114" s="100">
        <v>4.8750000000000002E-2</v>
      </c>
      <c r="L114" s="97"/>
      <c r="M114" s="101"/>
      <c r="T114" s="102"/>
      <c r="AT114" s="103" t="s">
        <v>162</v>
      </c>
      <c r="AU114" s="103" t="s">
        <v>75</v>
      </c>
      <c r="AV114" s="103" t="s">
        <v>75</v>
      </c>
      <c r="AW114" s="103" t="s">
        <v>121</v>
      </c>
      <c r="AX114" s="103" t="s">
        <v>66</v>
      </c>
      <c r="AY114" s="103" t="s">
        <v>154</v>
      </c>
    </row>
    <row r="115" spans="2:65" s="22" customFormat="1" ht="15.75" customHeight="1" x14ac:dyDescent="0.3">
      <c r="B115" s="97"/>
      <c r="D115" s="104" t="s">
        <v>162</v>
      </c>
      <c r="E115" s="103"/>
      <c r="F115" s="99" t="s">
        <v>188</v>
      </c>
      <c r="H115" s="100">
        <v>8.4500000000000006E-2</v>
      </c>
      <c r="L115" s="97"/>
      <c r="M115" s="101"/>
      <c r="T115" s="102"/>
      <c r="AT115" s="103" t="s">
        <v>162</v>
      </c>
      <c r="AU115" s="103" t="s">
        <v>75</v>
      </c>
      <c r="AV115" s="103" t="s">
        <v>75</v>
      </c>
      <c r="AW115" s="103" t="s">
        <v>121</v>
      </c>
      <c r="AX115" s="103" t="s">
        <v>66</v>
      </c>
      <c r="AY115" s="103" t="s">
        <v>154</v>
      </c>
    </row>
    <row r="116" spans="2:65" s="22" customFormat="1" ht="15.75" customHeight="1" x14ac:dyDescent="0.3">
      <c r="B116" s="97"/>
      <c r="D116" s="104" t="s">
        <v>162</v>
      </c>
      <c r="E116" s="103"/>
      <c r="F116" s="99" t="s">
        <v>189</v>
      </c>
      <c r="H116" s="100">
        <v>2.0250000000000001E-2</v>
      </c>
      <c r="L116" s="97"/>
      <c r="M116" s="101"/>
      <c r="T116" s="102"/>
      <c r="AT116" s="103" t="s">
        <v>162</v>
      </c>
      <c r="AU116" s="103" t="s">
        <v>75</v>
      </c>
      <c r="AV116" s="103" t="s">
        <v>75</v>
      </c>
      <c r="AW116" s="103" t="s">
        <v>121</v>
      </c>
      <c r="AX116" s="103" t="s">
        <v>66</v>
      </c>
      <c r="AY116" s="103" t="s">
        <v>154</v>
      </c>
    </row>
    <row r="117" spans="2:65" s="22" customFormat="1" ht="15.75" customHeight="1" x14ac:dyDescent="0.3">
      <c r="B117" s="97"/>
      <c r="D117" s="104" t="s">
        <v>162</v>
      </c>
      <c r="E117" s="103"/>
      <c r="F117" s="99" t="s">
        <v>190</v>
      </c>
      <c r="H117" s="100">
        <v>0.2</v>
      </c>
      <c r="L117" s="97"/>
      <c r="M117" s="101"/>
      <c r="T117" s="102"/>
      <c r="AT117" s="103" t="s">
        <v>162</v>
      </c>
      <c r="AU117" s="103" t="s">
        <v>75</v>
      </c>
      <c r="AV117" s="103" t="s">
        <v>75</v>
      </c>
      <c r="AW117" s="103" t="s">
        <v>121</v>
      </c>
      <c r="AX117" s="103" t="s">
        <v>66</v>
      </c>
      <c r="AY117" s="103" t="s">
        <v>154</v>
      </c>
    </row>
    <row r="118" spans="2:65" s="22" customFormat="1" ht="15.75" customHeight="1" x14ac:dyDescent="0.3">
      <c r="B118" s="97"/>
      <c r="D118" s="104" t="s">
        <v>162</v>
      </c>
      <c r="E118" s="103"/>
      <c r="F118" s="99" t="s">
        <v>191</v>
      </c>
      <c r="H118" s="100">
        <v>0.1125</v>
      </c>
      <c r="L118" s="97"/>
      <c r="M118" s="101"/>
      <c r="T118" s="102"/>
      <c r="AT118" s="103" t="s">
        <v>162</v>
      </c>
      <c r="AU118" s="103" t="s">
        <v>75</v>
      </c>
      <c r="AV118" s="103" t="s">
        <v>75</v>
      </c>
      <c r="AW118" s="103" t="s">
        <v>121</v>
      </c>
      <c r="AX118" s="103" t="s">
        <v>66</v>
      </c>
      <c r="AY118" s="103" t="s">
        <v>154</v>
      </c>
    </row>
    <row r="119" spans="2:65" s="22" customFormat="1" ht="15.75" customHeight="1" x14ac:dyDescent="0.3">
      <c r="B119" s="23"/>
      <c r="C119" s="86" t="s">
        <v>192</v>
      </c>
      <c r="D119" s="86" t="s">
        <v>156</v>
      </c>
      <c r="E119" s="87" t="s">
        <v>193</v>
      </c>
      <c r="F119" s="88" t="s">
        <v>194</v>
      </c>
      <c r="G119" s="89" t="s">
        <v>195</v>
      </c>
      <c r="H119" s="90">
        <v>5.93</v>
      </c>
      <c r="I119" s="118"/>
      <c r="J119" s="91">
        <f>ROUND($I$119*$H$119,1)</f>
        <v>0</v>
      </c>
      <c r="K119" s="88"/>
      <c r="L119" s="23"/>
      <c r="M119" s="92"/>
      <c r="N119" s="93" t="s">
        <v>37</v>
      </c>
      <c r="Q119" s="94">
        <v>1.0300000000000001E-3</v>
      </c>
      <c r="R119" s="94">
        <f>$Q$119*$H$119</f>
        <v>6.1079000000000003E-3</v>
      </c>
      <c r="S119" s="94">
        <v>0</v>
      </c>
      <c r="T119" s="95">
        <f>$S$119*$H$119</f>
        <v>0</v>
      </c>
      <c r="AR119" s="19" t="s">
        <v>160</v>
      </c>
      <c r="AT119" s="19" t="s">
        <v>156</v>
      </c>
      <c r="AU119" s="19" t="s">
        <v>75</v>
      </c>
      <c r="AY119" s="22" t="s">
        <v>154</v>
      </c>
      <c r="BE119" s="96">
        <f>IF($N$119="základní",$J$119,0)</f>
        <v>0</v>
      </c>
      <c r="BF119" s="96">
        <f>IF($N$119="snížená",$J$119,0)</f>
        <v>0</v>
      </c>
      <c r="BG119" s="96">
        <f>IF($N$119="zákl. přenesená",$J$119,0)</f>
        <v>0</v>
      </c>
      <c r="BH119" s="96">
        <f>IF($N$119="sníž. přenesená",$J$119,0)</f>
        <v>0</v>
      </c>
      <c r="BI119" s="96">
        <f>IF($N$119="nulová",$J$119,0)</f>
        <v>0</v>
      </c>
      <c r="BJ119" s="19" t="s">
        <v>73</v>
      </c>
      <c r="BK119" s="96">
        <f>ROUND($I$119*$H$119,1)</f>
        <v>0</v>
      </c>
      <c r="BL119" s="19" t="s">
        <v>160</v>
      </c>
      <c r="BM119" s="19" t="s">
        <v>196</v>
      </c>
    </row>
    <row r="120" spans="2:65" s="22" customFormat="1" ht="15.75" customHeight="1" x14ac:dyDescent="0.3">
      <c r="B120" s="97"/>
      <c r="D120" s="98" t="s">
        <v>162</v>
      </c>
      <c r="E120" s="99"/>
      <c r="F120" s="99" t="s">
        <v>197</v>
      </c>
      <c r="H120" s="100">
        <v>2.6</v>
      </c>
      <c r="L120" s="97"/>
      <c r="M120" s="101"/>
      <c r="T120" s="102"/>
      <c r="AT120" s="103" t="s">
        <v>162</v>
      </c>
      <c r="AU120" s="103" t="s">
        <v>75</v>
      </c>
      <c r="AV120" s="103" t="s">
        <v>75</v>
      </c>
      <c r="AW120" s="103" t="s">
        <v>121</v>
      </c>
      <c r="AX120" s="103" t="s">
        <v>66</v>
      </c>
      <c r="AY120" s="103" t="s">
        <v>154</v>
      </c>
    </row>
    <row r="121" spans="2:65" s="22" customFormat="1" ht="15.75" customHeight="1" x14ac:dyDescent="0.3">
      <c r="B121" s="97"/>
      <c r="D121" s="104" t="s">
        <v>162</v>
      </c>
      <c r="E121" s="103"/>
      <c r="F121" s="99" t="s">
        <v>198</v>
      </c>
      <c r="H121" s="100">
        <v>0.3</v>
      </c>
      <c r="L121" s="97"/>
      <c r="M121" s="101"/>
      <c r="T121" s="102"/>
      <c r="AT121" s="103" t="s">
        <v>162</v>
      </c>
      <c r="AU121" s="103" t="s">
        <v>75</v>
      </c>
      <c r="AV121" s="103" t="s">
        <v>75</v>
      </c>
      <c r="AW121" s="103" t="s">
        <v>121</v>
      </c>
      <c r="AX121" s="103" t="s">
        <v>66</v>
      </c>
      <c r="AY121" s="103" t="s">
        <v>154</v>
      </c>
    </row>
    <row r="122" spans="2:65" s="22" customFormat="1" ht="15.75" customHeight="1" x14ac:dyDescent="0.3">
      <c r="B122" s="97"/>
      <c r="D122" s="104" t="s">
        <v>162</v>
      </c>
      <c r="E122" s="103"/>
      <c r="F122" s="99" t="s">
        <v>199</v>
      </c>
      <c r="H122" s="100">
        <v>0.36</v>
      </c>
      <c r="L122" s="97"/>
      <c r="M122" s="101"/>
      <c r="T122" s="102"/>
      <c r="AT122" s="103" t="s">
        <v>162</v>
      </c>
      <c r="AU122" s="103" t="s">
        <v>75</v>
      </c>
      <c r="AV122" s="103" t="s">
        <v>75</v>
      </c>
      <c r="AW122" s="103" t="s">
        <v>121</v>
      </c>
      <c r="AX122" s="103" t="s">
        <v>66</v>
      </c>
      <c r="AY122" s="103" t="s">
        <v>154</v>
      </c>
    </row>
    <row r="123" spans="2:65" s="22" customFormat="1" ht="15.75" customHeight="1" x14ac:dyDescent="0.3">
      <c r="B123" s="97"/>
      <c r="D123" s="104" t="s">
        <v>162</v>
      </c>
      <c r="E123" s="103"/>
      <c r="F123" s="99" t="s">
        <v>200</v>
      </c>
      <c r="H123" s="100">
        <v>1.2</v>
      </c>
      <c r="L123" s="97"/>
      <c r="M123" s="101"/>
      <c r="T123" s="102"/>
      <c r="AT123" s="103" t="s">
        <v>162</v>
      </c>
      <c r="AU123" s="103" t="s">
        <v>75</v>
      </c>
      <c r="AV123" s="103" t="s">
        <v>75</v>
      </c>
      <c r="AW123" s="103" t="s">
        <v>121</v>
      </c>
      <c r="AX123" s="103" t="s">
        <v>66</v>
      </c>
      <c r="AY123" s="103" t="s">
        <v>154</v>
      </c>
    </row>
    <row r="124" spans="2:65" s="22" customFormat="1" ht="15.75" customHeight="1" x14ac:dyDescent="0.3">
      <c r="B124" s="97"/>
      <c r="D124" s="104" t="s">
        <v>162</v>
      </c>
      <c r="E124" s="103"/>
      <c r="F124" s="99" t="s">
        <v>201</v>
      </c>
      <c r="H124" s="100">
        <v>0.28000000000000003</v>
      </c>
      <c r="L124" s="97"/>
      <c r="M124" s="101"/>
      <c r="T124" s="102"/>
      <c r="AT124" s="103" t="s">
        <v>162</v>
      </c>
      <c r="AU124" s="103" t="s">
        <v>75</v>
      </c>
      <c r="AV124" s="103" t="s">
        <v>75</v>
      </c>
      <c r="AW124" s="103" t="s">
        <v>121</v>
      </c>
      <c r="AX124" s="103" t="s">
        <v>66</v>
      </c>
      <c r="AY124" s="103" t="s">
        <v>154</v>
      </c>
    </row>
    <row r="125" spans="2:65" s="22" customFormat="1" ht="15.75" customHeight="1" x14ac:dyDescent="0.3">
      <c r="B125" s="97"/>
      <c r="D125" s="104" t="s">
        <v>162</v>
      </c>
      <c r="E125" s="103"/>
      <c r="F125" s="99" t="s">
        <v>202</v>
      </c>
      <c r="H125" s="100">
        <v>0.28999999999999998</v>
      </c>
      <c r="L125" s="97"/>
      <c r="M125" s="101"/>
      <c r="T125" s="102"/>
      <c r="AT125" s="103" t="s">
        <v>162</v>
      </c>
      <c r="AU125" s="103" t="s">
        <v>75</v>
      </c>
      <c r="AV125" s="103" t="s">
        <v>75</v>
      </c>
      <c r="AW125" s="103" t="s">
        <v>121</v>
      </c>
      <c r="AX125" s="103" t="s">
        <v>66</v>
      </c>
      <c r="AY125" s="103" t="s">
        <v>154</v>
      </c>
    </row>
    <row r="126" spans="2:65" s="22" customFormat="1" ht="15.75" customHeight="1" x14ac:dyDescent="0.3">
      <c r="B126" s="97"/>
      <c r="D126" s="104" t="s">
        <v>162</v>
      </c>
      <c r="E126" s="103"/>
      <c r="F126" s="99" t="s">
        <v>203</v>
      </c>
      <c r="H126" s="100">
        <v>0.9</v>
      </c>
      <c r="L126" s="97"/>
      <c r="M126" s="101"/>
      <c r="T126" s="102"/>
      <c r="AT126" s="103" t="s">
        <v>162</v>
      </c>
      <c r="AU126" s="103" t="s">
        <v>75</v>
      </c>
      <c r="AV126" s="103" t="s">
        <v>75</v>
      </c>
      <c r="AW126" s="103" t="s">
        <v>121</v>
      </c>
      <c r="AX126" s="103" t="s">
        <v>66</v>
      </c>
      <c r="AY126" s="103" t="s">
        <v>154</v>
      </c>
    </row>
    <row r="127" spans="2:65" s="22" customFormat="1" ht="15.75" customHeight="1" x14ac:dyDescent="0.3">
      <c r="B127" s="23"/>
      <c r="C127" s="86" t="s">
        <v>204</v>
      </c>
      <c r="D127" s="86" t="s">
        <v>156</v>
      </c>
      <c r="E127" s="87" t="s">
        <v>205</v>
      </c>
      <c r="F127" s="88" t="s">
        <v>206</v>
      </c>
      <c r="G127" s="89" t="s">
        <v>195</v>
      </c>
      <c r="H127" s="90">
        <v>5.93</v>
      </c>
      <c r="I127" s="118"/>
      <c r="J127" s="91">
        <f>ROUND($I$127*$H$127,1)</f>
        <v>0</v>
      </c>
      <c r="K127" s="88"/>
      <c r="L127" s="23"/>
      <c r="M127" s="92"/>
      <c r="N127" s="93" t="s">
        <v>37</v>
      </c>
      <c r="Q127" s="94">
        <v>0</v>
      </c>
      <c r="R127" s="94">
        <f>$Q$127*$H$127</f>
        <v>0</v>
      </c>
      <c r="S127" s="94">
        <v>0</v>
      </c>
      <c r="T127" s="95">
        <f>$S$127*$H$127</f>
        <v>0</v>
      </c>
      <c r="AR127" s="19" t="s">
        <v>160</v>
      </c>
      <c r="AT127" s="19" t="s">
        <v>156</v>
      </c>
      <c r="AU127" s="19" t="s">
        <v>75</v>
      </c>
      <c r="AY127" s="22" t="s">
        <v>154</v>
      </c>
      <c r="BE127" s="96">
        <f>IF($N$127="základní",$J$127,0)</f>
        <v>0</v>
      </c>
      <c r="BF127" s="96">
        <f>IF($N$127="snížená",$J$127,0)</f>
        <v>0</v>
      </c>
      <c r="BG127" s="96">
        <f>IF($N$127="zákl. přenesená",$J$127,0)</f>
        <v>0</v>
      </c>
      <c r="BH127" s="96">
        <f>IF($N$127="sníž. přenesená",$J$127,0)</f>
        <v>0</v>
      </c>
      <c r="BI127" s="96">
        <f>IF($N$127="nulová",$J$127,0)</f>
        <v>0</v>
      </c>
      <c r="BJ127" s="19" t="s">
        <v>73</v>
      </c>
      <c r="BK127" s="96">
        <f>ROUND($I$127*$H$127,1)</f>
        <v>0</v>
      </c>
      <c r="BL127" s="19" t="s">
        <v>160</v>
      </c>
      <c r="BM127" s="19" t="s">
        <v>207</v>
      </c>
    </row>
    <row r="128" spans="2:65" s="22" customFormat="1" ht="15.75" customHeight="1" x14ac:dyDescent="0.3">
      <c r="B128" s="97"/>
      <c r="D128" s="98" t="s">
        <v>162</v>
      </c>
      <c r="E128" s="99"/>
      <c r="F128" s="99" t="s">
        <v>197</v>
      </c>
      <c r="H128" s="100">
        <v>2.6</v>
      </c>
      <c r="L128" s="97"/>
      <c r="M128" s="101"/>
      <c r="T128" s="102"/>
      <c r="AT128" s="103" t="s">
        <v>162</v>
      </c>
      <c r="AU128" s="103" t="s">
        <v>75</v>
      </c>
      <c r="AV128" s="103" t="s">
        <v>75</v>
      </c>
      <c r="AW128" s="103" t="s">
        <v>121</v>
      </c>
      <c r="AX128" s="103" t="s">
        <v>66</v>
      </c>
      <c r="AY128" s="103" t="s">
        <v>154</v>
      </c>
    </row>
    <row r="129" spans="2:65" s="22" customFormat="1" ht="15.75" customHeight="1" x14ac:dyDescent="0.3">
      <c r="B129" s="97"/>
      <c r="D129" s="104" t="s">
        <v>162</v>
      </c>
      <c r="E129" s="103"/>
      <c r="F129" s="99" t="s">
        <v>198</v>
      </c>
      <c r="H129" s="100">
        <v>0.3</v>
      </c>
      <c r="L129" s="97"/>
      <c r="M129" s="101"/>
      <c r="T129" s="102"/>
      <c r="AT129" s="103" t="s">
        <v>162</v>
      </c>
      <c r="AU129" s="103" t="s">
        <v>75</v>
      </c>
      <c r="AV129" s="103" t="s">
        <v>75</v>
      </c>
      <c r="AW129" s="103" t="s">
        <v>121</v>
      </c>
      <c r="AX129" s="103" t="s">
        <v>66</v>
      </c>
      <c r="AY129" s="103" t="s">
        <v>154</v>
      </c>
    </row>
    <row r="130" spans="2:65" s="22" customFormat="1" ht="15.75" customHeight="1" x14ac:dyDescent="0.3">
      <c r="B130" s="97"/>
      <c r="D130" s="104" t="s">
        <v>162</v>
      </c>
      <c r="E130" s="103"/>
      <c r="F130" s="99" t="s">
        <v>199</v>
      </c>
      <c r="H130" s="100">
        <v>0.36</v>
      </c>
      <c r="L130" s="97"/>
      <c r="M130" s="101"/>
      <c r="T130" s="102"/>
      <c r="AT130" s="103" t="s">
        <v>162</v>
      </c>
      <c r="AU130" s="103" t="s">
        <v>75</v>
      </c>
      <c r="AV130" s="103" t="s">
        <v>75</v>
      </c>
      <c r="AW130" s="103" t="s">
        <v>121</v>
      </c>
      <c r="AX130" s="103" t="s">
        <v>66</v>
      </c>
      <c r="AY130" s="103" t="s">
        <v>154</v>
      </c>
    </row>
    <row r="131" spans="2:65" s="22" customFormat="1" ht="15.75" customHeight="1" x14ac:dyDescent="0.3">
      <c r="B131" s="97"/>
      <c r="D131" s="104" t="s">
        <v>162</v>
      </c>
      <c r="E131" s="103"/>
      <c r="F131" s="99" t="s">
        <v>200</v>
      </c>
      <c r="H131" s="100">
        <v>1.2</v>
      </c>
      <c r="L131" s="97"/>
      <c r="M131" s="101"/>
      <c r="T131" s="102"/>
      <c r="AT131" s="103" t="s">
        <v>162</v>
      </c>
      <c r="AU131" s="103" t="s">
        <v>75</v>
      </c>
      <c r="AV131" s="103" t="s">
        <v>75</v>
      </c>
      <c r="AW131" s="103" t="s">
        <v>121</v>
      </c>
      <c r="AX131" s="103" t="s">
        <v>66</v>
      </c>
      <c r="AY131" s="103" t="s">
        <v>154</v>
      </c>
    </row>
    <row r="132" spans="2:65" s="22" customFormat="1" ht="15.75" customHeight="1" x14ac:dyDescent="0.3">
      <c r="B132" s="97"/>
      <c r="D132" s="104" t="s">
        <v>162</v>
      </c>
      <c r="E132" s="103"/>
      <c r="F132" s="99" t="s">
        <v>201</v>
      </c>
      <c r="H132" s="100">
        <v>0.28000000000000003</v>
      </c>
      <c r="L132" s="97"/>
      <c r="M132" s="101"/>
      <c r="T132" s="102"/>
      <c r="AT132" s="103" t="s">
        <v>162</v>
      </c>
      <c r="AU132" s="103" t="s">
        <v>75</v>
      </c>
      <c r="AV132" s="103" t="s">
        <v>75</v>
      </c>
      <c r="AW132" s="103" t="s">
        <v>121</v>
      </c>
      <c r="AX132" s="103" t="s">
        <v>66</v>
      </c>
      <c r="AY132" s="103" t="s">
        <v>154</v>
      </c>
    </row>
    <row r="133" spans="2:65" s="22" customFormat="1" ht="15.75" customHeight="1" x14ac:dyDescent="0.3">
      <c r="B133" s="97"/>
      <c r="D133" s="104" t="s">
        <v>162</v>
      </c>
      <c r="E133" s="103"/>
      <c r="F133" s="99" t="s">
        <v>202</v>
      </c>
      <c r="H133" s="100">
        <v>0.28999999999999998</v>
      </c>
      <c r="L133" s="97"/>
      <c r="M133" s="101"/>
      <c r="T133" s="102"/>
      <c r="AT133" s="103" t="s">
        <v>162</v>
      </c>
      <c r="AU133" s="103" t="s">
        <v>75</v>
      </c>
      <c r="AV133" s="103" t="s">
        <v>75</v>
      </c>
      <c r="AW133" s="103" t="s">
        <v>121</v>
      </c>
      <c r="AX133" s="103" t="s">
        <v>66</v>
      </c>
      <c r="AY133" s="103" t="s">
        <v>154</v>
      </c>
    </row>
    <row r="134" spans="2:65" s="22" customFormat="1" ht="15.75" customHeight="1" x14ac:dyDescent="0.3">
      <c r="B134" s="97"/>
      <c r="D134" s="104" t="s">
        <v>162</v>
      </c>
      <c r="E134" s="103"/>
      <c r="F134" s="99" t="s">
        <v>203</v>
      </c>
      <c r="H134" s="100">
        <v>0.9</v>
      </c>
      <c r="L134" s="97"/>
      <c r="M134" s="101"/>
      <c r="T134" s="102"/>
      <c r="AT134" s="103" t="s">
        <v>162</v>
      </c>
      <c r="AU134" s="103" t="s">
        <v>75</v>
      </c>
      <c r="AV134" s="103" t="s">
        <v>75</v>
      </c>
      <c r="AW134" s="103" t="s">
        <v>121</v>
      </c>
      <c r="AX134" s="103" t="s">
        <v>66</v>
      </c>
      <c r="AY134" s="103" t="s">
        <v>154</v>
      </c>
    </row>
    <row r="135" spans="2:65" s="22" customFormat="1" ht="15.75" customHeight="1" x14ac:dyDescent="0.3">
      <c r="B135" s="23"/>
      <c r="C135" s="86" t="s">
        <v>175</v>
      </c>
      <c r="D135" s="86" t="s">
        <v>156</v>
      </c>
      <c r="E135" s="87" t="s">
        <v>208</v>
      </c>
      <c r="F135" s="88" t="s">
        <v>209</v>
      </c>
      <c r="G135" s="89" t="s">
        <v>167</v>
      </c>
      <c r="H135" s="90">
        <v>2.8000000000000001E-2</v>
      </c>
      <c r="I135" s="118"/>
      <c r="J135" s="91">
        <f>ROUND($I$135*$H$135,1)</f>
        <v>0</v>
      </c>
      <c r="K135" s="88"/>
      <c r="L135" s="23"/>
      <c r="M135" s="92"/>
      <c r="N135" s="93" t="s">
        <v>37</v>
      </c>
      <c r="Q135" s="94">
        <v>1.0530600000000001</v>
      </c>
      <c r="R135" s="94">
        <f>$Q$135*$H$135</f>
        <v>2.9485680000000004E-2</v>
      </c>
      <c r="S135" s="94">
        <v>0</v>
      </c>
      <c r="T135" s="95">
        <f>$S$135*$H$135</f>
        <v>0</v>
      </c>
      <c r="AR135" s="19" t="s">
        <v>160</v>
      </c>
      <c r="AT135" s="19" t="s">
        <v>156</v>
      </c>
      <c r="AU135" s="19" t="s">
        <v>75</v>
      </c>
      <c r="AY135" s="22" t="s">
        <v>154</v>
      </c>
      <c r="BE135" s="96">
        <f>IF($N$135="základní",$J$135,0)</f>
        <v>0</v>
      </c>
      <c r="BF135" s="96">
        <f>IF($N$135="snížená",$J$135,0)</f>
        <v>0</v>
      </c>
      <c r="BG135" s="96">
        <f>IF($N$135="zákl. přenesená",$J$135,0)</f>
        <v>0</v>
      </c>
      <c r="BH135" s="96">
        <f>IF($N$135="sníž. přenesená",$J$135,0)</f>
        <v>0</v>
      </c>
      <c r="BI135" s="96">
        <f>IF($N$135="nulová",$J$135,0)</f>
        <v>0</v>
      </c>
      <c r="BJ135" s="19" t="s">
        <v>73</v>
      </c>
      <c r="BK135" s="96">
        <f>ROUND($I$135*$H$135,1)</f>
        <v>0</v>
      </c>
      <c r="BL135" s="19" t="s">
        <v>160</v>
      </c>
      <c r="BM135" s="19" t="s">
        <v>210</v>
      </c>
    </row>
    <row r="136" spans="2:65" s="22" customFormat="1" ht="15.75" customHeight="1" x14ac:dyDescent="0.3">
      <c r="B136" s="97"/>
      <c r="D136" s="98" t="s">
        <v>162</v>
      </c>
      <c r="E136" s="99"/>
      <c r="F136" s="99" t="s">
        <v>211</v>
      </c>
      <c r="H136" s="100">
        <v>1.22715E-3</v>
      </c>
      <c r="L136" s="97"/>
      <c r="M136" s="101"/>
      <c r="T136" s="102"/>
      <c r="AT136" s="103" t="s">
        <v>162</v>
      </c>
      <c r="AU136" s="103" t="s">
        <v>75</v>
      </c>
      <c r="AV136" s="103" t="s">
        <v>75</v>
      </c>
      <c r="AW136" s="103" t="s">
        <v>121</v>
      </c>
      <c r="AX136" s="103" t="s">
        <v>66</v>
      </c>
      <c r="AY136" s="103" t="s">
        <v>154</v>
      </c>
    </row>
    <row r="137" spans="2:65" s="22" customFormat="1" ht="15.75" customHeight="1" x14ac:dyDescent="0.3">
      <c r="B137" s="97"/>
      <c r="D137" s="104" t="s">
        <v>162</v>
      </c>
      <c r="E137" s="103"/>
      <c r="F137" s="99" t="s">
        <v>212</v>
      </c>
      <c r="H137" s="100">
        <v>2.9542499999999998E-3</v>
      </c>
      <c r="L137" s="97"/>
      <c r="M137" s="101"/>
      <c r="T137" s="102"/>
      <c r="AT137" s="103" t="s">
        <v>162</v>
      </c>
      <c r="AU137" s="103" t="s">
        <v>75</v>
      </c>
      <c r="AV137" s="103" t="s">
        <v>75</v>
      </c>
      <c r="AW137" s="103" t="s">
        <v>121</v>
      </c>
      <c r="AX137" s="103" t="s">
        <v>66</v>
      </c>
      <c r="AY137" s="103" t="s">
        <v>154</v>
      </c>
    </row>
    <row r="138" spans="2:65" s="22" customFormat="1" ht="15.75" customHeight="1" x14ac:dyDescent="0.3">
      <c r="B138" s="97"/>
      <c r="D138" s="104" t="s">
        <v>162</v>
      </c>
      <c r="E138" s="103"/>
      <c r="F138" s="99" t="s">
        <v>213</v>
      </c>
      <c r="H138" s="100">
        <v>5.1206999999999997E-3</v>
      </c>
      <c r="L138" s="97"/>
      <c r="M138" s="101"/>
      <c r="T138" s="102"/>
      <c r="AT138" s="103" t="s">
        <v>162</v>
      </c>
      <c r="AU138" s="103" t="s">
        <v>75</v>
      </c>
      <c r="AV138" s="103" t="s">
        <v>75</v>
      </c>
      <c r="AW138" s="103" t="s">
        <v>121</v>
      </c>
      <c r="AX138" s="103" t="s">
        <v>66</v>
      </c>
      <c r="AY138" s="103" t="s">
        <v>154</v>
      </c>
    </row>
    <row r="139" spans="2:65" s="22" customFormat="1" ht="15.75" customHeight="1" x14ac:dyDescent="0.3">
      <c r="B139" s="97"/>
      <c r="D139" s="104" t="s">
        <v>162</v>
      </c>
      <c r="E139" s="103"/>
      <c r="F139" s="99" t="s">
        <v>214</v>
      </c>
      <c r="H139" s="100">
        <v>6.1508999999999999E-3</v>
      </c>
      <c r="L139" s="97"/>
      <c r="M139" s="101"/>
      <c r="T139" s="102"/>
      <c r="AT139" s="103" t="s">
        <v>162</v>
      </c>
      <c r="AU139" s="103" t="s">
        <v>75</v>
      </c>
      <c r="AV139" s="103" t="s">
        <v>75</v>
      </c>
      <c r="AW139" s="103" t="s">
        <v>121</v>
      </c>
      <c r="AX139" s="103" t="s">
        <v>66</v>
      </c>
      <c r="AY139" s="103" t="s">
        <v>154</v>
      </c>
    </row>
    <row r="140" spans="2:65" s="22" customFormat="1" ht="15.75" customHeight="1" x14ac:dyDescent="0.3">
      <c r="B140" s="97"/>
      <c r="D140" s="104" t="s">
        <v>162</v>
      </c>
      <c r="E140" s="103"/>
      <c r="F140" s="99" t="s">
        <v>215</v>
      </c>
      <c r="H140" s="100">
        <v>6.0600000000000003E-3</v>
      </c>
      <c r="L140" s="97"/>
      <c r="M140" s="101"/>
      <c r="T140" s="102"/>
      <c r="AT140" s="103" t="s">
        <v>162</v>
      </c>
      <c r="AU140" s="103" t="s">
        <v>75</v>
      </c>
      <c r="AV140" s="103" t="s">
        <v>75</v>
      </c>
      <c r="AW140" s="103" t="s">
        <v>121</v>
      </c>
      <c r="AX140" s="103" t="s">
        <v>66</v>
      </c>
      <c r="AY140" s="103" t="s">
        <v>154</v>
      </c>
    </row>
    <row r="141" spans="2:65" s="22" customFormat="1" ht="15.75" customHeight="1" x14ac:dyDescent="0.3">
      <c r="B141" s="97"/>
      <c r="D141" s="104" t="s">
        <v>162</v>
      </c>
      <c r="E141" s="103"/>
      <c r="F141" s="99" t="s">
        <v>216</v>
      </c>
      <c r="H141" s="100">
        <v>6.8174999999999998E-3</v>
      </c>
      <c r="L141" s="97"/>
      <c r="M141" s="101"/>
      <c r="T141" s="102"/>
      <c r="AT141" s="103" t="s">
        <v>162</v>
      </c>
      <c r="AU141" s="103" t="s">
        <v>75</v>
      </c>
      <c r="AV141" s="103" t="s">
        <v>75</v>
      </c>
      <c r="AW141" s="103" t="s">
        <v>121</v>
      </c>
      <c r="AX141" s="103" t="s">
        <v>66</v>
      </c>
      <c r="AY141" s="103" t="s">
        <v>154</v>
      </c>
    </row>
    <row r="142" spans="2:65" s="22" customFormat="1" ht="15.75" customHeight="1" x14ac:dyDescent="0.3">
      <c r="B142" s="23"/>
      <c r="C142" s="105" t="s">
        <v>217</v>
      </c>
      <c r="D142" s="105" t="s">
        <v>171</v>
      </c>
      <c r="E142" s="106" t="s">
        <v>172</v>
      </c>
      <c r="F142" s="107" t="s">
        <v>173</v>
      </c>
      <c r="G142" s="108" t="s">
        <v>174</v>
      </c>
      <c r="H142" s="109">
        <v>27.5</v>
      </c>
      <c r="I142" s="119"/>
      <c r="J142" s="110">
        <f>ROUND($I$142*$H$142,1)</f>
        <v>0</v>
      </c>
      <c r="K142" s="107"/>
      <c r="L142" s="111"/>
      <c r="M142" s="112"/>
      <c r="N142" s="113" t="s">
        <v>37</v>
      </c>
      <c r="Q142" s="94">
        <v>1.7000000000000001E-4</v>
      </c>
      <c r="R142" s="94">
        <f>$Q$142*$H$142</f>
        <v>4.6750000000000003E-3</v>
      </c>
      <c r="S142" s="94">
        <v>0</v>
      </c>
      <c r="T142" s="95">
        <f>$S$142*$H$142</f>
        <v>0</v>
      </c>
      <c r="AR142" s="19" t="s">
        <v>175</v>
      </c>
      <c r="AT142" s="19" t="s">
        <v>171</v>
      </c>
      <c r="AU142" s="19" t="s">
        <v>75</v>
      </c>
      <c r="AY142" s="22" t="s">
        <v>154</v>
      </c>
      <c r="BE142" s="96">
        <f>IF($N$142="základní",$J$142,0)</f>
        <v>0</v>
      </c>
      <c r="BF142" s="96">
        <f>IF($N$142="snížená",$J$142,0)</f>
        <v>0</v>
      </c>
      <c r="BG142" s="96">
        <f>IF($N$142="zákl. přenesená",$J$142,0)</f>
        <v>0</v>
      </c>
      <c r="BH142" s="96">
        <f>IF($N$142="sníž. přenesená",$J$142,0)</f>
        <v>0</v>
      </c>
      <c r="BI142" s="96">
        <f>IF($N$142="nulová",$J$142,0)</f>
        <v>0</v>
      </c>
      <c r="BJ142" s="19" t="s">
        <v>73</v>
      </c>
      <c r="BK142" s="96">
        <f>ROUND($I$142*$H$142,1)</f>
        <v>0</v>
      </c>
      <c r="BL142" s="19" t="s">
        <v>160</v>
      </c>
      <c r="BM142" s="19" t="s">
        <v>218</v>
      </c>
    </row>
    <row r="143" spans="2:65" s="22" customFormat="1" ht="15.75" customHeight="1" x14ac:dyDescent="0.3">
      <c r="B143" s="97"/>
      <c r="D143" s="98" t="s">
        <v>162</v>
      </c>
      <c r="E143" s="99"/>
      <c r="F143" s="99" t="s">
        <v>219</v>
      </c>
      <c r="H143" s="100">
        <v>1.8</v>
      </c>
      <c r="L143" s="97"/>
      <c r="M143" s="101"/>
      <c r="T143" s="102"/>
      <c r="AT143" s="103" t="s">
        <v>162</v>
      </c>
      <c r="AU143" s="103" t="s">
        <v>75</v>
      </c>
      <c r="AV143" s="103" t="s">
        <v>75</v>
      </c>
      <c r="AW143" s="103" t="s">
        <v>121</v>
      </c>
      <c r="AX143" s="103" t="s">
        <v>66</v>
      </c>
      <c r="AY143" s="103" t="s">
        <v>154</v>
      </c>
    </row>
    <row r="144" spans="2:65" s="22" customFormat="1" ht="15.75" customHeight="1" x14ac:dyDescent="0.3">
      <c r="B144" s="97"/>
      <c r="D144" s="104" t="s">
        <v>162</v>
      </c>
      <c r="E144" s="103"/>
      <c r="F144" s="99" t="s">
        <v>220</v>
      </c>
      <c r="H144" s="100">
        <v>6.5</v>
      </c>
      <c r="L144" s="97"/>
      <c r="M144" s="101"/>
      <c r="T144" s="102"/>
      <c r="AT144" s="103" t="s">
        <v>162</v>
      </c>
      <c r="AU144" s="103" t="s">
        <v>75</v>
      </c>
      <c r="AV144" s="103" t="s">
        <v>75</v>
      </c>
      <c r="AW144" s="103" t="s">
        <v>121</v>
      </c>
      <c r="AX144" s="103" t="s">
        <v>66</v>
      </c>
      <c r="AY144" s="103" t="s">
        <v>154</v>
      </c>
    </row>
    <row r="145" spans="2:65" s="22" customFormat="1" ht="15.75" customHeight="1" x14ac:dyDescent="0.3">
      <c r="B145" s="97"/>
      <c r="D145" s="104" t="s">
        <v>162</v>
      </c>
      <c r="E145" s="103"/>
      <c r="F145" s="99" t="s">
        <v>221</v>
      </c>
      <c r="H145" s="100">
        <v>1.5</v>
      </c>
      <c r="L145" s="97"/>
      <c r="M145" s="101"/>
      <c r="T145" s="102"/>
      <c r="AT145" s="103" t="s">
        <v>162</v>
      </c>
      <c r="AU145" s="103" t="s">
        <v>75</v>
      </c>
      <c r="AV145" s="103" t="s">
        <v>75</v>
      </c>
      <c r="AW145" s="103" t="s">
        <v>121</v>
      </c>
      <c r="AX145" s="103" t="s">
        <v>66</v>
      </c>
      <c r="AY145" s="103" t="s">
        <v>154</v>
      </c>
    </row>
    <row r="146" spans="2:65" s="22" customFormat="1" ht="15.75" customHeight="1" x14ac:dyDescent="0.3">
      <c r="B146" s="97"/>
      <c r="D146" s="104" t="s">
        <v>162</v>
      </c>
      <c r="E146" s="103"/>
      <c r="F146" s="99" t="s">
        <v>222</v>
      </c>
      <c r="H146" s="100">
        <v>2.9</v>
      </c>
      <c r="L146" s="97"/>
      <c r="M146" s="101"/>
      <c r="T146" s="102"/>
      <c r="AT146" s="103" t="s">
        <v>162</v>
      </c>
      <c r="AU146" s="103" t="s">
        <v>75</v>
      </c>
      <c r="AV146" s="103" t="s">
        <v>75</v>
      </c>
      <c r="AW146" s="103" t="s">
        <v>121</v>
      </c>
      <c r="AX146" s="103" t="s">
        <v>66</v>
      </c>
      <c r="AY146" s="103" t="s">
        <v>154</v>
      </c>
    </row>
    <row r="147" spans="2:65" s="22" customFormat="1" ht="15.75" customHeight="1" x14ac:dyDescent="0.3">
      <c r="B147" s="97"/>
      <c r="D147" s="104" t="s">
        <v>162</v>
      </c>
      <c r="E147" s="103"/>
      <c r="F147" s="99" t="s">
        <v>223</v>
      </c>
      <c r="H147" s="100">
        <v>2.8</v>
      </c>
      <c r="L147" s="97"/>
      <c r="M147" s="101"/>
      <c r="T147" s="102"/>
      <c r="AT147" s="103" t="s">
        <v>162</v>
      </c>
      <c r="AU147" s="103" t="s">
        <v>75</v>
      </c>
      <c r="AV147" s="103" t="s">
        <v>75</v>
      </c>
      <c r="AW147" s="103" t="s">
        <v>121</v>
      </c>
      <c r="AX147" s="103" t="s">
        <v>66</v>
      </c>
      <c r="AY147" s="103" t="s">
        <v>154</v>
      </c>
    </row>
    <row r="148" spans="2:65" s="22" customFormat="1" ht="15.75" customHeight="1" x14ac:dyDescent="0.3">
      <c r="B148" s="97"/>
      <c r="D148" s="104" t="s">
        <v>162</v>
      </c>
      <c r="E148" s="103"/>
      <c r="F148" s="99" t="s">
        <v>224</v>
      </c>
      <c r="H148" s="100">
        <v>6</v>
      </c>
      <c r="L148" s="97"/>
      <c r="M148" s="101"/>
      <c r="T148" s="102"/>
      <c r="AT148" s="103" t="s">
        <v>162</v>
      </c>
      <c r="AU148" s="103" t="s">
        <v>75</v>
      </c>
      <c r="AV148" s="103" t="s">
        <v>75</v>
      </c>
      <c r="AW148" s="103" t="s">
        <v>121</v>
      </c>
      <c r="AX148" s="103" t="s">
        <v>66</v>
      </c>
      <c r="AY148" s="103" t="s">
        <v>154</v>
      </c>
    </row>
    <row r="149" spans="2:65" s="22" customFormat="1" ht="15.75" customHeight="1" x14ac:dyDescent="0.3">
      <c r="B149" s="97"/>
      <c r="D149" s="104" t="s">
        <v>162</v>
      </c>
      <c r="E149" s="103"/>
      <c r="F149" s="99" t="s">
        <v>225</v>
      </c>
      <c r="H149" s="100">
        <v>6</v>
      </c>
      <c r="L149" s="97"/>
      <c r="M149" s="101"/>
      <c r="T149" s="102"/>
      <c r="AT149" s="103" t="s">
        <v>162</v>
      </c>
      <c r="AU149" s="103" t="s">
        <v>75</v>
      </c>
      <c r="AV149" s="103" t="s">
        <v>75</v>
      </c>
      <c r="AW149" s="103" t="s">
        <v>121</v>
      </c>
      <c r="AX149" s="103" t="s">
        <v>66</v>
      </c>
      <c r="AY149" s="103" t="s">
        <v>154</v>
      </c>
    </row>
    <row r="150" spans="2:65" s="22" customFormat="1" ht="15.75" customHeight="1" x14ac:dyDescent="0.3">
      <c r="B150" s="23"/>
      <c r="C150" s="105" t="s">
        <v>226</v>
      </c>
      <c r="D150" s="105" t="s">
        <v>171</v>
      </c>
      <c r="E150" s="106" t="s">
        <v>227</v>
      </c>
      <c r="F150" s="107" t="s">
        <v>228</v>
      </c>
      <c r="G150" s="108" t="s">
        <v>174</v>
      </c>
      <c r="H150" s="109">
        <v>27.5</v>
      </c>
      <c r="I150" s="119"/>
      <c r="J150" s="110">
        <f>ROUND($I$150*$H$150,1)</f>
        <v>0</v>
      </c>
      <c r="K150" s="107"/>
      <c r="L150" s="111"/>
      <c r="M150" s="112"/>
      <c r="N150" s="113" t="s">
        <v>37</v>
      </c>
      <c r="Q150" s="94">
        <v>4.6000000000000001E-4</v>
      </c>
      <c r="R150" s="94">
        <f>$Q$150*$H$150</f>
        <v>1.265E-2</v>
      </c>
      <c r="S150" s="94">
        <v>0</v>
      </c>
      <c r="T150" s="95">
        <f>$S$150*$H$150</f>
        <v>0</v>
      </c>
      <c r="AR150" s="19" t="s">
        <v>175</v>
      </c>
      <c r="AT150" s="19" t="s">
        <v>171</v>
      </c>
      <c r="AU150" s="19" t="s">
        <v>75</v>
      </c>
      <c r="AY150" s="22" t="s">
        <v>154</v>
      </c>
      <c r="BE150" s="96">
        <f>IF($N$150="základní",$J$150,0)</f>
        <v>0</v>
      </c>
      <c r="BF150" s="96">
        <f>IF($N$150="snížená",$J$150,0)</f>
        <v>0</v>
      </c>
      <c r="BG150" s="96">
        <f>IF($N$150="zákl. přenesená",$J$150,0)</f>
        <v>0</v>
      </c>
      <c r="BH150" s="96">
        <f>IF($N$150="sníž. přenesená",$J$150,0)</f>
        <v>0</v>
      </c>
      <c r="BI150" s="96">
        <f>IF($N$150="nulová",$J$150,0)</f>
        <v>0</v>
      </c>
      <c r="BJ150" s="19" t="s">
        <v>73</v>
      </c>
      <c r="BK150" s="96">
        <f>ROUND($I$150*$H$150,1)</f>
        <v>0</v>
      </c>
      <c r="BL150" s="19" t="s">
        <v>160</v>
      </c>
      <c r="BM150" s="19" t="s">
        <v>229</v>
      </c>
    </row>
    <row r="151" spans="2:65" s="22" customFormat="1" ht="15.75" customHeight="1" x14ac:dyDescent="0.3">
      <c r="B151" s="97"/>
      <c r="D151" s="98" t="s">
        <v>162</v>
      </c>
      <c r="E151" s="99"/>
      <c r="F151" s="99" t="s">
        <v>219</v>
      </c>
      <c r="H151" s="100">
        <v>1.8</v>
      </c>
      <c r="L151" s="97"/>
      <c r="M151" s="101"/>
      <c r="T151" s="102"/>
      <c r="AT151" s="103" t="s">
        <v>162</v>
      </c>
      <c r="AU151" s="103" t="s">
        <v>75</v>
      </c>
      <c r="AV151" s="103" t="s">
        <v>75</v>
      </c>
      <c r="AW151" s="103" t="s">
        <v>121</v>
      </c>
      <c r="AX151" s="103" t="s">
        <v>66</v>
      </c>
      <c r="AY151" s="103" t="s">
        <v>154</v>
      </c>
    </row>
    <row r="152" spans="2:65" s="22" customFormat="1" ht="15.75" customHeight="1" x14ac:dyDescent="0.3">
      <c r="B152" s="97"/>
      <c r="D152" s="104" t="s">
        <v>162</v>
      </c>
      <c r="E152" s="103"/>
      <c r="F152" s="99" t="s">
        <v>220</v>
      </c>
      <c r="H152" s="100">
        <v>6.5</v>
      </c>
      <c r="L152" s="97"/>
      <c r="M152" s="101"/>
      <c r="T152" s="102"/>
      <c r="AT152" s="103" t="s">
        <v>162</v>
      </c>
      <c r="AU152" s="103" t="s">
        <v>75</v>
      </c>
      <c r="AV152" s="103" t="s">
        <v>75</v>
      </c>
      <c r="AW152" s="103" t="s">
        <v>121</v>
      </c>
      <c r="AX152" s="103" t="s">
        <v>66</v>
      </c>
      <c r="AY152" s="103" t="s">
        <v>154</v>
      </c>
    </row>
    <row r="153" spans="2:65" s="22" customFormat="1" ht="15.75" customHeight="1" x14ac:dyDescent="0.3">
      <c r="B153" s="97"/>
      <c r="D153" s="104" t="s">
        <v>162</v>
      </c>
      <c r="E153" s="103"/>
      <c r="F153" s="99" t="s">
        <v>221</v>
      </c>
      <c r="H153" s="100">
        <v>1.5</v>
      </c>
      <c r="L153" s="97"/>
      <c r="M153" s="101"/>
      <c r="T153" s="102"/>
      <c r="AT153" s="103" t="s">
        <v>162</v>
      </c>
      <c r="AU153" s="103" t="s">
        <v>75</v>
      </c>
      <c r="AV153" s="103" t="s">
        <v>75</v>
      </c>
      <c r="AW153" s="103" t="s">
        <v>121</v>
      </c>
      <c r="AX153" s="103" t="s">
        <v>66</v>
      </c>
      <c r="AY153" s="103" t="s">
        <v>154</v>
      </c>
    </row>
    <row r="154" spans="2:65" s="22" customFormat="1" ht="15.75" customHeight="1" x14ac:dyDescent="0.3">
      <c r="B154" s="97"/>
      <c r="D154" s="104" t="s">
        <v>162</v>
      </c>
      <c r="E154" s="103"/>
      <c r="F154" s="99" t="s">
        <v>222</v>
      </c>
      <c r="H154" s="100">
        <v>2.9</v>
      </c>
      <c r="L154" s="97"/>
      <c r="M154" s="101"/>
      <c r="T154" s="102"/>
      <c r="AT154" s="103" t="s">
        <v>162</v>
      </c>
      <c r="AU154" s="103" t="s">
        <v>75</v>
      </c>
      <c r="AV154" s="103" t="s">
        <v>75</v>
      </c>
      <c r="AW154" s="103" t="s">
        <v>121</v>
      </c>
      <c r="AX154" s="103" t="s">
        <v>66</v>
      </c>
      <c r="AY154" s="103" t="s">
        <v>154</v>
      </c>
    </row>
    <row r="155" spans="2:65" s="22" customFormat="1" ht="15.75" customHeight="1" x14ac:dyDescent="0.3">
      <c r="B155" s="97"/>
      <c r="D155" s="104" t="s">
        <v>162</v>
      </c>
      <c r="E155" s="103"/>
      <c r="F155" s="99" t="s">
        <v>223</v>
      </c>
      <c r="H155" s="100">
        <v>2.8</v>
      </c>
      <c r="L155" s="97"/>
      <c r="M155" s="101"/>
      <c r="T155" s="102"/>
      <c r="AT155" s="103" t="s">
        <v>162</v>
      </c>
      <c r="AU155" s="103" t="s">
        <v>75</v>
      </c>
      <c r="AV155" s="103" t="s">
        <v>75</v>
      </c>
      <c r="AW155" s="103" t="s">
        <v>121</v>
      </c>
      <c r="AX155" s="103" t="s">
        <v>66</v>
      </c>
      <c r="AY155" s="103" t="s">
        <v>154</v>
      </c>
    </row>
    <row r="156" spans="2:65" s="22" customFormat="1" ht="15.75" customHeight="1" x14ac:dyDescent="0.3">
      <c r="B156" s="97"/>
      <c r="D156" s="104" t="s">
        <v>162</v>
      </c>
      <c r="E156" s="103"/>
      <c r="F156" s="99" t="s">
        <v>224</v>
      </c>
      <c r="H156" s="100">
        <v>6</v>
      </c>
      <c r="L156" s="97"/>
      <c r="M156" s="101"/>
      <c r="T156" s="102"/>
      <c r="AT156" s="103" t="s">
        <v>162</v>
      </c>
      <c r="AU156" s="103" t="s">
        <v>75</v>
      </c>
      <c r="AV156" s="103" t="s">
        <v>75</v>
      </c>
      <c r="AW156" s="103" t="s">
        <v>121</v>
      </c>
      <c r="AX156" s="103" t="s">
        <v>66</v>
      </c>
      <c r="AY156" s="103" t="s">
        <v>154</v>
      </c>
    </row>
    <row r="157" spans="2:65" s="22" customFormat="1" ht="15.75" customHeight="1" x14ac:dyDescent="0.3">
      <c r="B157" s="97"/>
      <c r="D157" s="104" t="s">
        <v>162</v>
      </c>
      <c r="E157" s="103"/>
      <c r="F157" s="99" t="s">
        <v>225</v>
      </c>
      <c r="H157" s="100">
        <v>6</v>
      </c>
      <c r="L157" s="97"/>
      <c r="M157" s="101"/>
      <c r="T157" s="102"/>
      <c r="AT157" s="103" t="s">
        <v>162</v>
      </c>
      <c r="AU157" s="103" t="s">
        <v>75</v>
      </c>
      <c r="AV157" s="103" t="s">
        <v>75</v>
      </c>
      <c r="AW157" s="103" t="s">
        <v>121</v>
      </c>
      <c r="AX157" s="103" t="s">
        <v>66</v>
      </c>
      <c r="AY157" s="103" t="s">
        <v>154</v>
      </c>
    </row>
    <row r="158" spans="2:65" s="76" customFormat="1" ht="30.75" customHeight="1" x14ac:dyDescent="0.3">
      <c r="B158" s="75"/>
      <c r="D158" s="77" t="s">
        <v>65</v>
      </c>
      <c r="E158" s="84" t="s">
        <v>97</v>
      </c>
      <c r="F158" s="84" t="s">
        <v>230</v>
      </c>
      <c r="J158" s="85">
        <f>$BK$158</f>
        <v>0</v>
      </c>
      <c r="L158" s="75"/>
      <c r="M158" s="80"/>
      <c r="P158" s="81">
        <f>SUM($P$159:$P$171)</f>
        <v>0</v>
      </c>
      <c r="R158" s="81">
        <f>SUM($R$159:$R$171)</f>
        <v>1.4228271100000001</v>
      </c>
      <c r="T158" s="82">
        <f>SUM($T$159:$T$171)</f>
        <v>0</v>
      </c>
      <c r="AR158" s="77" t="s">
        <v>73</v>
      </c>
      <c r="AT158" s="77" t="s">
        <v>65</v>
      </c>
      <c r="AU158" s="77" t="s">
        <v>73</v>
      </c>
      <c r="AY158" s="77" t="s">
        <v>154</v>
      </c>
      <c r="BK158" s="83">
        <f>SUM($BK$159:$BK$171)</f>
        <v>0</v>
      </c>
    </row>
    <row r="159" spans="2:65" s="22" customFormat="1" ht="15.75" customHeight="1" x14ac:dyDescent="0.3">
      <c r="B159" s="23"/>
      <c r="C159" s="86" t="s">
        <v>231</v>
      </c>
      <c r="D159" s="86" t="s">
        <v>156</v>
      </c>
      <c r="E159" s="87" t="s">
        <v>232</v>
      </c>
      <c r="F159" s="88" t="s">
        <v>233</v>
      </c>
      <c r="G159" s="89" t="s">
        <v>159</v>
      </c>
      <c r="H159" s="90">
        <v>1.3819999999999999</v>
      </c>
      <c r="I159" s="118"/>
      <c r="J159" s="91">
        <f>ROUND($I$159*$H$159,1)</f>
        <v>0</v>
      </c>
      <c r="K159" s="88"/>
      <c r="L159" s="23"/>
      <c r="M159" s="92"/>
      <c r="N159" s="93" t="s">
        <v>37</v>
      </c>
      <c r="Q159" s="94">
        <v>0.70296999999999998</v>
      </c>
      <c r="R159" s="94">
        <f>$Q$159*$H$159</f>
        <v>0.97150453999999986</v>
      </c>
      <c r="S159" s="94">
        <v>0</v>
      </c>
      <c r="T159" s="95">
        <f>$S$159*$H$159</f>
        <v>0</v>
      </c>
      <c r="AR159" s="19" t="s">
        <v>160</v>
      </c>
      <c r="AT159" s="19" t="s">
        <v>156</v>
      </c>
      <c r="AU159" s="19" t="s">
        <v>75</v>
      </c>
      <c r="AY159" s="22" t="s">
        <v>154</v>
      </c>
      <c r="BE159" s="96">
        <f>IF($N$159="základní",$J$159,0)</f>
        <v>0</v>
      </c>
      <c r="BF159" s="96">
        <f>IF($N$159="snížená",$J$159,0)</f>
        <v>0</v>
      </c>
      <c r="BG159" s="96">
        <f>IF($N$159="zákl. přenesená",$J$159,0)</f>
        <v>0</v>
      </c>
      <c r="BH159" s="96">
        <f>IF($N$159="sníž. přenesená",$J$159,0)</f>
        <v>0</v>
      </c>
      <c r="BI159" s="96">
        <f>IF($N$159="nulová",$J$159,0)</f>
        <v>0</v>
      </c>
      <c r="BJ159" s="19" t="s">
        <v>73</v>
      </c>
      <c r="BK159" s="96">
        <f>ROUND($I$159*$H$159,1)</f>
        <v>0</v>
      </c>
      <c r="BL159" s="19" t="s">
        <v>160</v>
      </c>
      <c r="BM159" s="19" t="s">
        <v>234</v>
      </c>
    </row>
    <row r="160" spans="2:65" s="22" customFormat="1" ht="15.75" customHeight="1" x14ac:dyDescent="0.3">
      <c r="B160" s="97"/>
      <c r="D160" s="98" t="s">
        <v>162</v>
      </c>
      <c r="E160" s="99"/>
      <c r="F160" s="99" t="s">
        <v>235</v>
      </c>
      <c r="H160" s="100">
        <v>0.93149999999999999</v>
      </c>
      <c r="L160" s="97"/>
      <c r="M160" s="101"/>
      <c r="T160" s="102"/>
      <c r="AT160" s="103" t="s">
        <v>162</v>
      </c>
      <c r="AU160" s="103" t="s">
        <v>75</v>
      </c>
      <c r="AV160" s="103" t="s">
        <v>75</v>
      </c>
      <c r="AW160" s="103" t="s">
        <v>121</v>
      </c>
      <c r="AX160" s="103" t="s">
        <v>66</v>
      </c>
      <c r="AY160" s="103" t="s">
        <v>154</v>
      </c>
    </row>
    <row r="161" spans="2:65" s="22" customFormat="1" ht="15.75" customHeight="1" x14ac:dyDescent="0.3">
      <c r="B161" s="97"/>
      <c r="D161" s="104" t="s">
        <v>162</v>
      </c>
      <c r="E161" s="103"/>
      <c r="F161" s="99" t="s">
        <v>236</v>
      </c>
      <c r="H161" s="100">
        <v>0.18629999999999999</v>
      </c>
      <c r="L161" s="97"/>
      <c r="M161" s="101"/>
      <c r="T161" s="102"/>
      <c r="AT161" s="103" t="s">
        <v>162</v>
      </c>
      <c r="AU161" s="103" t="s">
        <v>75</v>
      </c>
      <c r="AV161" s="103" t="s">
        <v>75</v>
      </c>
      <c r="AW161" s="103" t="s">
        <v>121</v>
      </c>
      <c r="AX161" s="103" t="s">
        <v>66</v>
      </c>
      <c r="AY161" s="103" t="s">
        <v>154</v>
      </c>
    </row>
    <row r="162" spans="2:65" s="22" customFormat="1" ht="15.75" customHeight="1" x14ac:dyDescent="0.3">
      <c r="B162" s="97"/>
      <c r="D162" s="104" t="s">
        <v>162</v>
      </c>
      <c r="E162" s="103"/>
      <c r="F162" s="99" t="s">
        <v>237</v>
      </c>
      <c r="H162" s="100">
        <v>0.10199999999999999</v>
      </c>
      <c r="L162" s="97"/>
      <c r="M162" s="101"/>
      <c r="T162" s="102"/>
      <c r="AT162" s="103" t="s">
        <v>162</v>
      </c>
      <c r="AU162" s="103" t="s">
        <v>75</v>
      </c>
      <c r="AV162" s="103" t="s">
        <v>75</v>
      </c>
      <c r="AW162" s="103" t="s">
        <v>121</v>
      </c>
      <c r="AX162" s="103" t="s">
        <v>66</v>
      </c>
      <c r="AY162" s="103" t="s">
        <v>154</v>
      </c>
    </row>
    <row r="163" spans="2:65" s="22" customFormat="1" ht="15.75" customHeight="1" x14ac:dyDescent="0.3">
      <c r="B163" s="97"/>
      <c r="D163" s="104" t="s">
        <v>162</v>
      </c>
      <c r="E163" s="103"/>
      <c r="F163" s="99" t="s">
        <v>238</v>
      </c>
      <c r="H163" s="100">
        <v>0.108</v>
      </c>
      <c r="L163" s="97"/>
      <c r="M163" s="101"/>
      <c r="T163" s="102"/>
      <c r="AT163" s="103" t="s">
        <v>162</v>
      </c>
      <c r="AU163" s="103" t="s">
        <v>75</v>
      </c>
      <c r="AV163" s="103" t="s">
        <v>75</v>
      </c>
      <c r="AW163" s="103" t="s">
        <v>121</v>
      </c>
      <c r="AX163" s="103" t="s">
        <v>66</v>
      </c>
      <c r="AY163" s="103" t="s">
        <v>154</v>
      </c>
    </row>
    <row r="164" spans="2:65" s="22" customFormat="1" ht="15.75" customHeight="1" x14ac:dyDescent="0.3">
      <c r="B164" s="97"/>
      <c r="D164" s="104" t="s">
        <v>162</v>
      </c>
      <c r="E164" s="103"/>
      <c r="F164" s="99" t="s">
        <v>239</v>
      </c>
      <c r="H164" s="100">
        <v>5.3999999999999999E-2</v>
      </c>
      <c r="L164" s="97"/>
      <c r="M164" s="101"/>
      <c r="T164" s="102"/>
      <c r="AT164" s="103" t="s">
        <v>162</v>
      </c>
      <c r="AU164" s="103" t="s">
        <v>75</v>
      </c>
      <c r="AV164" s="103" t="s">
        <v>75</v>
      </c>
      <c r="AW164" s="103" t="s">
        <v>121</v>
      </c>
      <c r="AX164" s="103" t="s">
        <v>66</v>
      </c>
      <c r="AY164" s="103" t="s">
        <v>154</v>
      </c>
    </row>
    <row r="165" spans="2:65" s="22" customFormat="1" ht="15.75" customHeight="1" x14ac:dyDescent="0.3">
      <c r="B165" s="23"/>
      <c r="C165" s="86" t="s">
        <v>240</v>
      </c>
      <c r="D165" s="86" t="s">
        <v>156</v>
      </c>
      <c r="E165" s="87" t="s">
        <v>241</v>
      </c>
      <c r="F165" s="88" t="s">
        <v>242</v>
      </c>
      <c r="G165" s="89" t="s">
        <v>167</v>
      </c>
      <c r="H165" s="90">
        <v>4.2999999999999997E-2</v>
      </c>
      <c r="I165" s="118"/>
      <c r="J165" s="91">
        <f>ROUND($I$165*$H$165,1)</f>
        <v>0</v>
      </c>
      <c r="K165" s="88"/>
      <c r="L165" s="23"/>
      <c r="M165" s="92"/>
      <c r="N165" s="93" t="s">
        <v>37</v>
      </c>
      <c r="Q165" s="94">
        <v>1.7090000000000001E-2</v>
      </c>
      <c r="R165" s="94">
        <f>$Q$165*$H$165</f>
        <v>7.3486999999999999E-4</v>
      </c>
      <c r="S165" s="94">
        <v>0</v>
      </c>
      <c r="T165" s="95">
        <f>$S$165*$H$165</f>
        <v>0</v>
      </c>
      <c r="AR165" s="19" t="s">
        <v>160</v>
      </c>
      <c r="AT165" s="19" t="s">
        <v>156</v>
      </c>
      <c r="AU165" s="19" t="s">
        <v>75</v>
      </c>
      <c r="AY165" s="22" t="s">
        <v>154</v>
      </c>
      <c r="BE165" s="96">
        <f>IF($N$165="základní",$J$165,0)</f>
        <v>0</v>
      </c>
      <c r="BF165" s="96">
        <f>IF($N$165="snížená",$J$165,0)</f>
        <v>0</v>
      </c>
      <c r="BG165" s="96">
        <f>IF($N$165="zákl. přenesená",$J$165,0)</f>
        <v>0</v>
      </c>
      <c r="BH165" s="96">
        <f>IF($N$165="sníž. přenesená",$J$165,0)</f>
        <v>0</v>
      </c>
      <c r="BI165" s="96">
        <f>IF($N$165="nulová",$J$165,0)</f>
        <v>0</v>
      </c>
      <c r="BJ165" s="19" t="s">
        <v>73</v>
      </c>
      <c r="BK165" s="96">
        <f>ROUND($I$165*$H$165,1)</f>
        <v>0</v>
      </c>
      <c r="BL165" s="19" t="s">
        <v>160</v>
      </c>
      <c r="BM165" s="19" t="s">
        <v>243</v>
      </c>
    </row>
    <row r="166" spans="2:65" s="22" customFormat="1" ht="15.75" customHeight="1" x14ac:dyDescent="0.3">
      <c r="B166" s="97"/>
      <c r="D166" s="98" t="s">
        <v>162</v>
      </c>
      <c r="E166" s="99"/>
      <c r="F166" s="99" t="s">
        <v>244</v>
      </c>
      <c r="H166" s="100">
        <v>4.2569999999999997E-2</v>
      </c>
      <c r="L166" s="97"/>
      <c r="M166" s="101"/>
      <c r="T166" s="102"/>
      <c r="AT166" s="103" t="s">
        <v>162</v>
      </c>
      <c r="AU166" s="103" t="s">
        <v>75</v>
      </c>
      <c r="AV166" s="103" t="s">
        <v>75</v>
      </c>
      <c r="AW166" s="103" t="s">
        <v>121</v>
      </c>
      <c r="AX166" s="103" t="s">
        <v>66</v>
      </c>
      <c r="AY166" s="103" t="s">
        <v>154</v>
      </c>
    </row>
    <row r="167" spans="2:65" s="22" customFormat="1" ht="15.75" customHeight="1" x14ac:dyDescent="0.3">
      <c r="B167" s="23"/>
      <c r="C167" s="105" t="s">
        <v>245</v>
      </c>
      <c r="D167" s="105" t="s">
        <v>171</v>
      </c>
      <c r="E167" s="106" t="s">
        <v>246</v>
      </c>
      <c r="F167" s="107" t="s">
        <v>247</v>
      </c>
      <c r="G167" s="108" t="s">
        <v>167</v>
      </c>
      <c r="H167" s="109">
        <v>4.2999999999999997E-2</v>
      </c>
      <c r="I167" s="119"/>
      <c r="J167" s="110">
        <f>ROUND($I$167*$H$167,1)</f>
        <v>0</v>
      </c>
      <c r="K167" s="107"/>
      <c r="L167" s="111"/>
      <c r="M167" s="112"/>
      <c r="N167" s="113" t="s">
        <v>37</v>
      </c>
      <c r="Q167" s="94">
        <v>1</v>
      </c>
      <c r="R167" s="94">
        <f>$Q$167*$H$167</f>
        <v>4.2999999999999997E-2</v>
      </c>
      <c r="S167" s="94">
        <v>0</v>
      </c>
      <c r="T167" s="95">
        <f>$S$167*$H$167</f>
        <v>0</v>
      </c>
      <c r="AR167" s="19" t="s">
        <v>175</v>
      </c>
      <c r="AT167" s="19" t="s">
        <v>171</v>
      </c>
      <c r="AU167" s="19" t="s">
        <v>75</v>
      </c>
      <c r="AY167" s="22" t="s">
        <v>154</v>
      </c>
      <c r="BE167" s="96">
        <f>IF($N$167="základní",$J$167,0)</f>
        <v>0</v>
      </c>
      <c r="BF167" s="96">
        <f>IF($N$167="snížená",$J$167,0)</f>
        <v>0</v>
      </c>
      <c r="BG167" s="96">
        <f>IF($N$167="zákl. přenesená",$J$167,0)</f>
        <v>0</v>
      </c>
      <c r="BH167" s="96">
        <f>IF($N$167="sníž. přenesená",$J$167,0)</f>
        <v>0</v>
      </c>
      <c r="BI167" s="96">
        <f>IF($N$167="nulová",$J$167,0)</f>
        <v>0</v>
      </c>
      <c r="BJ167" s="19" t="s">
        <v>73</v>
      </c>
      <c r="BK167" s="96">
        <f>ROUND($I$167*$H$167,1)</f>
        <v>0</v>
      </c>
      <c r="BL167" s="19" t="s">
        <v>160</v>
      </c>
      <c r="BM167" s="19" t="s">
        <v>248</v>
      </c>
    </row>
    <row r="168" spans="2:65" s="22" customFormat="1" ht="15.75" customHeight="1" x14ac:dyDescent="0.3">
      <c r="B168" s="97"/>
      <c r="D168" s="98" t="s">
        <v>162</v>
      </c>
      <c r="E168" s="99"/>
      <c r="F168" s="99" t="s">
        <v>244</v>
      </c>
      <c r="H168" s="100">
        <v>4.2569999999999997E-2</v>
      </c>
      <c r="L168" s="97"/>
      <c r="M168" s="101"/>
      <c r="T168" s="102"/>
      <c r="AT168" s="103" t="s">
        <v>162</v>
      </c>
      <c r="AU168" s="103" t="s">
        <v>75</v>
      </c>
      <c r="AV168" s="103" t="s">
        <v>75</v>
      </c>
      <c r="AW168" s="103" t="s">
        <v>121</v>
      </c>
      <c r="AX168" s="103" t="s">
        <v>66</v>
      </c>
      <c r="AY168" s="103" t="s">
        <v>154</v>
      </c>
    </row>
    <row r="169" spans="2:65" s="22" customFormat="1" ht="15.75" customHeight="1" x14ac:dyDescent="0.3">
      <c r="B169" s="23"/>
      <c r="C169" s="86" t="s">
        <v>249</v>
      </c>
      <c r="D169" s="86" t="s">
        <v>156</v>
      </c>
      <c r="E169" s="87" t="s">
        <v>250</v>
      </c>
      <c r="F169" s="88" t="s">
        <v>251</v>
      </c>
      <c r="G169" s="89" t="s">
        <v>159</v>
      </c>
      <c r="H169" s="90">
        <v>0.157</v>
      </c>
      <c r="I169" s="118"/>
      <c r="J169" s="91">
        <f>ROUND($I$169*$H$169,1)</f>
        <v>0</v>
      </c>
      <c r="K169" s="88"/>
      <c r="L169" s="23"/>
      <c r="M169" s="92"/>
      <c r="N169" s="93" t="s">
        <v>37</v>
      </c>
      <c r="Q169" s="94">
        <v>2.5960999999999999</v>
      </c>
      <c r="R169" s="94">
        <f>$Q$169*$H$169</f>
        <v>0.4075877</v>
      </c>
      <c r="S169" s="94">
        <v>0</v>
      </c>
      <c r="T169" s="95">
        <f>$S$169*$H$169</f>
        <v>0</v>
      </c>
      <c r="AR169" s="19" t="s">
        <v>160</v>
      </c>
      <c r="AT169" s="19" t="s">
        <v>156</v>
      </c>
      <c r="AU169" s="19" t="s">
        <v>75</v>
      </c>
      <c r="AY169" s="22" t="s">
        <v>154</v>
      </c>
      <c r="BE169" s="96">
        <f>IF($N$169="základní",$J$169,0)</f>
        <v>0</v>
      </c>
      <c r="BF169" s="96">
        <f>IF($N$169="snížená",$J$169,0)</f>
        <v>0</v>
      </c>
      <c r="BG169" s="96">
        <f>IF($N$169="zákl. přenesená",$J$169,0)</f>
        <v>0</v>
      </c>
      <c r="BH169" s="96">
        <f>IF($N$169="sníž. přenesená",$J$169,0)</f>
        <v>0</v>
      </c>
      <c r="BI169" s="96">
        <f>IF($N$169="nulová",$J$169,0)</f>
        <v>0</v>
      </c>
      <c r="BJ169" s="19" t="s">
        <v>73</v>
      </c>
      <c r="BK169" s="96">
        <f>ROUND($I$169*$H$169,1)</f>
        <v>0</v>
      </c>
      <c r="BL169" s="19" t="s">
        <v>160</v>
      </c>
      <c r="BM169" s="19" t="s">
        <v>252</v>
      </c>
    </row>
    <row r="170" spans="2:65" s="22" customFormat="1" ht="15.75" customHeight="1" x14ac:dyDescent="0.3">
      <c r="B170" s="97"/>
      <c r="D170" s="98" t="s">
        <v>162</v>
      </c>
      <c r="E170" s="99"/>
      <c r="F170" s="99" t="s">
        <v>253</v>
      </c>
      <c r="H170" s="100">
        <v>0.108</v>
      </c>
      <c r="L170" s="97"/>
      <c r="M170" s="101"/>
      <c r="T170" s="102"/>
      <c r="AT170" s="103" t="s">
        <v>162</v>
      </c>
      <c r="AU170" s="103" t="s">
        <v>75</v>
      </c>
      <c r="AV170" s="103" t="s">
        <v>75</v>
      </c>
      <c r="AW170" s="103" t="s">
        <v>121</v>
      </c>
      <c r="AX170" s="103" t="s">
        <v>66</v>
      </c>
      <c r="AY170" s="103" t="s">
        <v>154</v>
      </c>
    </row>
    <row r="171" spans="2:65" s="22" customFormat="1" ht="15.75" customHeight="1" x14ac:dyDescent="0.3">
      <c r="B171" s="97"/>
      <c r="D171" s="104" t="s">
        <v>162</v>
      </c>
      <c r="E171" s="103"/>
      <c r="F171" s="99" t="s">
        <v>254</v>
      </c>
      <c r="H171" s="100">
        <v>4.8599999999999997E-2</v>
      </c>
      <c r="L171" s="97"/>
      <c r="M171" s="101"/>
      <c r="T171" s="102"/>
      <c r="AT171" s="103" t="s">
        <v>162</v>
      </c>
      <c r="AU171" s="103" t="s">
        <v>75</v>
      </c>
      <c r="AV171" s="103" t="s">
        <v>75</v>
      </c>
      <c r="AW171" s="103" t="s">
        <v>121</v>
      </c>
      <c r="AX171" s="103" t="s">
        <v>66</v>
      </c>
      <c r="AY171" s="103" t="s">
        <v>154</v>
      </c>
    </row>
    <row r="172" spans="2:65" s="76" customFormat="1" ht="30.75" customHeight="1" x14ac:dyDescent="0.3">
      <c r="B172" s="75"/>
      <c r="D172" s="77" t="s">
        <v>65</v>
      </c>
      <c r="E172" s="84" t="s">
        <v>160</v>
      </c>
      <c r="F172" s="84" t="s">
        <v>255</v>
      </c>
      <c r="J172" s="85">
        <f>$BK$172</f>
        <v>0</v>
      </c>
      <c r="L172" s="75"/>
      <c r="M172" s="80"/>
      <c r="P172" s="81">
        <f>$P$173</f>
        <v>0</v>
      </c>
      <c r="R172" s="81">
        <f>$R$173</f>
        <v>0.11799999999999999</v>
      </c>
      <c r="T172" s="82">
        <f>$T$173</f>
        <v>0</v>
      </c>
      <c r="AR172" s="77" t="s">
        <v>73</v>
      </c>
      <c r="AT172" s="77" t="s">
        <v>65</v>
      </c>
      <c r="AU172" s="77" t="s">
        <v>73</v>
      </c>
      <c r="AY172" s="77" t="s">
        <v>154</v>
      </c>
      <c r="BK172" s="83">
        <f>$BK$173</f>
        <v>0</v>
      </c>
    </row>
    <row r="173" spans="2:65" s="22" customFormat="1" ht="15.75" customHeight="1" x14ac:dyDescent="0.3">
      <c r="B173" s="23"/>
      <c r="C173" s="86" t="s">
        <v>9</v>
      </c>
      <c r="D173" s="86" t="s">
        <v>156</v>
      </c>
      <c r="E173" s="87" t="s">
        <v>256</v>
      </c>
      <c r="F173" s="88" t="s">
        <v>257</v>
      </c>
      <c r="G173" s="89" t="s">
        <v>258</v>
      </c>
      <c r="H173" s="90">
        <v>2</v>
      </c>
      <c r="I173" s="118"/>
      <c r="J173" s="91">
        <f>ROUND($I$173*$H$173,1)</f>
        <v>0</v>
      </c>
      <c r="K173" s="88"/>
      <c r="L173" s="23"/>
      <c r="M173" s="92"/>
      <c r="N173" s="93" t="s">
        <v>37</v>
      </c>
      <c r="Q173" s="94">
        <v>5.8999999999999997E-2</v>
      </c>
      <c r="R173" s="94">
        <f>$Q$173*$H$173</f>
        <v>0.11799999999999999</v>
      </c>
      <c r="S173" s="94">
        <v>0</v>
      </c>
      <c r="T173" s="95">
        <f>$S$173*$H$173</f>
        <v>0</v>
      </c>
      <c r="AR173" s="19" t="s">
        <v>160</v>
      </c>
      <c r="AT173" s="19" t="s">
        <v>156</v>
      </c>
      <c r="AU173" s="19" t="s">
        <v>75</v>
      </c>
      <c r="AY173" s="22" t="s">
        <v>154</v>
      </c>
      <c r="BE173" s="96">
        <f>IF($N$173="základní",$J$173,0)</f>
        <v>0</v>
      </c>
      <c r="BF173" s="96">
        <f>IF($N$173="snížená",$J$173,0)</f>
        <v>0</v>
      </c>
      <c r="BG173" s="96">
        <f>IF($N$173="zákl. přenesená",$J$173,0)</f>
        <v>0</v>
      </c>
      <c r="BH173" s="96">
        <f>IF($N$173="sníž. přenesená",$J$173,0)</f>
        <v>0</v>
      </c>
      <c r="BI173" s="96">
        <f>IF($N$173="nulová",$J$173,0)</f>
        <v>0</v>
      </c>
      <c r="BJ173" s="19" t="s">
        <v>73</v>
      </c>
      <c r="BK173" s="96">
        <f>ROUND($I$173*$H$173,1)</f>
        <v>0</v>
      </c>
      <c r="BL173" s="19" t="s">
        <v>160</v>
      </c>
      <c r="BM173" s="19" t="s">
        <v>259</v>
      </c>
    </row>
    <row r="174" spans="2:65" s="76" customFormat="1" ht="30.75" customHeight="1" x14ac:dyDescent="0.3">
      <c r="B174" s="75"/>
      <c r="D174" s="77" t="s">
        <v>65</v>
      </c>
      <c r="E174" s="84" t="s">
        <v>192</v>
      </c>
      <c r="F174" s="84" t="s">
        <v>260</v>
      </c>
      <c r="J174" s="85">
        <f>$BK$174</f>
        <v>0</v>
      </c>
      <c r="L174" s="75"/>
      <c r="M174" s="80"/>
      <c r="P174" s="81">
        <f>SUM($P$175:$P$250)</f>
        <v>0</v>
      </c>
      <c r="R174" s="81">
        <f>SUM($R$175:$R$250)</f>
        <v>18.097977140000001</v>
      </c>
      <c r="T174" s="82">
        <f>SUM($T$175:$T$250)</f>
        <v>0</v>
      </c>
      <c r="AR174" s="77" t="s">
        <v>73</v>
      </c>
      <c r="AT174" s="77" t="s">
        <v>65</v>
      </c>
      <c r="AU174" s="77" t="s">
        <v>73</v>
      </c>
      <c r="AY174" s="77" t="s">
        <v>154</v>
      </c>
      <c r="BK174" s="83">
        <f>SUM($BK$175:$BK$250)</f>
        <v>0</v>
      </c>
    </row>
    <row r="175" spans="2:65" s="22" customFormat="1" ht="15.75" customHeight="1" x14ac:dyDescent="0.3">
      <c r="B175" s="23"/>
      <c r="C175" s="89" t="s">
        <v>261</v>
      </c>
      <c r="D175" s="89" t="s">
        <v>156</v>
      </c>
      <c r="E175" s="87" t="s">
        <v>262</v>
      </c>
      <c r="F175" s="88" t="s">
        <v>263</v>
      </c>
      <c r="G175" s="89" t="s">
        <v>195</v>
      </c>
      <c r="H175" s="90">
        <v>9.8719999999999999</v>
      </c>
      <c r="I175" s="118"/>
      <c r="J175" s="91">
        <f>ROUND($I$175*$H$175,1)</f>
        <v>0</v>
      </c>
      <c r="K175" s="88"/>
      <c r="L175" s="23"/>
      <c r="M175" s="92"/>
      <c r="N175" s="93" t="s">
        <v>37</v>
      </c>
      <c r="Q175" s="94">
        <v>4.6999999999999999E-4</v>
      </c>
      <c r="R175" s="94">
        <f>$Q$175*$H$175</f>
        <v>4.6398400000000001E-3</v>
      </c>
      <c r="S175" s="94">
        <v>0</v>
      </c>
      <c r="T175" s="95">
        <f>$S$175*$H$175</f>
        <v>0</v>
      </c>
      <c r="AR175" s="19" t="s">
        <v>160</v>
      </c>
      <c r="AT175" s="19" t="s">
        <v>156</v>
      </c>
      <c r="AU175" s="19" t="s">
        <v>75</v>
      </c>
      <c r="AY175" s="19" t="s">
        <v>154</v>
      </c>
      <c r="BE175" s="96">
        <f>IF($N$175="základní",$J$175,0)</f>
        <v>0</v>
      </c>
      <c r="BF175" s="96">
        <f>IF($N$175="snížená",$J$175,0)</f>
        <v>0</v>
      </c>
      <c r="BG175" s="96">
        <f>IF($N$175="zákl. přenesená",$J$175,0)</f>
        <v>0</v>
      </c>
      <c r="BH175" s="96">
        <f>IF($N$175="sníž. přenesená",$J$175,0)</f>
        <v>0</v>
      </c>
      <c r="BI175" s="96">
        <f>IF($N$175="nulová",$J$175,0)</f>
        <v>0</v>
      </c>
      <c r="BJ175" s="19" t="s">
        <v>73</v>
      </c>
      <c r="BK175" s="96">
        <f>ROUND($I$175*$H$175,1)</f>
        <v>0</v>
      </c>
      <c r="BL175" s="19" t="s">
        <v>160</v>
      </c>
      <c r="BM175" s="19" t="s">
        <v>264</v>
      </c>
    </row>
    <row r="176" spans="2:65" s="22" customFormat="1" ht="15.75" customHeight="1" x14ac:dyDescent="0.3">
      <c r="B176" s="97"/>
      <c r="D176" s="98" t="s">
        <v>162</v>
      </c>
      <c r="E176" s="99"/>
      <c r="F176" s="99" t="s">
        <v>265</v>
      </c>
      <c r="H176" s="100">
        <v>0.72</v>
      </c>
      <c r="L176" s="97"/>
      <c r="M176" s="101"/>
      <c r="T176" s="102"/>
      <c r="AT176" s="103" t="s">
        <v>162</v>
      </c>
      <c r="AU176" s="103" t="s">
        <v>75</v>
      </c>
      <c r="AV176" s="103" t="s">
        <v>75</v>
      </c>
      <c r="AW176" s="103" t="s">
        <v>121</v>
      </c>
      <c r="AX176" s="103" t="s">
        <v>66</v>
      </c>
      <c r="AY176" s="103" t="s">
        <v>154</v>
      </c>
    </row>
    <row r="177" spans="2:65" s="22" customFormat="1" ht="15.75" customHeight="1" x14ac:dyDescent="0.3">
      <c r="B177" s="97"/>
      <c r="D177" s="104" t="s">
        <v>162</v>
      </c>
      <c r="E177" s="103"/>
      <c r="F177" s="99" t="s">
        <v>266</v>
      </c>
      <c r="H177" s="100">
        <v>0.68</v>
      </c>
      <c r="L177" s="97"/>
      <c r="M177" s="101"/>
      <c r="T177" s="102"/>
      <c r="AT177" s="103" t="s">
        <v>162</v>
      </c>
      <c r="AU177" s="103" t="s">
        <v>75</v>
      </c>
      <c r="AV177" s="103" t="s">
        <v>75</v>
      </c>
      <c r="AW177" s="103" t="s">
        <v>121</v>
      </c>
      <c r="AX177" s="103" t="s">
        <v>66</v>
      </c>
      <c r="AY177" s="103" t="s">
        <v>154</v>
      </c>
    </row>
    <row r="178" spans="2:65" s="22" customFormat="1" ht="15.75" customHeight="1" x14ac:dyDescent="0.3">
      <c r="B178" s="97"/>
      <c r="D178" s="104" t="s">
        <v>162</v>
      </c>
      <c r="E178" s="103"/>
      <c r="F178" s="99" t="s">
        <v>267</v>
      </c>
      <c r="H178" s="100">
        <v>6.21</v>
      </c>
      <c r="L178" s="97"/>
      <c r="M178" s="101"/>
      <c r="T178" s="102"/>
      <c r="AT178" s="103" t="s">
        <v>162</v>
      </c>
      <c r="AU178" s="103" t="s">
        <v>75</v>
      </c>
      <c r="AV178" s="103" t="s">
        <v>75</v>
      </c>
      <c r="AW178" s="103" t="s">
        <v>121</v>
      </c>
      <c r="AX178" s="103" t="s">
        <v>66</v>
      </c>
      <c r="AY178" s="103" t="s">
        <v>154</v>
      </c>
    </row>
    <row r="179" spans="2:65" s="22" customFormat="1" ht="15.75" customHeight="1" x14ac:dyDescent="0.3">
      <c r="B179" s="97"/>
      <c r="D179" s="104" t="s">
        <v>162</v>
      </c>
      <c r="E179" s="103"/>
      <c r="F179" s="99" t="s">
        <v>268</v>
      </c>
      <c r="H179" s="100">
        <v>1.242</v>
      </c>
      <c r="L179" s="97"/>
      <c r="M179" s="101"/>
      <c r="T179" s="102"/>
      <c r="AT179" s="103" t="s">
        <v>162</v>
      </c>
      <c r="AU179" s="103" t="s">
        <v>75</v>
      </c>
      <c r="AV179" s="103" t="s">
        <v>75</v>
      </c>
      <c r="AW179" s="103" t="s">
        <v>121</v>
      </c>
      <c r="AX179" s="103" t="s">
        <v>66</v>
      </c>
      <c r="AY179" s="103" t="s">
        <v>154</v>
      </c>
    </row>
    <row r="180" spans="2:65" s="22" customFormat="1" ht="15.75" customHeight="1" x14ac:dyDescent="0.3">
      <c r="B180" s="97"/>
      <c r="D180" s="104" t="s">
        <v>162</v>
      </c>
      <c r="E180" s="103"/>
      <c r="F180" s="99" t="s">
        <v>269</v>
      </c>
      <c r="H180" s="100">
        <v>0.621</v>
      </c>
      <c r="L180" s="97"/>
      <c r="M180" s="101"/>
      <c r="T180" s="102"/>
      <c r="AT180" s="103" t="s">
        <v>162</v>
      </c>
      <c r="AU180" s="103" t="s">
        <v>75</v>
      </c>
      <c r="AV180" s="103" t="s">
        <v>75</v>
      </c>
      <c r="AW180" s="103" t="s">
        <v>121</v>
      </c>
      <c r="AX180" s="103" t="s">
        <v>66</v>
      </c>
      <c r="AY180" s="103" t="s">
        <v>154</v>
      </c>
    </row>
    <row r="181" spans="2:65" s="22" customFormat="1" ht="15.75" customHeight="1" x14ac:dyDescent="0.3">
      <c r="B181" s="97"/>
      <c r="D181" s="104" t="s">
        <v>162</v>
      </c>
      <c r="E181" s="103"/>
      <c r="F181" s="99" t="s">
        <v>270</v>
      </c>
      <c r="H181" s="100">
        <v>0.219</v>
      </c>
      <c r="L181" s="97"/>
      <c r="M181" s="101"/>
      <c r="T181" s="102"/>
      <c r="AT181" s="103" t="s">
        <v>162</v>
      </c>
      <c r="AU181" s="103" t="s">
        <v>75</v>
      </c>
      <c r="AV181" s="103" t="s">
        <v>75</v>
      </c>
      <c r="AW181" s="103" t="s">
        <v>121</v>
      </c>
      <c r="AX181" s="103" t="s">
        <v>66</v>
      </c>
      <c r="AY181" s="103" t="s">
        <v>154</v>
      </c>
    </row>
    <row r="182" spans="2:65" s="22" customFormat="1" ht="15.75" customHeight="1" x14ac:dyDescent="0.3">
      <c r="B182" s="97"/>
      <c r="D182" s="104" t="s">
        <v>162</v>
      </c>
      <c r="E182" s="103"/>
      <c r="F182" s="99" t="s">
        <v>271</v>
      </c>
      <c r="H182" s="100">
        <v>0.18</v>
      </c>
      <c r="L182" s="97"/>
      <c r="M182" s="101"/>
      <c r="T182" s="102"/>
      <c r="AT182" s="103" t="s">
        <v>162</v>
      </c>
      <c r="AU182" s="103" t="s">
        <v>75</v>
      </c>
      <c r="AV182" s="103" t="s">
        <v>75</v>
      </c>
      <c r="AW182" s="103" t="s">
        <v>121</v>
      </c>
      <c r="AX182" s="103" t="s">
        <v>66</v>
      </c>
      <c r="AY182" s="103" t="s">
        <v>154</v>
      </c>
    </row>
    <row r="183" spans="2:65" s="22" customFormat="1" ht="15.75" customHeight="1" x14ac:dyDescent="0.3">
      <c r="B183" s="23"/>
      <c r="C183" s="86" t="s">
        <v>272</v>
      </c>
      <c r="D183" s="86" t="s">
        <v>156</v>
      </c>
      <c r="E183" s="87" t="s">
        <v>273</v>
      </c>
      <c r="F183" s="88" t="s">
        <v>274</v>
      </c>
      <c r="G183" s="89" t="s">
        <v>195</v>
      </c>
      <c r="H183" s="90">
        <v>9.8719999999999999</v>
      </c>
      <c r="I183" s="118"/>
      <c r="J183" s="91">
        <f>ROUND($I$183*$H$183,1)</f>
        <v>0</v>
      </c>
      <c r="K183" s="88"/>
      <c r="L183" s="23"/>
      <c r="M183" s="92"/>
      <c r="N183" s="93" t="s">
        <v>37</v>
      </c>
      <c r="Q183" s="94">
        <v>4.8900000000000002E-3</v>
      </c>
      <c r="R183" s="94">
        <f>$Q$183*$H$183</f>
        <v>4.8274080000000004E-2</v>
      </c>
      <c r="S183" s="94">
        <v>0</v>
      </c>
      <c r="T183" s="95">
        <f>$S$183*$H$183</f>
        <v>0</v>
      </c>
      <c r="AR183" s="19" t="s">
        <v>160</v>
      </c>
      <c r="AT183" s="19" t="s">
        <v>156</v>
      </c>
      <c r="AU183" s="19" t="s">
        <v>75</v>
      </c>
      <c r="AY183" s="22" t="s">
        <v>154</v>
      </c>
      <c r="BE183" s="96">
        <f>IF($N$183="základní",$J$183,0)</f>
        <v>0</v>
      </c>
      <c r="BF183" s="96">
        <f>IF($N$183="snížená",$J$183,0)</f>
        <v>0</v>
      </c>
      <c r="BG183" s="96">
        <f>IF($N$183="zákl. přenesená",$J$183,0)</f>
        <v>0</v>
      </c>
      <c r="BH183" s="96">
        <f>IF($N$183="sníž. přenesená",$J$183,0)</f>
        <v>0</v>
      </c>
      <c r="BI183" s="96">
        <f>IF($N$183="nulová",$J$183,0)</f>
        <v>0</v>
      </c>
      <c r="BJ183" s="19" t="s">
        <v>73</v>
      </c>
      <c r="BK183" s="96">
        <f>ROUND($I$183*$H$183,1)</f>
        <v>0</v>
      </c>
      <c r="BL183" s="19" t="s">
        <v>160</v>
      </c>
      <c r="BM183" s="19" t="s">
        <v>275</v>
      </c>
    </row>
    <row r="184" spans="2:65" s="22" customFormat="1" ht="15.75" customHeight="1" x14ac:dyDescent="0.3">
      <c r="B184" s="97"/>
      <c r="D184" s="98" t="s">
        <v>162</v>
      </c>
      <c r="E184" s="99"/>
      <c r="F184" s="99" t="s">
        <v>265</v>
      </c>
      <c r="H184" s="100">
        <v>0.72</v>
      </c>
      <c r="L184" s="97"/>
      <c r="M184" s="101"/>
      <c r="T184" s="102"/>
      <c r="AT184" s="103" t="s">
        <v>162</v>
      </c>
      <c r="AU184" s="103" t="s">
        <v>75</v>
      </c>
      <c r="AV184" s="103" t="s">
        <v>75</v>
      </c>
      <c r="AW184" s="103" t="s">
        <v>121</v>
      </c>
      <c r="AX184" s="103" t="s">
        <v>66</v>
      </c>
      <c r="AY184" s="103" t="s">
        <v>154</v>
      </c>
    </row>
    <row r="185" spans="2:65" s="22" customFormat="1" ht="15.75" customHeight="1" x14ac:dyDescent="0.3">
      <c r="B185" s="97"/>
      <c r="D185" s="104" t="s">
        <v>162</v>
      </c>
      <c r="E185" s="103"/>
      <c r="F185" s="99" t="s">
        <v>266</v>
      </c>
      <c r="H185" s="100">
        <v>0.68</v>
      </c>
      <c r="L185" s="97"/>
      <c r="M185" s="101"/>
      <c r="T185" s="102"/>
      <c r="AT185" s="103" t="s">
        <v>162</v>
      </c>
      <c r="AU185" s="103" t="s">
        <v>75</v>
      </c>
      <c r="AV185" s="103" t="s">
        <v>75</v>
      </c>
      <c r="AW185" s="103" t="s">
        <v>121</v>
      </c>
      <c r="AX185" s="103" t="s">
        <v>66</v>
      </c>
      <c r="AY185" s="103" t="s">
        <v>154</v>
      </c>
    </row>
    <row r="186" spans="2:65" s="22" customFormat="1" ht="15.75" customHeight="1" x14ac:dyDescent="0.3">
      <c r="B186" s="97"/>
      <c r="D186" s="104" t="s">
        <v>162</v>
      </c>
      <c r="E186" s="103"/>
      <c r="F186" s="99" t="s">
        <v>267</v>
      </c>
      <c r="H186" s="100">
        <v>6.21</v>
      </c>
      <c r="L186" s="97"/>
      <c r="M186" s="101"/>
      <c r="T186" s="102"/>
      <c r="AT186" s="103" t="s">
        <v>162</v>
      </c>
      <c r="AU186" s="103" t="s">
        <v>75</v>
      </c>
      <c r="AV186" s="103" t="s">
        <v>75</v>
      </c>
      <c r="AW186" s="103" t="s">
        <v>121</v>
      </c>
      <c r="AX186" s="103" t="s">
        <v>66</v>
      </c>
      <c r="AY186" s="103" t="s">
        <v>154</v>
      </c>
    </row>
    <row r="187" spans="2:65" s="22" customFormat="1" ht="15.75" customHeight="1" x14ac:dyDescent="0.3">
      <c r="B187" s="97"/>
      <c r="D187" s="104" t="s">
        <v>162</v>
      </c>
      <c r="E187" s="103"/>
      <c r="F187" s="99" t="s">
        <v>268</v>
      </c>
      <c r="H187" s="100">
        <v>1.242</v>
      </c>
      <c r="L187" s="97"/>
      <c r="M187" s="101"/>
      <c r="T187" s="102"/>
      <c r="AT187" s="103" t="s">
        <v>162</v>
      </c>
      <c r="AU187" s="103" t="s">
        <v>75</v>
      </c>
      <c r="AV187" s="103" t="s">
        <v>75</v>
      </c>
      <c r="AW187" s="103" t="s">
        <v>121</v>
      </c>
      <c r="AX187" s="103" t="s">
        <v>66</v>
      </c>
      <c r="AY187" s="103" t="s">
        <v>154</v>
      </c>
    </row>
    <row r="188" spans="2:65" s="22" customFormat="1" ht="15.75" customHeight="1" x14ac:dyDescent="0.3">
      <c r="B188" s="97"/>
      <c r="D188" s="104" t="s">
        <v>162</v>
      </c>
      <c r="E188" s="103"/>
      <c r="F188" s="99" t="s">
        <v>269</v>
      </c>
      <c r="H188" s="100">
        <v>0.621</v>
      </c>
      <c r="L188" s="97"/>
      <c r="M188" s="101"/>
      <c r="T188" s="102"/>
      <c r="AT188" s="103" t="s">
        <v>162</v>
      </c>
      <c r="AU188" s="103" t="s">
        <v>75</v>
      </c>
      <c r="AV188" s="103" t="s">
        <v>75</v>
      </c>
      <c r="AW188" s="103" t="s">
        <v>121</v>
      </c>
      <c r="AX188" s="103" t="s">
        <v>66</v>
      </c>
      <c r="AY188" s="103" t="s">
        <v>154</v>
      </c>
    </row>
    <row r="189" spans="2:65" s="22" customFormat="1" ht="15.75" customHeight="1" x14ac:dyDescent="0.3">
      <c r="B189" s="97"/>
      <c r="D189" s="104" t="s">
        <v>162</v>
      </c>
      <c r="E189" s="103"/>
      <c r="F189" s="99" t="s">
        <v>270</v>
      </c>
      <c r="H189" s="100">
        <v>0.219</v>
      </c>
      <c r="L189" s="97"/>
      <c r="M189" s="101"/>
      <c r="T189" s="102"/>
      <c r="AT189" s="103" t="s">
        <v>162</v>
      </c>
      <c r="AU189" s="103" t="s">
        <v>75</v>
      </c>
      <c r="AV189" s="103" t="s">
        <v>75</v>
      </c>
      <c r="AW189" s="103" t="s">
        <v>121</v>
      </c>
      <c r="AX189" s="103" t="s">
        <v>66</v>
      </c>
      <c r="AY189" s="103" t="s">
        <v>154</v>
      </c>
    </row>
    <row r="190" spans="2:65" s="22" customFormat="1" ht="15.75" customHeight="1" x14ac:dyDescent="0.3">
      <c r="B190" s="97"/>
      <c r="D190" s="104" t="s">
        <v>162</v>
      </c>
      <c r="E190" s="103"/>
      <c r="F190" s="99" t="s">
        <v>271</v>
      </c>
      <c r="H190" s="100">
        <v>0.18</v>
      </c>
      <c r="L190" s="97"/>
      <c r="M190" s="101"/>
      <c r="T190" s="102"/>
      <c r="AT190" s="103" t="s">
        <v>162</v>
      </c>
      <c r="AU190" s="103" t="s">
        <v>75</v>
      </c>
      <c r="AV190" s="103" t="s">
        <v>75</v>
      </c>
      <c r="AW190" s="103" t="s">
        <v>121</v>
      </c>
      <c r="AX190" s="103" t="s">
        <v>66</v>
      </c>
      <c r="AY190" s="103" t="s">
        <v>154</v>
      </c>
    </row>
    <row r="191" spans="2:65" s="22" customFormat="1" ht="15.75" customHeight="1" x14ac:dyDescent="0.3">
      <c r="B191" s="23"/>
      <c r="C191" s="86" t="s">
        <v>276</v>
      </c>
      <c r="D191" s="86" t="s">
        <v>156</v>
      </c>
      <c r="E191" s="87" t="s">
        <v>277</v>
      </c>
      <c r="F191" s="88" t="s">
        <v>278</v>
      </c>
      <c r="G191" s="89" t="s">
        <v>195</v>
      </c>
      <c r="H191" s="90">
        <v>5.0469999999999997</v>
      </c>
      <c r="I191" s="118"/>
      <c r="J191" s="91">
        <f>ROUND($I$191*$H$191,1)</f>
        <v>0</v>
      </c>
      <c r="K191" s="88"/>
      <c r="L191" s="23"/>
      <c r="M191" s="92"/>
      <c r="N191" s="93" t="s">
        <v>37</v>
      </c>
      <c r="Q191" s="94">
        <v>1.8380000000000001E-2</v>
      </c>
      <c r="R191" s="94">
        <f>$Q$191*$H$191</f>
        <v>9.2763860000000004E-2</v>
      </c>
      <c r="S191" s="94">
        <v>0</v>
      </c>
      <c r="T191" s="95">
        <f>$S$191*$H$191</f>
        <v>0</v>
      </c>
      <c r="AR191" s="19" t="s">
        <v>160</v>
      </c>
      <c r="AT191" s="19" t="s">
        <v>156</v>
      </c>
      <c r="AU191" s="19" t="s">
        <v>75</v>
      </c>
      <c r="AY191" s="22" t="s">
        <v>154</v>
      </c>
      <c r="BE191" s="96">
        <f>IF($N$191="základní",$J$191,0)</f>
        <v>0</v>
      </c>
      <c r="BF191" s="96">
        <f>IF($N$191="snížená",$J$191,0)</f>
        <v>0</v>
      </c>
      <c r="BG191" s="96">
        <f>IF($N$191="zákl. přenesená",$J$191,0)</f>
        <v>0</v>
      </c>
      <c r="BH191" s="96">
        <f>IF($N$191="sníž. přenesená",$J$191,0)</f>
        <v>0</v>
      </c>
      <c r="BI191" s="96">
        <f>IF($N$191="nulová",$J$191,0)</f>
        <v>0</v>
      </c>
      <c r="BJ191" s="19" t="s">
        <v>73</v>
      </c>
      <c r="BK191" s="96">
        <f>ROUND($I$191*$H$191,1)</f>
        <v>0</v>
      </c>
      <c r="BL191" s="19" t="s">
        <v>160</v>
      </c>
      <c r="BM191" s="19" t="s">
        <v>279</v>
      </c>
    </row>
    <row r="192" spans="2:65" s="22" customFormat="1" ht="15.75" customHeight="1" x14ac:dyDescent="0.3">
      <c r="B192" s="97"/>
      <c r="D192" s="98" t="s">
        <v>162</v>
      </c>
      <c r="E192" s="99"/>
      <c r="F192" s="99" t="s">
        <v>280</v>
      </c>
      <c r="H192" s="100">
        <v>0.36</v>
      </c>
      <c r="L192" s="97"/>
      <c r="M192" s="101"/>
      <c r="T192" s="102"/>
      <c r="AT192" s="103" t="s">
        <v>162</v>
      </c>
      <c r="AU192" s="103" t="s">
        <v>75</v>
      </c>
      <c r="AV192" s="103" t="s">
        <v>75</v>
      </c>
      <c r="AW192" s="103" t="s">
        <v>121</v>
      </c>
      <c r="AX192" s="103" t="s">
        <v>66</v>
      </c>
      <c r="AY192" s="103" t="s">
        <v>154</v>
      </c>
    </row>
    <row r="193" spans="2:65" s="22" customFormat="1" ht="15.75" customHeight="1" x14ac:dyDescent="0.3">
      <c r="B193" s="97"/>
      <c r="D193" s="104" t="s">
        <v>162</v>
      </c>
      <c r="E193" s="103"/>
      <c r="F193" s="99" t="s">
        <v>281</v>
      </c>
      <c r="H193" s="100">
        <v>0.34</v>
      </c>
      <c r="L193" s="97"/>
      <c r="M193" s="101"/>
      <c r="T193" s="102"/>
      <c r="AT193" s="103" t="s">
        <v>162</v>
      </c>
      <c r="AU193" s="103" t="s">
        <v>75</v>
      </c>
      <c r="AV193" s="103" t="s">
        <v>75</v>
      </c>
      <c r="AW193" s="103" t="s">
        <v>121</v>
      </c>
      <c r="AX193" s="103" t="s">
        <v>66</v>
      </c>
      <c r="AY193" s="103" t="s">
        <v>154</v>
      </c>
    </row>
    <row r="194" spans="2:65" s="22" customFormat="1" ht="15.75" customHeight="1" x14ac:dyDescent="0.3">
      <c r="B194" s="97"/>
      <c r="D194" s="104" t="s">
        <v>162</v>
      </c>
      <c r="E194" s="103"/>
      <c r="F194" s="99" t="s">
        <v>282</v>
      </c>
      <c r="H194" s="100">
        <v>3.105</v>
      </c>
      <c r="L194" s="97"/>
      <c r="M194" s="101"/>
      <c r="T194" s="102"/>
      <c r="AT194" s="103" t="s">
        <v>162</v>
      </c>
      <c r="AU194" s="103" t="s">
        <v>75</v>
      </c>
      <c r="AV194" s="103" t="s">
        <v>75</v>
      </c>
      <c r="AW194" s="103" t="s">
        <v>121</v>
      </c>
      <c r="AX194" s="103" t="s">
        <v>66</v>
      </c>
      <c r="AY194" s="103" t="s">
        <v>154</v>
      </c>
    </row>
    <row r="195" spans="2:65" s="22" customFormat="1" ht="15.75" customHeight="1" x14ac:dyDescent="0.3">
      <c r="B195" s="97"/>
      <c r="D195" s="104" t="s">
        <v>162</v>
      </c>
      <c r="E195" s="103"/>
      <c r="F195" s="99" t="s">
        <v>268</v>
      </c>
      <c r="H195" s="100">
        <v>1.242</v>
      </c>
      <c r="L195" s="97"/>
      <c r="M195" s="101"/>
      <c r="T195" s="102"/>
      <c r="AT195" s="103" t="s">
        <v>162</v>
      </c>
      <c r="AU195" s="103" t="s">
        <v>75</v>
      </c>
      <c r="AV195" s="103" t="s">
        <v>75</v>
      </c>
      <c r="AW195" s="103" t="s">
        <v>121</v>
      </c>
      <c r="AX195" s="103" t="s">
        <v>66</v>
      </c>
      <c r="AY195" s="103" t="s">
        <v>154</v>
      </c>
    </row>
    <row r="196" spans="2:65" s="22" customFormat="1" ht="15.75" customHeight="1" x14ac:dyDescent="0.3">
      <c r="B196" s="23"/>
      <c r="C196" s="86" t="s">
        <v>283</v>
      </c>
      <c r="D196" s="86" t="s">
        <v>156</v>
      </c>
      <c r="E196" s="87" t="s">
        <v>284</v>
      </c>
      <c r="F196" s="88" t="s">
        <v>285</v>
      </c>
      <c r="G196" s="89" t="s">
        <v>195</v>
      </c>
      <c r="H196" s="90">
        <v>10.093999999999999</v>
      </c>
      <c r="I196" s="118"/>
      <c r="J196" s="91">
        <f>ROUND($I$196*$H$196,1)</f>
        <v>0</v>
      </c>
      <c r="K196" s="88"/>
      <c r="L196" s="23"/>
      <c r="M196" s="92"/>
      <c r="N196" s="93" t="s">
        <v>37</v>
      </c>
      <c r="Q196" s="94">
        <v>7.9000000000000008E-3</v>
      </c>
      <c r="R196" s="94">
        <f>$Q$196*$H$196</f>
        <v>7.9742599999999997E-2</v>
      </c>
      <c r="S196" s="94">
        <v>0</v>
      </c>
      <c r="T196" s="95">
        <f>$S$196*$H$196</f>
        <v>0</v>
      </c>
      <c r="AR196" s="19" t="s">
        <v>160</v>
      </c>
      <c r="AT196" s="19" t="s">
        <v>156</v>
      </c>
      <c r="AU196" s="19" t="s">
        <v>75</v>
      </c>
      <c r="AY196" s="22" t="s">
        <v>154</v>
      </c>
      <c r="BE196" s="96">
        <f>IF($N$196="základní",$J$196,0)</f>
        <v>0</v>
      </c>
      <c r="BF196" s="96">
        <f>IF($N$196="snížená",$J$196,0)</f>
        <v>0</v>
      </c>
      <c r="BG196" s="96">
        <f>IF($N$196="zákl. přenesená",$J$196,0)</f>
        <v>0</v>
      </c>
      <c r="BH196" s="96">
        <f>IF($N$196="sníž. přenesená",$J$196,0)</f>
        <v>0</v>
      </c>
      <c r="BI196" s="96">
        <f>IF($N$196="nulová",$J$196,0)</f>
        <v>0</v>
      </c>
      <c r="BJ196" s="19" t="s">
        <v>73</v>
      </c>
      <c r="BK196" s="96">
        <f>ROUND($I$196*$H$196,1)</f>
        <v>0</v>
      </c>
      <c r="BL196" s="19" t="s">
        <v>160</v>
      </c>
      <c r="BM196" s="19" t="s">
        <v>286</v>
      </c>
    </row>
    <row r="197" spans="2:65" s="22" customFormat="1" ht="15.75" customHeight="1" x14ac:dyDescent="0.3">
      <c r="B197" s="97"/>
      <c r="D197" s="104" t="s">
        <v>162</v>
      </c>
      <c r="F197" s="99" t="s">
        <v>287</v>
      </c>
      <c r="H197" s="100">
        <v>10.093999999999999</v>
      </c>
      <c r="L197" s="97"/>
      <c r="M197" s="101"/>
      <c r="T197" s="102"/>
      <c r="AT197" s="103" t="s">
        <v>162</v>
      </c>
      <c r="AU197" s="103" t="s">
        <v>75</v>
      </c>
      <c r="AV197" s="103" t="s">
        <v>75</v>
      </c>
      <c r="AW197" s="103" t="s">
        <v>66</v>
      </c>
      <c r="AX197" s="103" t="s">
        <v>73</v>
      </c>
      <c r="AY197" s="103" t="s">
        <v>154</v>
      </c>
    </row>
    <row r="198" spans="2:65" s="22" customFormat="1" ht="15.75" customHeight="1" x14ac:dyDescent="0.3">
      <c r="B198" s="23"/>
      <c r="C198" s="86" t="s">
        <v>288</v>
      </c>
      <c r="D198" s="86" t="s">
        <v>156</v>
      </c>
      <c r="E198" s="87" t="s">
        <v>289</v>
      </c>
      <c r="F198" s="88" t="s">
        <v>290</v>
      </c>
      <c r="G198" s="89" t="s">
        <v>258</v>
      </c>
      <c r="H198" s="90">
        <v>22</v>
      </c>
      <c r="I198" s="118"/>
      <c r="J198" s="91">
        <f>ROUND($I$198*$H$198,1)</f>
        <v>0</v>
      </c>
      <c r="K198" s="88"/>
      <c r="L198" s="23"/>
      <c r="M198" s="92"/>
      <c r="N198" s="93" t="s">
        <v>37</v>
      </c>
      <c r="Q198" s="94">
        <v>3.7599999999999999E-3</v>
      </c>
      <c r="R198" s="94">
        <f>$Q$198*$H$198</f>
        <v>8.2720000000000002E-2</v>
      </c>
      <c r="S198" s="94">
        <v>0</v>
      </c>
      <c r="T198" s="95">
        <f>$S$198*$H$198</f>
        <v>0</v>
      </c>
      <c r="AR198" s="19" t="s">
        <v>160</v>
      </c>
      <c r="AT198" s="19" t="s">
        <v>156</v>
      </c>
      <c r="AU198" s="19" t="s">
        <v>75</v>
      </c>
      <c r="AY198" s="22" t="s">
        <v>154</v>
      </c>
      <c r="BE198" s="96">
        <f>IF($N$198="základní",$J$198,0)</f>
        <v>0</v>
      </c>
      <c r="BF198" s="96">
        <f>IF($N$198="snížená",$J$198,0)</f>
        <v>0</v>
      </c>
      <c r="BG198" s="96">
        <f>IF($N$198="zákl. přenesená",$J$198,0)</f>
        <v>0</v>
      </c>
      <c r="BH198" s="96">
        <f>IF($N$198="sníž. přenesená",$J$198,0)</f>
        <v>0</v>
      </c>
      <c r="BI198" s="96">
        <f>IF($N$198="nulová",$J$198,0)</f>
        <v>0</v>
      </c>
      <c r="BJ198" s="19" t="s">
        <v>73</v>
      </c>
      <c r="BK198" s="96">
        <f>ROUND($I$198*$H$198,1)</f>
        <v>0</v>
      </c>
      <c r="BL198" s="19" t="s">
        <v>160</v>
      </c>
      <c r="BM198" s="19" t="s">
        <v>291</v>
      </c>
    </row>
    <row r="199" spans="2:65" s="22" customFormat="1" ht="15.75" customHeight="1" x14ac:dyDescent="0.3">
      <c r="B199" s="23"/>
      <c r="C199" s="89" t="s">
        <v>8</v>
      </c>
      <c r="D199" s="89" t="s">
        <v>156</v>
      </c>
      <c r="E199" s="87" t="s">
        <v>292</v>
      </c>
      <c r="F199" s="88" t="s">
        <v>293</v>
      </c>
      <c r="G199" s="89" t="s">
        <v>258</v>
      </c>
      <c r="H199" s="90">
        <v>1</v>
      </c>
      <c r="I199" s="118"/>
      <c r="J199" s="91">
        <f>ROUND($I$199*$H$199,1)</f>
        <v>0</v>
      </c>
      <c r="K199" s="88"/>
      <c r="L199" s="23"/>
      <c r="M199" s="92"/>
      <c r="N199" s="93" t="s">
        <v>37</v>
      </c>
      <c r="Q199" s="94">
        <v>1.0200000000000001E-2</v>
      </c>
      <c r="R199" s="94">
        <f>$Q$199*$H$199</f>
        <v>1.0200000000000001E-2</v>
      </c>
      <c r="S199" s="94">
        <v>0</v>
      </c>
      <c r="T199" s="95">
        <f>$S$199*$H$199</f>
        <v>0</v>
      </c>
      <c r="AR199" s="19" t="s">
        <v>160</v>
      </c>
      <c r="AT199" s="19" t="s">
        <v>156</v>
      </c>
      <c r="AU199" s="19" t="s">
        <v>75</v>
      </c>
      <c r="AY199" s="19" t="s">
        <v>154</v>
      </c>
      <c r="BE199" s="96">
        <f>IF($N$199="základní",$J$199,0)</f>
        <v>0</v>
      </c>
      <c r="BF199" s="96">
        <f>IF($N$199="snížená",$J$199,0)</f>
        <v>0</v>
      </c>
      <c r="BG199" s="96">
        <f>IF($N$199="zákl. přenesená",$J$199,0)</f>
        <v>0</v>
      </c>
      <c r="BH199" s="96">
        <f>IF($N$199="sníž. přenesená",$J$199,0)</f>
        <v>0</v>
      </c>
      <c r="BI199" s="96">
        <f>IF($N$199="nulová",$J$199,0)</f>
        <v>0</v>
      </c>
      <c r="BJ199" s="19" t="s">
        <v>73</v>
      </c>
      <c r="BK199" s="96">
        <f>ROUND($I$199*$H$199,1)</f>
        <v>0</v>
      </c>
      <c r="BL199" s="19" t="s">
        <v>160</v>
      </c>
      <c r="BM199" s="19" t="s">
        <v>294</v>
      </c>
    </row>
    <row r="200" spans="2:65" s="22" customFormat="1" ht="15.75" customHeight="1" x14ac:dyDescent="0.3">
      <c r="B200" s="23"/>
      <c r="C200" s="89" t="s">
        <v>295</v>
      </c>
      <c r="D200" s="89" t="s">
        <v>156</v>
      </c>
      <c r="E200" s="87" t="s">
        <v>296</v>
      </c>
      <c r="F200" s="88" t="s">
        <v>297</v>
      </c>
      <c r="G200" s="89" t="s">
        <v>195</v>
      </c>
      <c r="H200" s="90">
        <v>3.504</v>
      </c>
      <c r="I200" s="118"/>
      <c r="J200" s="91">
        <f>ROUND($I$200*$H$200,1)</f>
        <v>0</v>
      </c>
      <c r="K200" s="88"/>
      <c r="L200" s="23"/>
      <c r="M200" s="92"/>
      <c r="N200" s="93" t="s">
        <v>37</v>
      </c>
      <c r="Q200" s="94">
        <v>3.3579999999999999E-2</v>
      </c>
      <c r="R200" s="94">
        <f>$Q$200*$H$200</f>
        <v>0.11766431999999999</v>
      </c>
      <c r="S200" s="94">
        <v>0</v>
      </c>
      <c r="T200" s="95">
        <f>$S$200*$H$200</f>
        <v>0</v>
      </c>
      <c r="AR200" s="19" t="s">
        <v>160</v>
      </c>
      <c r="AT200" s="19" t="s">
        <v>156</v>
      </c>
      <c r="AU200" s="19" t="s">
        <v>75</v>
      </c>
      <c r="AY200" s="19" t="s">
        <v>154</v>
      </c>
      <c r="BE200" s="96">
        <f>IF($N$200="základní",$J$200,0)</f>
        <v>0</v>
      </c>
      <c r="BF200" s="96">
        <f>IF($N$200="snížená",$J$200,0)</f>
        <v>0</v>
      </c>
      <c r="BG200" s="96">
        <f>IF($N$200="zákl. přenesená",$J$200,0)</f>
        <v>0</v>
      </c>
      <c r="BH200" s="96">
        <f>IF($N$200="sníž. přenesená",$J$200,0)</f>
        <v>0</v>
      </c>
      <c r="BI200" s="96">
        <f>IF($N$200="nulová",$J$200,0)</f>
        <v>0</v>
      </c>
      <c r="BJ200" s="19" t="s">
        <v>73</v>
      </c>
      <c r="BK200" s="96">
        <f>ROUND($I$200*$H$200,1)</f>
        <v>0</v>
      </c>
      <c r="BL200" s="19" t="s">
        <v>160</v>
      </c>
      <c r="BM200" s="19" t="s">
        <v>298</v>
      </c>
    </row>
    <row r="201" spans="2:65" s="22" customFormat="1" ht="15.75" customHeight="1" x14ac:dyDescent="0.3">
      <c r="B201" s="97"/>
      <c r="D201" s="98" t="s">
        <v>162</v>
      </c>
      <c r="E201" s="99"/>
      <c r="F201" s="99" t="s">
        <v>269</v>
      </c>
      <c r="H201" s="100">
        <v>0.621</v>
      </c>
      <c r="L201" s="97"/>
      <c r="M201" s="101"/>
      <c r="T201" s="102"/>
      <c r="AT201" s="103" t="s">
        <v>162</v>
      </c>
      <c r="AU201" s="103" t="s">
        <v>75</v>
      </c>
      <c r="AV201" s="103" t="s">
        <v>75</v>
      </c>
      <c r="AW201" s="103" t="s">
        <v>121</v>
      </c>
      <c r="AX201" s="103" t="s">
        <v>66</v>
      </c>
      <c r="AY201" s="103" t="s">
        <v>154</v>
      </c>
    </row>
    <row r="202" spans="2:65" s="22" customFormat="1" ht="15.75" customHeight="1" x14ac:dyDescent="0.3">
      <c r="B202" s="97"/>
      <c r="D202" s="104" t="s">
        <v>162</v>
      </c>
      <c r="E202" s="103"/>
      <c r="F202" s="99" t="s">
        <v>270</v>
      </c>
      <c r="H202" s="100">
        <v>0.219</v>
      </c>
      <c r="L202" s="97"/>
      <c r="M202" s="101"/>
      <c r="T202" s="102"/>
      <c r="AT202" s="103" t="s">
        <v>162</v>
      </c>
      <c r="AU202" s="103" t="s">
        <v>75</v>
      </c>
      <c r="AV202" s="103" t="s">
        <v>75</v>
      </c>
      <c r="AW202" s="103" t="s">
        <v>121</v>
      </c>
      <c r="AX202" s="103" t="s">
        <v>66</v>
      </c>
      <c r="AY202" s="103" t="s">
        <v>154</v>
      </c>
    </row>
    <row r="203" spans="2:65" s="22" customFormat="1" ht="15.75" customHeight="1" x14ac:dyDescent="0.3">
      <c r="B203" s="97"/>
      <c r="D203" s="104" t="s">
        <v>162</v>
      </c>
      <c r="E203" s="103"/>
      <c r="F203" s="99" t="s">
        <v>271</v>
      </c>
      <c r="H203" s="100">
        <v>0.18</v>
      </c>
      <c r="L203" s="97"/>
      <c r="M203" s="101"/>
      <c r="T203" s="102"/>
      <c r="AT203" s="103" t="s">
        <v>162</v>
      </c>
      <c r="AU203" s="103" t="s">
        <v>75</v>
      </c>
      <c r="AV203" s="103" t="s">
        <v>75</v>
      </c>
      <c r="AW203" s="103" t="s">
        <v>121</v>
      </c>
      <c r="AX203" s="103" t="s">
        <v>66</v>
      </c>
      <c r="AY203" s="103" t="s">
        <v>154</v>
      </c>
    </row>
    <row r="204" spans="2:65" s="22" customFormat="1" ht="15.75" customHeight="1" x14ac:dyDescent="0.3">
      <c r="B204" s="97"/>
      <c r="D204" s="104" t="s">
        <v>162</v>
      </c>
      <c r="E204" s="103"/>
      <c r="F204" s="99" t="s">
        <v>299</v>
      </c>
      <c r="H204" s="100">
        <v>2.484</v>
      </c>
      <c r="L204" s="97"/>
      <c r="M204" s="101"/>
      <c r="T204" s="102"/>
      <c r="AT204" s="103" t="s">
        <v>162</v>
      </c>
      <c r="AU204" s="103" t="s">
        <v>75</v>
      </c>
      <c r="AV204" s="103" t="s">
        <v>75</v>
      </c>
      <c r="AW204" s="103" t="s">
        <v>121</v>
      </c>
      <c r="AX204" s="103" t="s">
        <v>66</v>
      </c>
      <c r="AY204" s="103" t="s">
        <v>154</v>
      </c>
    </row>
    <row r="205" spans="2:65" s="22" customFormat="1" ht="15.75" customHeight="1" x14ac:dyDescent="0.3">
      <c r="B205" s="23"/>
      <c r="C205" s="86" t="s">
        <v>300</v>
      </c>
      <c r="D205" s="86" t="s">
        <v>156</v>
      </c>
      <c r="E205" s="87" t="s">
        <v>301</v>
      </c>
      <c r="F205" s="88" t="s">
        <v>302</v>
      </c>
      <c r="G205" s="89" t="s">
        <v>195</v>
      </c>
      <c r="H205" s="90">
        <v>337.26499999999999</v>
      </c>
      <c r="I205" s="118"/>
      <c r="J205" s="91">
        <f>ROUND($I$205*$H$205,1)</f>
        <v>0</v>
      </c>
      <c r="K205" s="88"/>
      <c r="L205" s="23"/>
      <c r="M205" s="92"/>
      <c r="N205" s="93" t="s">
        <v>37</v>
      </c>
      <c r="Q205" s="94">
        <v>1.5910000000000001E-2</v>
      </c>
      <c r="R205" s="94">
        <f>$Q$205*$H$205</f>
        <v>5.3658861499999997</v>
      </c>
      <c r="S205" s="94">
        <v>0</v>
      </c>
      <c r="T205" s="95">
        <f>$S$205*$H$205</f>
        <v>0</v>
      </c>
      <c r="AR205" s="19" t="s">
        <v>160</v>
      </c>
      <c r="AT205" s="19" t="s">
        <v>156</v>
      </c>
      <c r="AU205" s="19" t="s">
        <v>75</v>
      </c>
      <c r="AY205" s="22" t="s">
        <v>154</v>
      </c>
      <c r="BE205" s="96">
        <f>IF($N$205="základní",$J$205,0)</f>
        <v>0</v>
      </c>
      <c r="BF205" s="96">
        <f>IF($N$205="snížená",$J$205,0)</f>
        <v>0</v>
      </c>
      <c r="BG205" s="96">
        <f>IF($N$205="zákl. přenesená",$J$205,0)</f>
        <v>0</v>
      </c>
      <c r="BH205" s="96">
        <f>IF($N$205="sníž. přenesená",$J$205,0)</f>
        <v>0</v>
      </c>
      <c r="BI205" s="96">
        <f>IF($N$205="nulová",$J$205,0)</f>
        <v>0</v>
      </c>
      <c r="BJ205" s="19" t="s">
        <v>73</v>
      </c>
      <c r="BK205" s="96">
        <f>ROUND($I$205*$H$205,1)</f>
        <v>0</v>
      </c>
      <c r="BL205" s="19" t="s">
        <v>160</v>
      </c>
      <c r="BM205" s="19" t="s">
        <v>303</v>
      </c>
    </row>
    <row r="206" spans="2:65" s="22" customFormat="1" ht="15.75" customHeight="1" x14ac:dyDescent="0.3">
      <c r="B206" s="97"/>
      <c r="D206" s="98" t="s">
        <v>162</v>
      </c>
      <c r="E206" s="99"/>
      <c r="F206" s="99" t="s">
        <v>304</v>
      </c>
      <c r="H206" s="100">
        <v>89.775000000000006</v>
      </c>
      <c r="L206" s="97"/>
      <c r="M206" s="101"/>
      <c r="T206" s="102"/>
      <c r="AT206" s="103" t="s">
        <v>162</v>
      </c>
      <c r="AU206" s="103" t="s">
        <v>75</v>
      </c>
      <c r="AV206" s="103" t="s">
        <v>75</v>
      </c>
      <c r="AW206" s="103" t="s">
        <v>121</v>
      </c>
      <c r="AX206" s="103" t="s">
        <v>66</v>
      </c>
      <c r="AY206" s="103" t="s">
        <v>154</v>
      </c>
    </row>
    <row r="207" spans="2:65" s="22" customFormat="1" ht="15.75" customHeight="1" x14ac:dyDescent="0.3">
      <c r="B207" s="97"/>
      <c r="D207" s="104" t="s">
        <v>162</v>
      </c>
      <c r="E207" s="103"/>
      <c r="F207" s="99" t="s">
        <v>305</v>
      </c>
      <c r="H207" s="100">
        <v>-5.5</v>
      </c>
      <c r="L207" s="97"/>
      <c r="M207" s="101"/>
      <c r="T207" s="102"/>
      <c r="AT207" s="103" t="s">
        <v>162</v>
      </c>
      <c r="AU207" s="103" t="s">
        <v>75</v>
      </c>
      <c r="AV207" s="103" t="s">
        <v>75</v>
      </c>
      <c r="AW207" s="103" t="s">
        <v>121</v>
      </c>
      <c r="AX207" s="103" t="s">
        <v>66</v>
      </c>
      <c r="AY207" s="103" t="s">
        <v>154</v>
      </c>
    </row>
    <row r="208" spans="2:65" s="22" customFormat="1" ht="15.75" customHeight="1" x14ac:dyDescent="0.3">
      <c r="B208" s="97"/>
      <c r="D208" s="104" t="s">
        <v>162</v>
      </c>
      <c r="E208" s="103"/>
      <c r="F208" s="99" t="s">
        <v>306</v>
      </c>
      <c r="H208" s="100">
        <v>-6.21</v>
      </c>
      <c r="L208" s="97"/>
      <c r="M208" s="101"/>
      <c r="T208" s="102"/>
      <c r="AT208" s="103" t="s">
        <v>162</v>
      </c>
      <c r="AU208" s="103" t="s">
        <v>75</v>
      </c>
      <c r="AV208" s="103" t="s">
        <v>75</v>
      </c>
      <c r="AW208" s="103" t="s">
        <v>121</v>
      </c>
      <c r="AX208" s="103" t="s">
        <v>66</v>
      </c>
      <c r="AY208" s="103" t="s">
        <v>154</v>
      </c>
    </row>
    <row r="209" spans="2:65" s="22" customFormat="1" ht="15.75" customHeight="1" x14ac:dyDescent="0.3">
      <c r="B209" s="97"/>
      <c r="D209" s="104" t="s">
        <v>162</v>
      </c>
      <c r="E209" s="103"/>
      <c r="F209" s="99" t="s">
        <v>307</v>
      </c>
      <c r="H209" s="100">
        <v>-2.9750000000000001</v>
      </c>
      <c r="L209" s="97"/>
      <c r="M209" s="101"/>
      <c r="T209" s="102"/>
      <c r="AT209" s="103" t="s">
        <v>162</v>
      </c>
      <c r="AU209" s="103" t="s">
        <v>75</v>
      </c>
      <c r="AV209" s="103" t="s">
        <v>75</v>
      </c>
      <c r="AW209" s="103" t="s">
        <v>121</v>
      </c>
      <c r="AX209" s="103" t="s">
        <v>66</v>
      </c>
      <c r="AY209" s="103" t="s">
        <v>154</v>
      </c>
    </row>
    <row r="210" spans="2:65" s="22" customFormat="1" ht="15.75" customHeight="1" x14ac:dyDescent="0.3">
      <c r="B210" s="97"/>
      <c r="D210" s="104" t="s">
        <v>162</v>
      </c>
      <c r="E210" s="103"/>
      <c r="F210" s="99" t="s">
        <v>308</v>
      </c>
      <c r="H210" s="100">
        <v>159.495</v>
      </c>
      <c r="L210" s="97"/>
      <c r="M210" s="101"/>
      <c r="T210" s="102"/>
      <c r="AT210" s="103" t="s">
        <v>162</v>
      </c>
      <c r="AU210" s="103" t="s">
        <v>75</v>
      </c>
      <c r="AV210" s="103" t="s">
        <v>75</v>
      </c>
      <c r="AW210" s="103" t="s">
        <v>121</v>
      </c>
      <c r="AX210" s="103" t="s">
        <v>66</v>
      </c>
      <c r="AY210" s="103" t="s">
        <v>154</v>
      </c>
    </row>
    <row r="211" spans="2:65" s="22" customFormat="1" ht="15.75" customHeight="1" x14ac:dyDescent="0.3">
      <c r="B211" s="97"/>
      <c r="D211" s="104" t="s">
        <v>162</v>
      </c>
      <c r="E211" s="103"/>
      <c r="F211" s="99" t="s">
        <v>306</v>
      </c>
      <c r="H211" s="100">
        <v>-6.21</v>
      </c>
      <c r="L211" s="97"/>
      <c r="M211" s="101"/>
      <c r="T211" s="102"/>
      <c r="AT211" s="103" t="s">
        <v>162</v>
      </c>
      <c r="AU211" s="103" t="s">
        <v>75</v>
      </c>
      <c r="AV211" s="103" t="s">
        <v>75</v>
      </c>
      <c r="AW211" s="103" t="s">
        <v>121</v>
      </c>
      <c r="AX211" s="103" t="s">
        <v>66</v>
      </c>
      <c r="AY211" s="103" t="s">
        <v>154</v>
      </c>
    </row>
    <row r="212" spans="2:65" s="22" customFormat="1" ht="15.75" customHeight="1" x14ac:dyDescent="0.3">
      <c r="B212" s="97"/>
      <c r="D212" s="104" t="s">
        <v>162</v>
      </c>
      <c r="E212" s="103"/>
      <c r="F212" s="99" t="s">
        <v>309</v>
      </c>
      <c r="H212" s="100">
        <v>-4.4625000000000004</v>
      </c>
      <c r="L212" s="97"/>
      <c r="M212" s="101"/>
      <c r="T212" s="102"/>
      <c r="AT212" s="103" t="s">
        <v>162</v>
      </c>
      <c r="AU212" s="103" t="s">
        <v>75</v>
      </c>
      <c r="AV212" s="103" t="s">
        <v>75</v>
      </c>
      <c r="AW212" s="103" t="s">
        <v>121</v>
      </c>
      <c r="AX212" s="103" t="s">
        <v>66</v>
      </c>
      <c r="AY212" s="103" t="s">
        <v>154</v>
      </c>
    </row>
    <row r="213" spans="2:65" s="22" customFormat="1" ht="15.75" customHeight="1" x14ac:dyDescent="0.3">
      <c r="B213" s="97"/>
      <c r="D213" s="104" t="s">
        <v>162</v>
      </c>
      <c r="E213" s="103"/>
      <c r="F213" s="99" t="s">
        <v>310</v>
      </c>
      <c r="H213" s="100">
        <v>61.53</v>
      </c>
      <c r="L213" s="97"/>
      <c r="M213" s="101"/>
      <c r="T213" s="102"/>
      <c r="AT213" s="103" t="s">
        <v>162</v>
      </c>
      <c r="AU213" s="103" t="s">
        <v>75</v>
      </c>
      <c r="AV213" s="103" t="s">
        <v>75</v>
      </c>
      <c r="AW213" s="103" t="s">
        <v>121</v>
      </c>
      <c r="AX213" s="103" t="s">
        <v>66</v>
      </c>
      <c r="AY213" s="103" t="s">
        <v>154</v>
      </c>
    </row>
    <row r="214" spans="2:65" s="22" customFormat="1" ht="15.75" customHeight="1" x14ac:dyDescent="0.3">
      <c r="B214" s="97"/>
      <c r="D214" s="104" t="s">
        <v>162</v>
      </c>
      <c r="E214" s="103"/>
      <c r="F214" s="99" t="s">
        <v>311</v>
      </c>
      <c r="H214" s="100">
        <v>-1.4875</v>
      </c>
      <c r="L214" s="97"/>
      <c r="M214" s="101"/>
      <c r="T214" s="102"/>
      <c r="AT214" s="103" t="s">
        <v>162</v>
      </c>
      <c r="AU214" s="103" t="s">
        <v>75</v>
      </c>
      <c r="AV214" s="103" t="s">
        <v>75</v>
      </c>
      <c r="AW214" s="103" t="s">
        <v>121</v>
      </c>
      <c r="AX214" s="103" t="s">
        <v>66</v>
      </c>
      <c r="AY214" s="103" t="s">
        <v>154</v>
      </c>
    </row>
    <row r="215" spans="2:65" s="22" customFormat="1" ht="15.75" customHeight="1" x14ac:dyDescent="0.3">
      <c r="B215" s="97"/>
      <c r="D215" s="104" t="s">
        <v>162</v>
      </c>
      <c r="E215" s="103"/>
      <c r="F215" s="99" t="s">
        <v>312</v>
      </c>
      <c r="H215" s="100">
        <v>-3.105</v>
      </c>
      <c r="L215" s="97"/>
      <c r="M215" s="101"/>
      <c r="T215" s="102"/>
      <c r="AT215" s="103" t="s">
        <v>162</v>
      </c>
      <c r="AU215" s="103" t="s">
        <v>75</v>
      </c>
      <c r="AV215" s="103" t="s">
        <v>75</v>
      </c>
      <c r="AW215" s="103" t="s">
        <v>121</v>
      </c>
      <c r="AX215" s="103" t="s">
        <v>66</v>
      </c>
      <c r="AY215" s="103" t="s">
        <v>154</v>
      </c>
    </row>
    <row r="216" spans="2:65" s="22" customFormat="1" ht="15.75" customHeight="1" x14ac:dyDescent="0.3">
      <c r="B216" s="97"/>
      <c r="D216" s="104" t="s">
        <v>162</v>
      </c>
      <c r="E216" s="103"/>
      <c r="F216" s="99" t="s">
        <v>313</v>
      </c>
      <c r="H216" s="100">
        <v>50.325000000000003</v>
      </c>
      <c r="L216" s="97"/>
      <c r="M216" s="101"/>
      <c r="T216" s="102"/>
      <c r="AT216" s="103" t="s">
        <v>162</v>
      </c>
      <c r="AU216" s="103" t="s">
        <v>75</v>
      </c>
      <c r="AV216" s="103" t="s">
        <v>75</v>
      </c>
      <c r="AW216" s="103" t="s">
        <v>121</v>
      </c>
      <c r="AX216" s="103" t="s">
        <v>66</v>
      </c>
      <c r="AY216" s="103" t="s">
        <v>154</v>
      </c>
    </row>
    <row r="217" spans="2:65" s="22" customFormat="1" ht="15.75" customHeight="1" x14ac:dyDescent="0.3">
      <c r="B217" s="97"/>
      <c r="D217" s="104" t="s">
        <v>162</v>
      </c>
      <c r="E217" s="103"/>
      <c r="F217" s="99" t="s">
        <v>314</v>
      </c>
      <c r="H217" s="100">
        <v>-3.875</v>
      </c>
      <c r="L217" s="97"/>
      <c r="M217" s="101"/>
      <c r="T217" s="102"/>
      <c r="AT217" s="103" t="s">
        <v>162</v>
      </c>
      <c r="AU217" s="103" t="s">
        <v>75</v>
      </c>
      <c r="AV217" s="103" t="s">
        <v>75</v>
      </c>
      <c r="AW217" s="103" t="s">
        <v>121</v>
      </c>
      <c r="AX217" s="103" t="s">
        <v>66</v>
      </c>
      <c r="AY217" s="103" t="s">
        <v>154</v>
      </c>
    </row>
    <row r="218" spans="2:65" s="22" customFormat="1" ht="15.75" customHeight="1" x14ac:dyDescent="0.3">
      <c r="B218" s="97"/>
      <c r="D218" s="104" t="s">
        <v>162</v>
      </c>
      <c r="E218" s="103"/>
      <c r="F218" s="99" t="s">
        <v>312</v>
      </c>
      <c r="H218" s="100">
        <v>-3.105</v>
      </c>
      <c r="L218" s="97"/>
      <c r="M218" s="101"/>
      <c r="T218" s="102"/>
      <c r="AT218" s="103" t="s">
        <v>162</v>
      </c>
      <c r="AU218" s="103" t="s">
        <v>75</v>
      </c>
      <c r="AV218" s="103" t="s">
        <v>75</v>
      </c>
      <c r="AW218" s="103" t="s">
        <v>121</v>
      </c>
      <c r="AX218" s="103" t="s">
        <v>66</v>
      </c>
      <c r="AY218" s="103" t="s">
        <v>154</v>
      </c>
    </row>
    <row r="219" spans="2:65" s="22" customFormat="1" ht="15.75" customHeight="1" x14ac:dyDescent="0.3">
      <c r="B219" s="97"/>
      <c r="D219" s="104" t="s">
        <v>162</v>
      </c>
      <c r="E219" s="103"/>
      <c r="F219" s="99" t="s">
        <v>315</v>
      </c>
      <c r="H219" s="100">
        <v>4.2</v>
      </c>
      <c r="L219" s="97"/>
      <c r="M219" s="101"/>
      <c r="T219" s="102"/>
      <c r="AT219" s="103" t="s">
        <v>162</v>
      </c>
      <c r="AU219" s="103" t="s">
        <v>75</v>
      </c>
      <c r="AV219" s="103" t="s">
        <v>75</v>
      </c>
      <c r="AW219" s="103" t="s">
        <v>121</v>
      </c>
      <c r="AX219" s="103" t="s">
        <v>66</v>
      </c>
      <c r="AY219" s="103" t="s">
        <v>154</v>
      </c>
    </row>
    <row r="220" spans="2:65" s="22" customFormat="1" ht="15.75" customHeight="1" x14ac:dyDescent="0.3">
      <c r="B220" s="97"/>
      <c r="D220" s="104" t="s">
        <v>162</v>
      </c>
      <c r="E220" s="103"/>
      <c r="F220" s="99" t="s">
        <v>316</v>
      </c>
      <c r="H220" s="100">
        <v>6.8</v>
      </c>
      <c r="L220" s="97"/>
      <c r="M220" s="101"/>
      <c r="T220" s="102"/>
      <c r="AT220" s="103" t="s">
        <v>162</v>
      </c>
      <c r="AU220" s="103" t="s">
        <v>75</v>
      </c>
      <c r="AV220" s="103" t="s">
        <v>75</v>
      </c>
      <c r="AW220" s="103" t="s">
        <v>121</v>
      </c>
      <c r="AX220" s="103" t="s">
        <v>66</v>
      </c>
      <c r="AY220" s="103" t="s">
        <v>154</v>
      </c>
    </row>
    <row r="221" spans="2:65" s="22" customFormat="1" ht="15.75" customHeight="1" x14ac:dyDescent="0.3">
      <c r="B221" s="97"/>
      <c r="D221" s="104" t="s">
        <v>162</v>
      </c>
      <c r="E221" s="103"/>
      <c r="F221" s="99" t="s">
        <v>317</v>
      </c>
      <c r="H221" s="100">
        <v>1.32</v>
      </c>
      <c r="L221" s="97"/>
      <c r="M221" s="101"/>
      <c r="T221" s="102"/>
      <c r="AT221" s="103" t="s">
        <v>162</v>
      </c>
      <c r="AU221" s="103" t="s">
        <v>75</v>
      </c>
      <c r="AV221" s="103" t="s">
        <v>75</v>
      </c>
      <c r="AW221" s="103" t="s">
        <v>121</v>
      </c>
      <c r="AX221" s="103" t="s">
        <v>66</v>
      </c>
      <c r="AY221" s="103" t="s">
        <v>154</v>
      </c>
    </row>
    <row r="222" spans="2:65" s="22" customFormat="1" ht="15.75" customHeight="1" x14ac:dyDescent="0.3">
      <c r="B222" s="97"/>
      <c r="D222" s="104" t="s">
        <v>162</v>
      </c>
      <c r="E222" s="103"/>
      <c r="F222" s="99" t="s">
        <v>318</v>
      </c>
      <c r="H222" s="100">
        <v>0.75</v>
      </c>
      <c r="L222" s="97"/>
      <c r="M222" s="101"/>
      <c r="T222" s="102"/>
      <c r="AT222" s="103" t="s">
        <v>162</v>
      </c>
      <c r="AU222" s="103" t="s">
        <v>75</v>
      </c>
      <c r="AV222" s="103" t="s">
        <v>75</v>
      </c>
      <c r="AW222" s="103" t="s">
        <v>121</v>
      </c>
      <c r="AX222" s="103" t="s">
        <v>66</v>
      </c>
      <c r="AY222" s="103" t="s">
        <v>154</v>
      </c>
    </row>
    <row r="223" spans="2:65" s="22" customFormat="1" ht="15.75" customHeight="1" x14ac:dyDescent="0.3">
      <c r="B223" s="23"/>
      <c r="C223" s="86" t="s">
        <v>319</v>
      </c>
      <c r="D223" s="86" t="s">
        <v>156</v>
      </c>
      <c r="E223" s="87" t="s">
        <v>320</v>
      </c>
      <c r="F223" s="88" t="s">
        <v>321</v>
      </c>
      <c r="G223" s="89" t="s">
        <v>195</v>
      </c>
      <c r="H223" s="90">
        <v>3.8050000000000002</v>
      </c>
      <c r="I223" s="118"/>
      <c r="J223" s="91">
        <f>ROUND($I$223*$H$223,1)</f>
        <v>0</v>
      </c>
      <c r="K223" s="88"/>
      <c r="L223" s="23"/>
      <c r="M223" s="92"/>
      <c r="N223" s="93" t="s">
        <v>37</v>
      </c>
      <c r="Q223" s="94">
        <v>2.6360000000000001E-2</v>
      </c>
      <c r="R223" s="94">
        <f>$Q$223*$H$223</f>
        <v>0.10029980000000001</v>
      </c>
      <c r="S223" s="94">
        <v>0</v>
      </c>
      <c r="T223" s="95">
        <f>$S$223*$H$223</f>
        <v>0</v>
      </c>
      <c r="AR223" s="19" t="s">
        <v>160</v>
      </c>
      <c r="AT223" s="19" t="s">
        <v>156</v>
      </c>
      <c r="AU223" s="19" t="s">
        <v>75</v>
      </c>
      <c r="AY223" s="22" t="s">
        <v>154</v>
      </c>
      <c r="BE223" s="96">
        <f>IF($N$223="základní",$J$223,0)</f>
        <v>0</v>
      </c>
      <c r="BF223" s="96">
        <f>IF($N$223="snížená",$J$223,0)</f>
        <v>0</v>
      </c>
      <c r="BG223" s="96">
        <f>IF($N$223="zákl. přenesená",$J$223,0)</f>
        <v>0</v>
      </c>
      <c r="BH223" s="96">
        <f>IF($N$223="sníž. přenesená",$J$223,0)</f>
        <v>0</v>
      </c>
      <c r="BI223" s="96">
        <f>IF($N$223="nulová",$J$223,0)</f>
        <v>0</v>
      </c>
      <c r="BJ223" s="19" t="s">
        <v>73</v>
      </c>
      <c r="BK223" s="96">
        <f>ROUND($I$223*$H$223,1)</f>
        <v>0</v>
      </c>
      <c r="BL223" s="19" t="s">
        <v>160</v>
      </c>
      <c r="BM223" s="19" t="s">
        <v>322</v>
      </c>
    </row>
    <row r="224" spans="2:65" s="22" customFormat="1" ht="15.75" customHeight="1" x14ac:dyDescent="0.3">
      <c r="B224" s="97"/>
      <c r="D224" s="98" t="s">
        <v>162</v>
      </c>
      <c r="E224" s="99"/>
      <c r="F224" s="99" t="s">
        <v>282</v>
      </c>
      <c r="H224" s="100">
        <v>3.105</v>
      </c>
      <c r="L224" s="97"/>
      <c r="M224" s="101"/>
      <c r="T224" s="102"/>
      <c r="AT224" s="103" t="s">
        <v>162</v>
      </c>
      <c r="AU224" s="103" t="s">
        <v>75</v>
      </c>
      <c r="AV224" s="103" t="s">
        <v>75</v>
      </c>
      <c r="AW224" s="103" t="s">
        <v>121</v>
      </c>
      <c r="AX224" s="103" t="s">
        <v>66</v>
      </c>
      <c r="AY224" s="103" t="s">
        <v>154</v>
      </c>
    </row>
    <row r="225" spans="2:65" s="22" customFormat="1" ht="15.75" customHeight="1" x14ac:dyDescent="0.3">
      <c r="B225" s="97"/>
      <c r="D225" s="104" t="s">
        <v>162</v>
      </c>
      <c r="E225" s="103"/>
      <c r="F225" s="99" t="s">
        <v>281</v>
      </c>
      <c r="H225" s="100">
        <v>0.34</v>
      </c>
      <c r="L225" s="97"/>
      <c r="M225" s="101"/>
      <c r="T225" s="102"/>
      <c r="AT225" s="103" t="s">
        <v>162</v>
      </c>
      <c r="AU225" s="103" t="s">
        <v>75</v>
      </c>
      <c r="AV225" s="103" t="s">
        <v>75</v>
      </c>
      <c r="AW225" s="103" t="s">
        <v>121</v>
      </c>
      <c r="AX225" s="103" t="s">
        <v>66</v>
      </c>
      <c r="AY225" s="103" t="s">
        <v>154</v>
      </c>
    </row>
    <row r="226" spans="2:65" s="22" customFormat="1" ht="15.75" customHeight="1" x14ac:dyDescent="0.3">
      <c r="B226" s="97"/>
      <c r="D226" s="104" t="s">
        <v>162</v>
      </c>
      <c r="E226" s="103"/>
      <c r="F226" s="99" t="s">
        <v>280</v>
      </c>
      <c r="H226" s="100">
        <v>0.36</v>
      </c>
      <c r="L226" s="97"/>
      <c r="M226" s="101"/>
      <c r="T226" s="102"/>
      <c r="AT226" s="103" t="s">
        <v>162</v>
      </c>
      <c r="AU226" s="103" t="s">
        <v>75</v>
      </c>
      <c r="AV226" s="103" t="s">
        <v>75</v>
      </c>
      <c r="AW226" s="103" t="s">
        <v>121</v>
      </c>
      <c r="AX226" s="103" t="s">
        <v>66</v>
      </c>
      <c r="AY226" s="103" t="s">
        <v>154</v>
      </c>
    </row>
    <row r="227" spans="2:65" s="22" customFormat="1" ht="15.75" customHeight="1" x14ac:dyDescent="0.3">
      <c r="B227" s="23"/>
      <c r="C227" s="86" t="s">
        <v>323</v>
      </c>
      <c r="D227" s="86" t="s">
        <v>156</v>
      </c>
      <c r="E227" s="87" t="s">
        <v>324</v>
      </c>
      <c r="F227" s="88" t="s">
        <v>325</v>
      </c>
      <c r="G227" s="89" t="s">
        <v>195</v>
      </c>
      <c r="H227" s="90">
        <v>3.8050000000000002</v>
      </c>
      <c r="I227" s="118"/>
      <c r="J227" s="91">
        <f>ROUND($I$227*$H$227,1)</f>
        <v>0</v>
      </c>
      <c r="K227" s="88"/>
      <c r="L227" s="23"/>
      <c r="M227" s="92"/>
      <c r="N227" s="93" t="s">
        <v>37</v>
      </c>
      <c r="Q227" s="94">
        <v>7.9000000000000008E-3</v>
      </c>
      <c r="R227" s="94">
        <f>$Q$227*$H$227</f>
        <v>3.0059500000000003E-2</v>
      </c>
      <c r="S227" s="94">
        <v>0</v>
      </c>
      <c r="T227" s="95">
        <f>$S$227*$H$227</f>
        <v>0</v>
      </c>
      <c r="AR227" s="19" t="s">
        <v>160</v>
      </c>
      <c r="AT227" s="19" t="s">
        <v>156</v>
      </c>
      <c r="AU227" s="19" t="s">
        <v>75</v>
      </c>
      <c r="AY227" s="22" t="s">
        <v>154</v>
      </c>
      <c r="BE227" s="96">
        <f>IF($N$227="základní",$J$227,0)</f>
        <v>0</v>
      </c>
      <c r="BF227" s="96">
        <f>IF($N$227="snížená",$J$227,0)</f>
        <v>0</v>
      </c>
      <c r="BG227" s="96">
        <f>IF($N$227="zákl. přenesená",$J$227,0)</f>
        <v>0</v>
      </c>
      <c r="BH227" s="96">
        <f>IF($N$227="sníž. přenesená",$J$227,0)</f>
        <v>0</v>
      </c>
      <c r="BI227" s="96">
        <f>IF($N$227="nulová",$J$227,0)</f>
        <v>0</v>
      </c>
      <c r="BJ227" s="19" t="s">
        <v>73</v>
      </c>
      <c r="BK227" s="96">
        <f>ROUND($I$227*$H$227,1)</f>
        <v>0</v>
      </c>
      <c r="BL227" s="19" t="s">
        <v>160</v>
      </c>
      <c r="BM227" s="19" t="s">
        <v>326</v>
      </c>
    </row>
    <row r="228" spans="2:65" s="22" customFormat="1" ht="15.75" customHeight="1" x14ac:dyDescent="0.3">
      <c r="B228" s="23"/>
      <c r="C228" s="89" t="s">
        <v>327</v>
      </c>
      <c r="D228" s="89" t="s">
        <v>156</v>
      </c>
      <c r="E228" s="87" t="s">
        <v>328</v>
      </c>
      <c r="F228" s="88" t="s">
        <v>329</v>
      </c>
      <c r="G228" s="89" t="s">
        <v>195</v>
      </c>
      <c r="H228" s="90">
        <v>3.8050000000000002</v>
      </c>
      <c r="I228" s="118"/>
      <c r="J228" s="91">
        <f>ROUND($I$228*$H$228,1)</f>
        <v>0</v>
      </c>
      <c r="K228" s="88"/>
      <c r="L228" s="23"/>
      <c r="M228" s="92"/>
      <c r="N228" s="93" t="s">
        <v>37</v>
      </c>
      <c r="Q228" s="94">
        <v>5.1999999999999995E-4</v>
      </c>
      <c r="R228" s="94">
        <f>$Q$228*$H$228</f>
        <v>1.9786000000000001E-3</v>
      </c>
      <c r="S228" s="94">
        <v>0</v>
      </c>
      <c r="T228" s="95">
        <f>$S$228*$H$228</f>
        <v>0</v>
      </c>
      <c r="AR228" s="19" t="s">
        <v>160</v>
      </c>
      <c r="AT228" s="19" t="s">
        <v>156</v>
      </c>
      <c r="AU228" s="19" t="s">
        <v>75</v>
      </c>
      <c r="AY228" s="19" t="s">
        <v>154</v>
      </c>
      <c r="BE228" s="96">
        <f>IF($N$228="základní",$J$228,0)</f>
        <v>0</v>
      </c>
      <c r="BF228" s="96">
        <f>IF($N$228="snížená",$J$228,0)</f>
        <v>0</v>
      </c>
      <c r="BG228" s="96">
        <f>IF($N$228="zákl. přenesená",$J$228,0)</f>
        <v>0</v>
      </c>
      <c r="BH228" s="96">
        <f>IF($N$228="sníž. přenesená",$J$228,0)</f>
        <v>0</v>
      </c>
      <c r="BI228" s="96">
        <f>IF($N$228="nulová",$J$228,0)</f>
        <v>0</v>
      </c>
      <c r="BJ228" s="19" t="s">
        <v>73</v>
      </c>
      <c r="BK228" s="96">
        <f>ROUND($I$228*$H$228,1)</f>
        <v>0</v>
      </c>
      <c r="BL228" s="19" t="s">
        <v>160</v>
      </c>
      <c r="BM228" s="19" t="s">
        <v>330</v>
      </c>
    </row>
    <row r="229" spans="2:65" s="22" customFormat="1" ht="15.75" customHeight="1" x14ac:dyDescent="0.3">
      <c r="B229" s="97"/>
      <c r="D229" s="98" t="s">
        <v>162</v>
      </c>
      <c r="E229" s="99"/>
      <c r="F229" s="99" t="s">
        <v>282</v>
      </c>
      <c r="H229" s="100">
        <v>3.105</v>
      </c>
      <c r="L229" s="97"/>
      <c r="M229" s="101"/>
      <c r="T229" s="102"/>
      <c r="AT229" s="103" t="s">
        <v>162</v>
      </c>
      <c r="AU229" s="103" t="s">
        <v>75</v>
      </c>
      <c r="AV229" s="103" t="s">
        <v>75</v>
      </c>
      <c r="AW229" s="103" t="s">
        <v>121</v>
      </c>
      <c r="AX229" s="103" t="s">
        <v>66</v>
      </c>
      <c r="AY229" s="103" t="s">
        <v>154</v>
      </c>
    </row>
    <row r="230" spans="2:65" s="22" customFormat="1" ht="15.75" customHeight="1" x14ac:dyDescent="0.3">
      <c r="B230" s="97"/>
      <c r="D230" s="104" t="s">
        <v>162</v>
      </c>
      <c r="E230" s="103"/>
      <c r="F230" s="99" t="s">
        <v>281</v>
      </c>
      <c r="H230" s="100">
        <v>0.34</v>
      </c>
      <c r="L230" s="97"/>
      <c r="M230" s="101"/>
      <c r="T230" s="102"/>
      <c r="AT230" s="103" t="s">
        <v>162</v>
      </c>
      <c r="AU230" s="103" t="s">
        <v>75</v>
      </c>
      <c r="AV230" s="103" t="s">
        <v>75</v>
      </c>
      <c r="AW230" s="103" t="s">
        <v>121</v>
      </c>
      <c r="AX230" s="103" t="s">
        <v>66</v>
      </c>
      <c r="AY230" s="103" t="s">
        <v>154</v>
      </c>
    </row>
    <row r="231" spans="2:65" s="22" customFormat="1" ht="15.75" customHeight="1" x14ac:dyDescent="0.3">
      <c r="B231" s="97"/>
      <c r="D231" s="104" t="s">
        <v>162</v>
      </c>
      <c r="E231" s="103"/>
      <c r="F231" s="99" t="s">
        <v>280</v>
      </c>
      <c r="H231" s="100">
        <v>0.36</v>
      </c>
      <c r="L231" s="97"/>
      <c r="M231" s="101"/>
      <c r="T231" s="102"/>
      <c r="AT231" s="103" t="s">
        <v>162</v>
      </c>
      <c r="AU231" s="103" t="s">
        <v>75</v>
      </c>
      <c r="AV231" s="103" t="s">
        <v>75</v>
      </c>
      <c r="AW231" s="103" t="s">
        <v>121</v>
      </c>
      <c r="AX231" s="103" t="s">
        <v>66</v>
      </c>
      <c r="AY231" s="103" t="s">
        <v>154</v>
      </c>
    </row>
    <row r="232" spans="2:65" s="22" customFormat="1" ht="15.75" customHeight="1" x14ac:dyDescent="0.3">
      <c r="B232" s="23"/>
      <c r="C232" s="86" t="s">
        <v>331</v>
      </c>
      <c r="D232" s="86" t="s">
        <v>156</v>
      </c>
      <c r="E232" s="87" t="s">
        <v>332</v>
      </c>
      <c r="F232" s="88" t="s">
        <v>333</v>
      </c>
      <c r="G232" s="89" t="s">
        <v>159</v>
      </c>
      <c r="H232" s="90">
        <v>4.3570000000000002</v>
      </c>
      <c r="I232" s="118"/>
      <c r="J232" s="91">
        <f>ROUND($I$232*$H$232,1)</f>
        <v>0</v>
      </c>
      <c r="K232" s="88"/>
      <c r="L232" s="23"/>
      <c r="M232" s="92"/>
      <c r="N232" s="93" t="s">
        <v>37</v>
      </c>
      <c r="Q232" s="94">
        <v>2.45329</v>
      </c>
      <c r="R232" s="94">
        <f>$Q$232*$H$232</f>
        <v>10.688984530000001</v>
      </c>
      <c r="S232" s="94">
        <v>0</v>
      </c>
      <c r="T232" s="95">
        <f>$S$232*$H$232</f>
        <v>0</v>
      </c>
      <c r="AR232" s="19" t="s">
        <v>160</v>
      </c>
      <c r="AT232" s="19" t="s">
        <v>156</v>
      </c>
      <c r="AU232" s="19" t="s">
        <v>75</v>
      </c>
      <c r="AY232" s="22" t="s">
        <v>154</v>
      </c>
      <c r="BE232" s="96">
        <f>IF($N$232="základní",$J$232,0)</f>
        <v>0</v>
      </c>
      <c r="BF232" s="96">
        <f>IF($N$232="snížená",$J$232,0)</f>
        <v>0</v>
      </c>
      <c r="BG232" s="96">
        <f>IF($N$232="zákl. přenesená",$J$232,0)</f>
        <v>0</v>
      </c>
      <c r="BH232" s="96">
        <f>IF($N$232="sníž. přenesená",$J$232,0)</f>
        <v>0</v>
      </c>
      <c r="BI232" s="96">
        <f>IF($N$232="nulová",$J$232,0)</f>
        <v>0</v>
      </c>
      <c r="BJ232" s="19" t="s">
        <v>73</v>
      </c>
      <c r="BK232" s="96">
        <f>ROUND($I$232*$H$232,1)</f>
        <v>0</v>
      </c>
      <c r="BL232" s="19" t="s">
        <v>160</v>
      </c>
      <c r="BM232" s="19" t="s">
        <v>334</v>
      </c>
    </row>
    <row r="233" spans="2:65" s="22" customFormat="1" ht="15.75" customHeight="1" x14ac:dyDescent="0.3">
      <c r="B233" s="97"/>
      <c r="D233" s="98" t="s">
        <v>162</v>
      </c>
      <c r="E233" s="99"/>
      <c r="F233" s="99" t="s">
        <v>335</v>
      </c>
      <c r="H233" s="100">
        <v>4.3042999999999996</v>
      </c>
      <c r="L233" s="97"/>
      <c r="M233" s="101"/>
      <c r="T233" s="102"/>
      <c r="AT233" s="103" t="s">
        <v>162</v>
      </c>
      <c r="AU233" s="103" t="s">
        <v>75</v>
      </c>
      <c r="AV233" s="103" t="s">
        <v>75</v>
      </c>
      <c r="AW233" s="103" t="s">
        <v>121</v>
      </c>
      <c r="AX233" s="103" t="s">
        <v>66</v>
      </c>
      <c r="AY233" s="103" t="s">
        <v>154</v>
      </c>
    </row>
    <row r="234" spans="2:65" s="22" customFormat="1" ht="15.75" customHeight="1" x14ac:dyDescent="0.3">
      <c r="B234" s="97"/>
      <c r="D234" s="104" t="s">
        <v>162</v>
      </c>
      <c r="E234" s="103"/>
      <c r="F234" s="99" t="s">
        <v>336</v>
      </c>
      <c r="H234" s="100">
        <v>5.2499999999999998E-2</v>
      </c>
      <c r="L234" s="97"/>
      <c r="M234" s="101"/>
      <c r="T234" s="102"/>
      <c r="AT234" s="103" t="s">
        <v>162</v>
      </c>
      <c r="AU234" s="103" t="s">
        <v>75</v>
      </c>
      <c r="AV234" s="103" t="s">
        <v>75</v>
      </c>
      <c r="AW234" s="103" t="s">
        <v>121</v>
      </c>
      <c r="AX234" s="103" t="s">
        <v>66</v>
      </c>
      <c r="AY234" s="103" t="s">
        <v>154</v>
      </c>
    </row>
    <row r="235" spans="2:65" s="22" customFormat="1" ht="15.75" customHeight="1" x14ac:dyDescent="0.3">
      <c r="B235" s="23"/>
      <c r="C235" s="86" t="s">
        <v>337</v>
      </c>
      <c r="D235" s="86" t="s">
        <v>156</v>
      </c>
      <c r="E235" s="87" t="s">
        <v>338</v>
      </c>
      <c r="F235" s="88" t="s">
        <v>339</v>
      </c>
      <c r="G235" s="89" t="s">
        <v>159</v>
      </c>
      <c r="H235" s="90">
        <v>0.46200000000000002</v>
      </c>
      <c r="I235" s="118"/>
      <c r="J235" s="91">
        <f>ROUND($I$235*$H$235,1)</f>
        <v>0</v>
      </c>
      <c r="K235" s="88"/>
      <c r="L235" s="23"/>
      <c r="M235" s="92"/>
      <c r="N235" s="93" t="s">
        <v>37</v>
      </c>
      <c r="Q235" s="94">
        <v>2.45329</v>
      </c>
      <c r="R235" s="94">
        <f>$Q$235*$H$235</f>
        <v>1.13341998</v>
      </c>
      <c r="S235" s="94">
        <v>0</v>
      </c>
      <c r="T235" s="95">
        <f>$S$235*$H$235</f>
        <v>0</v>
      </c>
      <c r="AR235" s="19" t="s">
        <v>160</v>
      </c>
      <c r="AT235" s="19" t="s">
        <v>156</v>
      </c>
      <c r="AU235" s="19" t="s">
        <v>75</v>
      </c>
      <c r="AY235" s="22" t="s">
        <v>154</v>
      </c>
      <c r="BE235" s="96">
        <f>IF($N$235="základní",$J$235,0)</f>
        <v>0</v>
      </c>
      <c r="BF235" s="96">
        <f>IF($N$235="snížená",$J$235,0)</f>
        <v>0</v>
      </c>
      <c r="BG235" s="96">
        <f>IF($N$235="zákl. přenesená",$J$235,0)</f>
        <v>0</v>
      </c>
      <c r="BH235" s="96">
        <f>IF($N$235="sníž. přenesená",$J$235,0)</f>
        <v>0</v>
      </c>
      <c r="BI235" s="96">
        <f>IF($N$235="nulová",$J$235,0)</f>
        <v>0</v>
      </c>
      <c r="BJ235" s="19" t="s">
        <v>73</v>
      </c>
      <c r="BK235" s="96">
        <f>ROUND($I$235*$H$235,1)</f>
        <v>0</v>
      </c>
      <c r="BL235" s="19" t="s">
        <v>160</v>
      </c>
      <c r="BM235" s="19" t="s">
        <v>340</v>
      </c>
    </row>
    <row r="236" spans="2:65" s="22" customFormat="1" ht="15.75" customHeight="1" x14ac:dyDescent="0.3">
      <c r="B236" s="97"/>
      <c r="D236" s="98" t="s">
        <v>162</v>
      </c>
      <c r="E236" s="99"/>
      <c r="F236" s="99" t="s">
        <v>341</v>
      </c>
      <c r="H236" s="100">
        <v>0.46200000000000002</v>
      </c>
      <c r="L236" s="97"/>
      <c r="M236" s="101"/>
      <c r="T236" s="102"/>
      <c r="AT236" s="103" t="s">
        <v>162</v>
      </c>
      <c r="AU236" s="103" t="s">
        <v>75</v>
      </c>
      <c r="AV236" s="103" t="s">
        <v>75</v>
      </c>
      <c r="AW236" s="103" t="s">
        <v>121</v>
      </c>
      <c r="AX236" s="103" t="s">
        <v>66</v>
      </c>
      <c r="AY236" s="103" t="s">
        <v>154</v>
      </c>
    </row>
    <row r="237" spans="2:65" s="22" customFormat="1" ht="15.75" customHeight="1" x14ac:dyDescent="0.3">
      <c r="B237" s="23"/>
      <c r="C237" s="86" t="s">
        <v>342</v>
      </c>
      <c r="D237" s="86" t="s">
        <v>156</v>
      </c>
      <c r="E237" s="87" t="s">
        <v>343</v>
      </c>
      <c r="F237" s="88" t="s">
        <v>344</v>
      </c>
      <c r="G237" s="89" t="s">
        <v>159</v>
      </c>
      <c r="H237" s="90">
        <v>4.819</v>
      </c>
      <c r="I237" s="118"/>
      <c r="J237" s="91">
        <f>ROUND($I$237*$H$237,1)</f>
        <v>0</v>
      </c>
      <c r="K237" s="88"/>
      <c r="L237" s="23"/>
      <c r="M237" s="92"/>
      <c r="N237" s="93" t="s">
        <v>37</v>
      </c>
      <c r="Q237" s="94">
        <v>0</v>
      </c>
      <c r="R237" s="94">
        <f>$Q$237*$H$237</f>
        <v>0</v>
      </c>
      <c r="S237" s="94">
        <v>0</v>
      </c>
      <c r="T237" s="95">
        <f>$S$237*$H$237</f>
        <v>0</v>
      </c>
      <c r="AR237" s="19" t="s">
        <v>160</v>
      </c>
      <c r="AT237" s="19" t="s">
        <v>156</v>
      </c>
      <c r="AU237" s="19" t="s">
        <v>75</v>
      </c>
      <c r="AY237" s="22" t="s">
        <v>154</v>
      </c>
      <c r="BE237" s="96">
        <f>IF($N$237="základní",$J$237,0)</f>
        <v>0</v>
      </c>
      <c r="BF237" s="96">
        <f>IF($N$237="snížená",$J$237,0)</f>
        <v>0</v>
      </c>
      <c r="BG237" s="96">
        <f>IF($N$237="zákl. přenesená",$J$237,0)</f>
        <v>0</v>
      </c>
      <c r="BH237" s="96">
        <f>IF($N$237="sníž. přenesená",$J$237,0)</f>
        <v>0</v>
      </c>
      <c r="BI237" s="96">
        <f>IF($N$237="nulová",$J$237,0)</f>
        <v>0</v>
      </c>
      <c r="BJ237" s="19" t="s">
        <v>73</v>
      </c>
      <c r="BK237" s="96">
        <f>ROUND($I$237*$H$237,1)</f>
        <v>0</v>
      </c>
      <c r="BL237" s="19" t="s">
        <v>160</v>
      </c>
      <c r="BM237" s="19" t="s">
        <v>345</v>
      </c>
    </row>
    <row r="238" spans="2:65" s="22" customFormat="1" ht="15.75" customHeight="1" x14ac:dyDescent="0.3">
      <c r="B238" s="23"/>
      <c r="C238" s="89" t="s">
        <v>346</v>
      </c>
      <c r="D238" s="89" t="s">
        <v>156</v>
      </c>
      <c r="E238" s="87" t="s">
        <v>347</v>
      </c>
      <c r="F238" s="88" t="s">
        <v>348</v>
      </c>
      <c r="G238" s="89" t="s">
        <v>159</v>
      </c>
      <c r="H238" s="90">
        <v>4.819</v>
      </c>
      <c r="I238" s="118"/>
      <c r="J238" s="91">
        <f>ROUND($I$238*$H$238,1)</f>
        <v>0</v>
      </c>
      <c r="K238" s="88"/>
      <c r="L238" s="23"/>
      <c r="M238" s="92"/>
      <c r="N238" s="93" t="s">
        <v>37</v>
      </c>
      <c r="Q238" s="94">
        <v>0</v>
      </c>
      <c r="R238" s="94">
        <f>$Q$238*$H$238</f>
        <v>0</v>
      </c>
      <c r="S238" s="94">
        <v>0</v>
      </c>
      <c r="T238" s="95">
        <f>$S$238*$H$238</f>
        <v>0</v>
      </c>
      <c r="AR238" s="19" t="s">
        <v>160</v>
      </c>
      <c r="AT238" s="19" t="s">
        <v>156</v>
      </c>
      <c r="AU238" s="19" t="s">
        <v>75</v>
      </c>
      <c r="AY238" s="19" t="s">
        <v>154</v>
      </c>
      <c r="BE238" s="96">
        <f>IF($N$238="základní",$J$238,0)</f>
        <v>0</v>
      </c>
      <c r="BF238" s="96">
        <f>IF($N$238="snížená",$J$238,0)</f>
        <v>0</v>
      </c>
      <c r="BG238" s="96">
        <f>IF($N$238="zákl. přenesená",$J$238,0)</f>
        <v>0</v>
      </c>
      <c r="BH238" s="96">
        <f>IF($N$238="sníž. přenesená",$J$238,0)</f>
        <v>0</v>
      </c>
      <c r="BI238" s="96">
        <f>IF($N$238="nulová",$J$238,0)</f>
        <v>0</v>
      </c>
      <c r="BJ238" s="19" t="s">
        <v>73</v>
      </c>
      <c r="BK238" s="96">
        <f>ROUND($I$238*$H$238,1)</f>
        <v>0</v>
      </c>
      <c r="BL238" s="19" t="s">
        <v>160</v>
      </c>
      <c r="BM238" s="19" t="s">
        <v>349</v>
      </c>
    </row>
    <row r="239" spans="2:65" s="22" customFormat="1" ht="15.75" customHeight="1" x14ac:dyDescent="0.3">
      <c r="B239" s="23"/>
      <c r="C239" s="89" t="s">
        <v>350</v>
      </c>
      <c r="D239" s="89" t="s">
        <v>156</v>
      </c>
      <c r="E239" s="87" t="s">
        <v>351</v>
      </c>
      <c r="F239" s="88" t="s">
        <v>352</v>
      </c>
      <c r="G239" s="89" t="s">
        <v>159</v>
      </c>
      <c r="H239" s="90">
        <v>0.46200000000000002</v>
      </c>
      <c r="I239" s="118"/>
      <c r="J239" s="91">
        <f>ROUND($I$239*$H$239,1)</f>
        <v>0</v>
      </c>
      <c r="K239" s="88"/>
      <c r="L239" s="23"/>
      <c r="M239" s="92"/>
      <c r="N239" s="93" t="s">
        <v>37</v>
      </c>
      <c r="Q239" s="94">
        <v>0</v>
      </c>
      <c r="R239" s="94">
        <f>$Q$239*$H$239</f>
        <v>0</v>
      </c>
      <c r="S239" s="94">
        <v>0</v>
      </c>
      <c r="T239" s="95">
        <f>$S$239*$H$239</f>
        <v>0</v>
      </c>
      <c r="AR239" s="19" t="s">
        <v>160</v>
      </c>
      <c r="AT239" s="19" t="s">
        <v>156</v>
      </c>
      <c r="AU239" s="19" t="s">
        <v>75</v>
      </c>
      <c r="AY239" s="19" t="s">
        <v>154</v>
      </c>
      <c r="BE239" s="96">
        <f>IF($N$239="základní",$J$239,0)</f>
        <v>0</v>
      </c>
      <c r="BF239" s="96">
        <f>IF($N$239="snížená",$J$239,0)</f>
        <v>0</v>
      </c>
      <c r="BG239" s="96">
        <f>IF($N$239="zákl. přenesená",$J$239,0)</f>
        <v>0</v>
      </c>
      <c r="BH239" s="96">
        <f>IF($N$239="sníž. přenesená",$J$239,0)</f>
        <v>0</v>
      </c>
      <c r="BI239" s="96">
        <f>IF($N$239="nulová",$J$239,0)</f>
        <v>0</v>
      </c>
      <c r="BJ239" s="19" t="s">
        <v>73</v>
      </c>
      <c r="BK239" s="96">
        <f>ROUND($I$239*$H$239,1)</f>
        <v>0</v>
      </c>
      <c r="BL239" s="19" t="s">
        <v>160</v>
      </c>
      <c r="BM239" s="19" t="s">
        <v>353</v>
      </c>
    </row>
    <row r="240" spans="2:65" s="22" customFormat="1" ht="15.75" customHeight="1" x14ac:dyDescent="0.3">
      <c r="B240" s="97"/>
      <c r="D240" s="98" t="s">
        <v>162</v>
      </c>
      <c r="E240" s="99"/>
      <c r="F240" s="99" t="s">
        <v>341</v>
      </c>
      <c r="H240" s="100">
        <v>0.46200000000000002</v>
      </c>
      <c r="L240" s="97"/>
      <c r="M240" s="101"/>
      <c r="T240" s="102"/>
      <c r="AT240" s="103" t="s">
        <v>162</v>
      </c>
      <c r="AU240" s="103" t="s">
        <v>75</v>
      </c>
      <c r="AV240" s="103" t="s">
        <v>75</v>
      </c>
      <c r="AW240" s="103" t="s">
        <v>121</v>
      </c>
      <c r="AX240" s="103" t="s">
        <v>66</v>
      </c>
      <c r="AY240" s="103" t="s">
        <v>154</v>
      </c>
    </row>
    <row r="241" spans="2:65" s="22" customFormat="1" ht="15.75" customHeight="1" x14ac:dyDescent="0.3">
      <c r="B241" s="23"/>
      <c r="C241" s="86" t="s">
        <v>354</v>
      </c>
      <c r="D241" s="86" t="s">
        <v>156</v>
      </c>
      <c r="E241" s="87" t="s">
        <v>355</v>
      </c>
      <c r="F241" s="88" t="s">
        <v>356</v>
      </c>
      <c r="G241" s="89" t="s">
        <v>195</v>
      </c>
      <c r="H241" s="90">
        <v>2.9</v>
      </c>
      <c r="I241" s="118"/>
      <c r="J241" s="91">
        <f>ROUND($I$241*$H$241,1)</f>
        <v>0</v>
      </c>
      <c r="K241" s="88"/>
      <c r="L241" s="23"/>
      <c r="M241" s="92"/>
      <c r="N241" s="93" t="s">
        <v>37</v>
      </c>
      <c r="Q241" s="94">
        <v>1.3520000000000001E-2</v>
      </c>
      <c r="R241" s="94">
        <f>$Q$241*$H$241</f>
        <v>3.9208E-2</v>
      </c>
      <c r="S241" s="94">
        <v>0</v>
      </c>
      <c r="T241" s="95">
        <f>$S$241*$H$241</f>
        <v>0</v>
      </c>
      <c r="AR241" s="19" t="s">
        <v>160</v>
      </c>
      <c r="AT241" s="19" t="s">
        <v>156</v>
      </c>
      <c r="AU241" s="19" t="s">
        <v>75</v>
      </c>
      <c r="AY241" s="22" t="s">
        <v>154</v>
      </c>
      <c r="BE241" s="96">
        <f>IF($N$241="základní",$J$241,0)</f>
        <v>0</v>
      </c>
      <c r="BF241" s="96">
        <f>IF($N$241="snížená",$J$241,0)</f>
        <v>0</v>
      </c>
      <c r="BG241" s="96">
        <f>IF($N$241="zákl. přenesená",$J$241,0)</f>
        <v>0</v>
      </c>
      <c r="BH241" s="96">
        <f>IF($N$241="sníž. přenesená",$J$241,0)</f>
        <v>0</v>
      </c>
      <c r="BI241" s="96">
        <f>IF($N$241="nulová",$J$241,0)</f>
        <v>0</v>
      </c>
      <c r="BJ241" s="19" t="s">
        <v>73</v>
      </c>
      <c r="BK241" s="96">
        <f>ROUND($I$241*$H$241,1)</f>
        <v>0</v>
      </c>
      <c r="BL241" s="19" t="s">
        <v>160</v>
      </c>
      <c r="BM241" s="19" t="s">
        <v>357</v>
      </c>
    </row>
    <row r="242" spans="2:65" s="22" customFormat="1" ht="15.75" customHeight="1" x14ac:dyDescent="0.3">
      <c r="B242" s="97"/>
      <c r="D242" s="98" t="s">
        <v>162</v>
      </c>
      <c r="E242" s="99"/>
      <c r="F242" s="99" t="s">
        <v>358</v>
      </c>
      <c r="H242" s="100">
        <v>2.9</v>
      </c>
      <c r="L242" s="97"/>
      <c r="M242" s="101"/>
      <c r="T242" s="102"/>
      <c r="AT242" s="103" t="s">
        <v>162</v>
      </c>
      <c r="AU242" s="103" t="s">
        <v>75</v>
      </c>
      <c r="AV242" s="103" t="s">
        <v>75</v>
      </c>
      <c r="AW242" s="103" t="s">
        <v>121</v>
      </c>
      <c r="AX242" s="103" t="s">
        <v>66</v>
      </c>
      <c r="AY242" s="103" t="s">
        <v>154</v>
      </c>
    </row>
    <row r="243" spans="2:65" s="22" customFormat="1" ht="15.75" customHeight="1" x14ac:dyDescent="0.3">
      <c r="B243" s="23"/>
      <c r="C243" s="86" t="s">
        <v>359</v>
      </c>
      <c r="D243" s="86" t="s">
        <v>156</v>
      </c>
      <c r="E243" s="87" t="s">
        <v>360</v>
      </c>
      <c r="F243" s="88" t="s">
        <v>361</v>
      </c>
      <c r="G243" s="89" t="s">
        <v>195</v>
      </c>
      <c r="H243" s="90">
        <v>2.9</v>
      </c>
      <c r="I243" s="118"/>
      <c r="J243" s="91">
        <f>ROUND($I$243*$H$243,1)</f>
        <v>0</v>
      </c>
      <c r="K243" s="88"/>
      <c r="L243" s="23"/>
      <c r="M243" s="92"/>
      <c r="N243" s="93" t="s">
        <v>37</v>
      </c>
      <c r="Q243" s="94">
        <v>0</v>
      </c>
      <c r="R243" s="94">
        <f>$Q$243*$H$243</f>
        <v>0</v>
      </c>
      <c r="S243" s="94">
        <v>0</v>
      </c>
      <c r="T243" s="95">
        <f>$S$243*$H$243</f>
        <v>0</v>
      </c>
      <c r="AR243" s="19" t="s">
        <v>160</v>
      </c>
      <c r="AT243" s="19" t="s">
        <v>156</v>
      </c>
      <c r="AU243" s="19" t="s">
        <v>75</v>
      </c>
      <c r="AY243" s="22" t="s">
        <v>154</v>
      </c>
      <c r="BE243" s="96">
        <f>IF($N$243="základní",$J$243,0)</f>
        <v>0</v>
      </c>
      <c r="BF243" s="96">
        <f>IF($N$243="snížená",$J$243,0)</f>
        <v>0</v>
      </c>
      <c r="BG243" s="96">
        <f>IF($N$243="zákl. přenesená",$J$243,0)</f>
        <v>0</v>
      </c>
      <c r="BH243" s="96">
        <f>IF($N$243="sníž. přenesená",$J$243,0)</f>
        <v>0</v>
      </c>
      <c r="BI243" s="96">
        <f>IF($N$243="nulová",$J$243,0)</f>
        <v>0</v>
      </c>
      <c r="BJ243" s="19" t="s">
        <v>73</v>
      </c>
      <c r="BK243" s="96">
        <f>ROUND($I$243*$H$243,1)</f>
        <v>0</v>
      </c>
      <c r="BL243" s="19" t="s">
        <v>160</v>
      </c>
      <c r="BM243" s="19" t="s">
        <v>362</v>
      </c>
    </row>
    <row r="244" spans="2:65" s="22" customFormat="1" ht="15.75" customHeight="1" x14ac:dyDescent="0.3">
      <c r="B244" s="23"/>
      <c r="C244" s="89" t="s">
        <v>363</v>
      </c>
      <c r="D244" s="89" t="s">
        <v>156</v>
      </c>
      <c r="E244" s="87" t="s">
        <v>364</v>
      </c>
      <c r="F244" s="88" t="s">
        <v>365</v>
      </c>
      <c r="G244" s="89" t="s">
        <v>167</v>
      </c>
      <c r="H244" s="90">
        <v>0.19800000000000001</v>
      </c>
      <c r="I244" s="118"/>
      <c r="J244" s="91">
        <f>ROUND($I$244*$H$244,1)</f>
        <v>0</v>
      </c>
      <c r="K244" s="88"/>
      <c r="L244" s="23"/>
      <c r="M244" s="92"/>
      <c r="N244" s="93" t="s">
        <v>37</v>
      </c>
      <c r="Q244" s="94">
        <v>1.0530600000000001</v>
      </c>
      <c r="R244" s="94">
        <f>$Q$244*$H$244</f>
        <v>0.20850588000000003</v>
      </c>
      <c r="S244" s="94">
        <v>0</v>
      </c>
      <c r="T244" s="95">
        <f>$S$244*$H$244</f>
        <v>0</v>
      </c>
      <c r="AR244" s="19" t="s">
        <v>160</v>
      </c>
      <c r="AT244" s="19" t="s">
        <v>156</v>
      </c>
      <c r="AU244" s="19" t="s">
        <v>75</v>
      </c>
      <c r="AY244" s="19" t="s">
        <v>154</v>
      </c>
      <c r="BE244" s="96">
        <f>IF($N$244="základní",$J$244,0)</f>
        <v>0</v>
      </c>
      <c r="BF244" s="96">
        <f>IF($N$244="snížená",$J$244,0)</f>
        <v>0</v>
      </c>
      <c r="BG244" s="96">
        <f>IF($N$244="zákl. přenesená",$J$244,0)</f>
        <v>0</v>
      </c>
      <c r="BH244" s="96">
        <f>IF($N$244="sníž. přenesená",$J$244,0)</f>
        <v>0</v>
      </c>
      <c r="BI244" s="96">
        <f>IF($N$244="nulová",$J$244,0)</f>
        <v>0</v>
      </c>
      <c r="BJ244" s="19" t="s">
        <v>73</v>
      </c>
      <c r="BK244" s="96">
        <f>ROUND($I$244*$H$244,1)</f>
        <v>0</v>
      </c>
      <c r="BL244" s="19" t="s">
        <v>160</v>
      </c>
      <c r="BM244" s="19" t="s">
        <v>366</v>
      </c>
    </row>
    <row r="245" spans="2:65" s="22" customFormat="1" ht="15.75" customHeight="1" x14ac:dyDescent="0.3">
      <c r="B245" s="97"/>
      <c r="D245" s="98" t="s">
        <v>162</v>
      </c>
      <c r="E245" s="99"/>
      <c r="F245" s="99" t="s">
        <v>367</v>
      </c>
      <c r="H245" s="100">
        <v>0.1863147</v>
      </c>
      <c r="L245" s="97"/>
      <c r="M245" s="101"/>
      <c r="T245" s="102"/>
      <c r="AT245" s="103" t="s">
        <v>162</v>
      </c>
      <c r="AU245" s="103" t="s">
        <v>75</v>
      </c>
      <c r="AV245" s="103" t="s">
        <v>75</v>
      </c>
      <c r="AW245" s="103" t="s">
        <v>121</v>
      </c>
      <c r="AX245" s="103" t="s">
        <v>66</v>
      </c>
      <c r="AY245" s="103" t="s">
        <v>154</v>
      </c>
    </row>
    <row r="246" spans="2:65" s="22" customFormat="1" ht="15.75" customHeight="1" x14ac:dyDescent="0.3">
      <c r="B246" s="97"/>
      <c r="D246" s="104" t="s">
        <v>162</v>
      </c>
      <c r="E246" s="103"/>
      <c r="F246" s="99" t="s">
        <v>368</v>
      </c>
      <c r="H246" s="100">
        <v>2.2725000000000002E-3</v>
      </c>
      <c r="L246" s="97"/>
      <c r="M246" s="101"/>
      <c r="T246" s="102"/>
      <c r="AT246" s="103" t="s">
        <v>162</v>
      </c>
      <c r="AU246" s="103" t="s">
        <v>75</v>
      </c>
      <c r="AV246" s="103" t="s">
        <v>75</v>
      </c>
      <c r="AW246" s="103" t="s">
        <v>121</v>
      </c>
      <c r="AX246" s="103" t="s">
        <v>66</v>
      </c>
      <c r="AY246" s="103" t="s">
        <v>154</v>
      </c>
    </row>
    <row r="247" spans="2:65" s="22" customFormat="1" ht="15.75" customHeight="1" x14ac:dyDescent="0.3">
      <c r="B247" s="97"/>
      <c r="D247" s="104" t="s">
        <v>162</v>
      </c>
      <c r="E247" s="103"/>
      <c r="F247" s="99" t="s">
        <v>369</v>
      </c>
      <c r="H247" s="100">
        <v>9.3323999999999994E-3</v>
      </c>
      <c r="L247" s="97"/>
      <c r="M247" s="101"/>
      <c r="T247" s="102"/>
      <c r="AT247" s="103" t="s">
        <v>162</v>
      </c>
      <c r="AU247" s="103" t="s">
        <v>75</v>
      </c>
      <c r="AV247" s="103" t="s">
        <v>75</v>
      </c>
      <c r="AW247" s="103" t="s">
        <v>121</v>
      </c>
      <c r="AX247" s="103" t="s">
        <v>66</v>
      </c>
      <c r="AY247" s="103" t="s">
        <v>154</v>
      </c>
    </row>
    <row r="248" spans="2:65" s="22" customFormat="1" ht="15.75" customHeight="1" x14ac:dyDescent="0.3">
      <c r="B248" s="23"/>
      <c r="C248" s="105" t="s">
        <v>370</v>
      </c>
      <c r="D248" s="105" t="s">
        <v>171</v>
      </c>
      <c r="E248" s="106" t="s">
        <v>371</v>
      </c>
      <c r="F248" s="107" t="s">
        <v>372</v>
      </c>
      <c r="G248" s="108" t="s">
        <v>174</v>
      </c>
      <c r="H248" s="109">
        <v>312.10000000000002</v>
      </c>
      <c r="I248" s="119"/>
      <c r="J248" s="110">
        <f>ROUND($I$248*$H$248,1)</f>
        <v>0</v>
      </c>
      <c r="K248" s="107"/>
      <c r="L248" s="111"/>
      <c r="M248" s="112"/>
      <c r="N248" s="113" t="s">
        <v>37</v>
      </c>
      <c r="Q248" s="94">
        <v>2.9999999999999997E-4</v>
      </c>
      <c r="R248" s="94">
        <f>$Q$248*$H$248</f>
        <v>9.3630000000000005E-2</v>
      </c>
      <c r="S248" s="94">
        <v>0</v>
      </c>
      <c r="T248" s="95">
        <f>$S$248*$H$248</f>
        <v>0</v>
      </c>
      <c r="AR248" s="19" t="s">
        <v>175</v>
      </c>
      <c r="AT248" s="19" t="s">
        <v>171</v>
      </c>
      <c r="AU248" s="19" t="s">
        <v>75</v>
      </c>
      <c r="AY248" s="22" t="s">
        <v>154</v>
      </c>
      <c r="BE248" s="96">
        <f>IF($N$248="základní",$J$248,0)</f>
        <v>0</v>
      </c>
      <c r="BF248" s="96">
        <f>IF($N$248="snížená",$J$248,0)</f>
        <v>0</v>
      </c>
      <c r="BG248" s="96">
        <f>IF($N$248="zákl. přenesená",$J$248,0)</f>
        <v>0</v>
      </c>
      <c r="BH248" s="96">
        <f>IF($N$248="sníž. přenesená",$J$248,0)</f>
        <v>0</v>
      </c>
      <c r="BI248" s="96">
        <f>IF($N$248="nulová",$J$248,0)</f>
        <v>0</v>
      </c>
      <c r="BJ248" s="19" t="s">
        <v>73</v>
      </c>
      <c r="BK248" s="96">
        <f>ROUND($I$248*$H$248,1)</f>
        <v>0</v>
      </c>
      <c r="BL248" s="19" t="s">
        <v>160</v>
      </c>
      <c r="BM248" s="19" t="s">
        <v>373</v>
      </c>
    </row>
    <row r="249" spans="2:65" s="22" customFormat="1" ht="15.75" customHeight="1" x14ac:dyDescent="0.3">
      <c r="B249" s="97"/>
      <c r="D249" s="98" t="s">
        <v>162</v>
      </c>
      <c r="E249" s="99"/>
      <c r="F249" s="99" t="s">
        <v>177</v>
      </c>
      <c r="H249" s="100">
        <v>157.30000000000001</v>
      </c>
      <c r="L249" s="97"/>
      <c r="M249" s="101"/>
      <c r="T249" s="102"/>
      <c r="AT249" s="103" t="s">
        <v>162</v>
      </c>
      <c r="AU249" s="103" t="s">
        <v>75</v>
      </c>
      <c r="AV249" s="103" t="s">
        <v>75</v>
      </c>
      <c r="AW249" s="103" t="s">
        <v>121</v>
      </c>
      <c r="AX249" s="103" t="s">
        <v>66</v>
      </c>
      <c r="AY249" s="103" t="s">
        <v>154</v>
      </c>
    </row>
    <row r="250" spans="2:65" s="22" customFormat="1" ht="15.75" customHeight="1" x14ac:dyDescent="0.3">
      <c r="B250" s="97"/>
      <c r="D250" s="104" t="s">
        <v>162</v>
      </c>
      <c r="E250" s="103"/>
      <c r="F250" s="99" t="s">
        <v>178</v>
      </c>
      <c r="H250" s="100">
        <v>154.80000000000001</v>
      </c>
      <c r="L250" s="97"/>
      <c r="M250" s="101"/>
      <c r="T250" s="102"/>
      <c r="AT250" s="103" t="s">
        <v>162</v>
      </c>
      <c r="AU250" s="103" t="s">
        <v>75</v>
      </c>
      <c r="AV250" s="103" t="s">
        <v>75</v>
      </c>
      <c r="AW250" s="103" t="s">
        <v>121</v>
      </c>
      <c r="AX250" s="103" t="s">
        <v>66</v>
      </c>
      <c r="AY250" s="103" t="s">
        <v>154</v>
      </c>
    </row>
    <row r="251" spans="2:65" s="76" customFormat="1" ht="30.75" customHeight="1" x14ac:dyDescent="0.3">
      <c r="B251" s="75"/>
      <c r="D251" s="77" t="s">
        <v>65</v>
      </c>
      <c r="E251" s="84" t="s">
        <v>217</v>
      </c>
      <c r="F251" s="84" t="s">
        <v>374</v>
      </c>
      <c r="J251" s="85">
        <f>$BK$251</f>
        <v>0</v>
      </c>
      <c r="L251" s="75"/>
      <c r="M251" s="80"/>
      <c r="P251" s="81">
        <f>SUM($P$252:$P$307)</f>
        <v>0</v>
      </c>
      <c r="R251" s="81">
        <f>SUM($R$252:$R$307)</f>
        <v>9.4220000000000016E-3</v>
      </c>
      <c r="T251" s="82">
        <f>SUM($T$252:$T$307)</f>
        <v>26.457540000000002</v>
      </c>
      <c r="AR251" s="77" t="s">
        <v>73</v>
      </c>
      <c r="AT251" s="77" t="s">
        <v>65</v>
      </c>
      <c r="AU251" s="77" t="s">
        <v>73</v>
      </c>
      <c r="AY251" s="77" t="s">
        <v>154</v>
      </c>
      <c r="BK251" s="83">
        <f>SUM($BK$252:$BK$307)</f>
        <v>0</v>
      </c>
    </row>
    <row r="252" spans="2:65" s="22" customFormat="1" ht="15.75" customHeight="1" x14ac:dyDescent="0.3">
      <c r="B252" s="23"/>
      <c r="C252" s="86" t="s">
        <v>375</v>
      </c>
      <c r="D252" s="86" t="s">
        <v>156</v>
      </c>
      <c r="E252" s="87" t="s">
        <v>376</v>
      </c>
      <c r="F252" s="88" t="s">
        <v>377</v>
      </c>
      <c r="G252" s="89" t="s">
        <v>258</v>
      </c>
      <c r="H252" s="90">
        <v>1</v>
      </c>
      <c r="I252" s="118"/>
      <c r="J252" s="91">
        <f>ROUND($I$252*$H$252,1)</f>
        <v>0</v>
      </c>
      <c r="K252" s="88"/>
      <c r="L252" s="23"/>
      <c r="M252" s="92"/>
      <c r="N252" s="93" t="s">
        <v>37</v>
      </c>
      <c r="Q252" s="94">
        <v>0</v>
      </c>
      <c r="R252" s="94">
        <f>$Q$252*$H$252</f>
        <v>0</v>
      </c>
      <c r="S252" s="94">
        <v>0</v>
      </c>
      <c r="T252" s="95">
        <f>$S$252*$H$252</f>
        <v>0</v>
      </c>
      <c r="AR252" s="19" t="s">
        <v>160</v>
      </c>
      <c r="AT252" s="19" t="s">
        <v>156</v>
      </c>
      <c r="AU252" s="19" t="s">
        <v>75</v>
      </c>
      <c r="AY252" s="22" t="s">
        <v>154</v>
      </c>
      <c r="BE252" s="96">
        <f>IF($N$252="základní",$J$252,0)</f>
        <v>0</v>
      </c>
      <c r="BF252" s="96">
        <f>IF($N$252="snížená",$J$252,0)</f>
        <v>0</v>
      </c>
      <c r="BG252" s="96">
        <f>IF($N$252="zákl. přenesená",$J$252,0)</f>
        <v>0</v>
      </c>
      <c r="BH252" s="96">
        <f>IF($N$252="sníž. přenesená",$J$252,0)</f>
        <v>0</v>
      </c>
      <c r="BI252" s="96">
        <f>IF($N$252="nulová",$J$252,0)</f>
        <v>0</v>
      </c>
      <c r="BJ252" s="19" t="s">
        <v>73</v>
      </c>
      <c r="BK252" s="96">
        <f>ROUND($I$252*$H$252,1)</f>
        <v>0</v>
      </c>
      <c r="BL252" s="19" t="s">
        <v>160</v>
      </c>
      <c r="BM252" s="19" t="s">
        <v>378</v>
      </c>
    </row>
    <row r="253" spans="2:65" s="22" customFormat="1" ht="15.75" customHeight="1" x14ac:dyDescent="0.3">
      <c r="B253" s="23"/>
      <c r="C253" s="89" t="s">
        <v>379</v>
      </c>
      <c r="D253" s="89" t="s">
        <v>156</v>
      </c>
      <c r="E253" s="87" t="s">
        <v>380</v>
      </c>
      <c r="F253" s="88" t="s">
        <v>381</v>
      </c>
      <c r="G253" s="89" t="s">
        <v>195</v>
      </c>
      <c r="H253" s="90">
        <v>480.02499999999998</v>
      </c>
      <c r="I253" s="118"/>
      <c r="J253" s="91">
        <f>ROUND($I$253*$H$253,1)</f>
        <v>0</v>
      </c>
      <c r="K253" s="88"/>
      <c r="L253" s="23"/>
      <c r="M253" s="92"/>
      <c r="N253" s="93" t="s">
        <v>37</v>
      </c>
      <c r="Q253" s="94">
        <v>0</v>
      </c>
      <c r="R253" s="94">
        <f>$Q$253*$H$253</f>
        <v>0</v>
      </c>
      <c r="S253" s="94">
        <v>0</v>
      </c>
      <c r="T253" s="95">
        <f>$S$253*$H$253</f>
        <v>0</v>
      </c>
      <c r="AR253" s="19" t="s">
        <v>160</v>
      </c>
      <c r="AT253" s="19" t="s">
        <v>156</v>
      </c>
      <c r="AU253" s="19" t="s">
        <v>75</v>
      </c>
      <c r="AY253" s="19" t="s">
        <v>154</v>
      </c>
      <c r="BE253" s="96">
        <f>IF($N$253="základní",$J$253,0)</f>
        <v>0</v>
      </c>
      <c r="BF253" s="96">
        <f>IF($N$253="snížená",$J$253,0)</f>
        <v>0</v>
      </c>
      <c r="BG253" s="96">
        <f>IF($N$253="zákl. přenesená",$J$253,0)</f>
        <v>0</v>
      </c>
      <c r="BH253" s="96">
        <f>IF($N$253="sníž. přenesená",$J$253,0)</f>
        <v>0</v>
      </c>
      <c r="BI253" s="96">
        <f>IF($N$253="nulová",$J$253,0)</f>
        <v>0</v>
      </c>
      <c r="BJ253" s="19" t="s">
        <v>73</v>
      </c>
      <c r="BK253" s="96">
        <f>ROUND($I$253*$H$253,1)</f>
        <v>0</v>
      </c>
      <c r="BL253" s="19" t="s">
        <v>160</v>
      </c>
      <c r="BM253" s="19" t="s">
        <v>382</v>
      </c>
    </row>
    <row r="254" spans="2:65" s="22" customFormat="1" ht="15.75" customHeight="1" x14ac:dyDescent="0.3">
      <c r="B254" s="97"/>
      <c r="D254" s="98" t="s">
        <v>162</v>
      </c>
      <c r="E254" s="99"/>
      <c r="F254" s="99" t="s">
        <v>383</v>
      </c>
      <c r="H254" s="100">
        <v>155.83000000000001</v>
      </c>
      <c r="L254" s="97"/>
      <c r="M254" s="101"/>
      <c r="T254" s="102"/>
      <c r="AT254" s="103" t="s">
        <v>162</v>
      </c>
      <c r="AU254" s="103" t="s">
        <v>75</v>
      </c>
      <c r="AV254" s="103" t="s">
        <v>75</v>
      </c>
      <c r="AW254" s="103" t="s">
        <v>121</v>
      </c>
      <c r="AX254" s="103" t="s">
        <v>66</v>
      </c>
      <c r="AY254" s="103" t="s">
        <v>154</v>
      </c>
    </row>
    <row r="255" spans="2:65" s="22" customFormat="1" ht="15.75" customHeight="1" x14ac:dyDescent="0.3">
      <c r="B255" s="97"/>
      <c r="D255" s="104" t="s">
        <v>162</v>
      </c>
      <c r="E255" s="103"/>
      <c r="F255" s="99" t="s">
        <v>304</v>
      </c>
      <c r="H255" s="100">
        <v>89.775000000000006</v>
      </c>
      <c r="L255" s="97"/>
      <c r="M255" s="101"/>
      <c r="T255" s="102"/>
      <c r="AT255" s="103" t="s">
        <v>162</v>
      </c>
      <c r="AU255" s="103" t="s">
        <v>75</v>
      </c>
      <c r="AV255" s="103" t="s">
        <v>75</v>
      </c>
      <c r="AW255" s="103" t="s">
        <v>121</v>
      </c>
      <c r="AX255" s="103" t="s">
        <v>66</v>
      </c>
      <c r="AY255" s="103" t="s">
        <v>154</v>
      </c>
    </row>
    <row r="256" spans="2:65" s="22" customFormat="1" ht="15.75" customHeight="1" x14ac:dyDescent="0.3">
      <c r="B256" s="97"/>
      <c r="D256" s="104" t="s">
        <v>162</v>
      </c>
      <c r="E256" s="103"/>
      <c r="F256" s="99" t="s">
        <v>305</v>
      </c>
      <c r="H256" s="100">
        <v>-5.5</v>
      </c>
      <c r="L256" s="97"/>
      <c r="M256" s="101"/>
      <c r="T256" s="102"/>
      <c r="AT256" s="103" t="s">
        <v>162</v>
      </c>
      <c r="AU256" s="103" t="s">
        <v>75</v>
      </c>
      <c r="AV256" s="103" t="s">
        <v>75</v>
      </c>
      <c r="AW256" s="103" t="s">
        <v>121</v>
      </c>
      <c r="AX256" s="103" t="s">
        <v>66</v>
      </c>
      <c r="AY256" s="103" t="s">
        <v>154</v>
      </c>
    </row>
    <row r="257" spans="2:65" s="22" customFormat="1" ht="15.75" customHeight="1" x14ac:dyDescent="0.3">
      <c r="B257" s="97"/>
      <c r="D257" s="104" t="s">
        <v>162</v>
      </c>
      <c r="E257" s="103"/>
      <c r="F257" s="99" t="s">
        <v>306</v>
      </c>
      <c r="H257" s="100">
        <v>-6.21</v>
      </c>
      <c r="L257" s="97"/>
      <c r="M257" s="101"/>
      <c r="T257" s="102"/>
      <c r="AT257" s="103" t="s">
        <v>162</v>
      </c>
      <c r="AU257" s="103" t="s">
        <v>75</v>
      </c>
      <c r="AV257" s="103" t="s">
        <v>75</v>
      </c>
      <c r="AW257" s="103" t="s">
        <v>121</v>
      </c>
      <c r="AX257" s="103" t="s">
        <v>66</v>
      </c>
      <c r="AY257" s="103" t="s">
        <v>154</v>
      </c>
    </row>
    <row r="258" spans="2:65" s="22" customFormat="1" ht="15.75" customHeight="1" x14ac:dyDescent="0.3">
      <c r="B258" s="97"/>
      <c r="D258" s="104" t="s">
        <v>162</v>
      </c>
      <c r="E258" s="103"/>
      <c r="F258" s="99" t="s">
        <v>307</v>
      </c>
      <c r="H258" s="100">
        <v>-2.9750000000000001</v>
      </c>
      <c r="L258" s="97"/>
      <c r="M258" s="101"/>
      <c r="T258" s="102"/>
      <c r="AT258" s="103" t="s">
        <v>162</v>
      </c>
      <c r="AU258" s="103" t="s">
        <v>75</v>
      </c>
      <c r="AV258" s="103" t="s">
        <v>75</v>
      </c>
      <c r="AW258" s="103" t="s">
        <v>121</v>
      </c>
      <c r="AX258" s="103" t="s">
        <v>66</v>
      </c>
      <c r="AY258" s="103" t="s">
        <v>154</v>
      </c>
    </row>
    <row r="259" spans="2:65" s="22" customFormat="1" ht="15.75" customHeight="1" x14ac:dyDescent="0.3">
      <c r="B259" s="97"/>
      <c r="D259" s="104" t="s">
        <v>162</v>
      </c>
      <c r="E259" s="103"/>
      <c r="F259" s="99" t="s">
        <v>308</v>
      </c>
      <c r="H259" s="100">
        <v>159.495</v>
      </c>
      <c r="L259" s="97"/>
      <c r="M259" s="101"/>
      <c r="T259" s="102"/>
      <c r="AT259" s="103" t="s">
        <v>162</v>
      </c>
      <c r="AU259" s="103" t="s">
        <v>75</v>
      </c>
      <c r="AV259" s="103" t="s">
        <v>75</v>
      </c>
      <c r="AW259" s="103" t="s">
        <v>121</v>
      </c>
      <c r="AX259" s="103" t="s">
        <v>66</v>
      </c>
      <c r="AY259" s="103" t="s">
        <v>154</v>
      </c>
    </row>
    <row r="260" spans="2:65" s="22" customFormat="1" ht="15.75" customHeight="1" x14ac:dyDescent="0.3">
      <c r="B260" s="97"/>
      <c r="D260" s="104" t="s">
        <v>162</v>
      </c>
      <c r="E260" s="103"/>
      <c r="F260" s="99" t="s">
        <v>306</v>
      </c>
      <c r="H260" s="100">
        <v>-6.21</v>
      </c>
      <c r="L260" s="97"/>
      <c r="M260" s="101"/>
      <c r="T260" s="102"/>
      <c r="AT260" s="103" t="s">
        <v>162</v>
      </c>
      <c r="AU260" s="103" t="s">
        <v>75</v>
      </c>
      <c r="AV260" s="103" t="s">
        <v>75</v>
      </c>
      <c r="AW260" s="103" t="s">
        <v>121</v>
      </c>
      <c r="AX260" s="103" t="s">
        <v>66</v>
      </c>
      <c r="AY260" s="103" t="s">
        <v>154</v>
      </c>
    </row>
    <row r="261" spans="2:65" s="22" customFormat="1" ht="15.75" customHeight="1" x14ac:dyDescent="0.3">
      <c r="B261" s="97"/>
      <c r="D261" s="104" t="s">
        <v>162</v>
      </c>
      <c r="E261" s="103"/>
      <c r="F261" s="99" t="s">
        <v>309</v>
      </c>
      <c r="H261" s="100">
        <v>-4.4625000000000004</v>
      </c>
      <c r="L261" s="97"/>
      <c r="M261" s="101"/>
      <c r="T261" s="102"/>
      <c r="AT261" s="103" t="s">
        <v>162</v>
      </c>
      <c r="AU261" s="103" t="s">
        <v>75</v>
      </c>
      <c r="AV261" s="103" t="s">
        <v>75</v>
      </c>
      <c r="AW261" s="103" t="s">
        <v>121</v>
      </c>
      <c r="AX261" s="103" t="s">
        <v>66</v>
      </c>
      <c r="AY261" s="103" t="s">
        <v>154</v>
      </c>
    </row>
    <row r="262" spans="2:65" s="22" customFormat="1" ht="15.75" customHeight="1" x14ac:dyDescent="0.3">
      <c r="B262" s="97"/>
      <c r="D262" s="104" t="s">
        <v>162</v>
      </c>
      <c r="E262" s="103"/>
      <c r="F262" s="99" t="s">
        <v>310</v>
      </c>
      <c r="H262" s="100">
        <v>61.53</v>
      </c>
      <c r="L262" s="97"/>
      <c r="M262" s="101"/>
      <c r="T262" s="102"/>
      <c r="AT262" s="103" t="s">
        <v>162</v>
      </c>
      <c r="AU262" s="103" t="s">
        <v>75</v>
      </c>
      <c r="AV262" s="103" t="s">
        <v>75</v>
      </c>
      <c r="AW262" s="103" t="s">
        <v>121</v>
      </c>
      <c r="AX262" s="103" t="s">
        <v>66</v>
      </c>
      <c r="AY262" s="103" t="s">
        <v>154</v>
      </c>
    </row>
    <row r="263" spans="2:65" s="22" customFormat="1" ht="15.75" customHeight="1" x14ac:dyDescent="0.3">
      <c r="B263" s="97"/>
      <c r="D263" s="104" t="s">
        <v>162</v>
      </c>
      <c r="E263" s="103"/>
      <c r="F263" s="99" t="s">
        <v>311</v>
      </c>
      <c r="H263" s="100">
        <v>-1.4875</v>
      </c>
      <c r="L263" s="97"/>
      <c r="M263" s="101"/>
      <c r="T263" s="102"/>
      <c r="AT263" s="103" t="s">
        <v>162</v>
      </c>
      <c r="AU263" s="103" t="s">
        <v>75</v>
      </c>
      <c r="AV263" s="103" t="s">
        <v>75</v>
      </c>
      <c r="AW263" s="103" t="s">
        <v>121</v>
      </c>
      <c r="AX263" s="103" t="s">
        <v>66</v>
      </c>
      <c r="AY263" s="103" t="s">
        <v>154</v>
      </c>
    </row>
    <row r="264" spans="2:65" s="22" customFormat="1" ht="15.75" customHeight="1" x14ac:dyDescent="0.3">
      <c r="B264" s="97"/>
      <c r="D264" s="104" t="s">
        <v>162</v>
      </c>
      <c r="E264" s="103"/>
      <c r="F264" s="99" t="s">
        <v>312</v>
      </c>
      <c r="H264" s="100">
        <v>-3.105</v>
      </c>
      <c r="L264" s="97"/>
      <c r="M264" s="101"/>
      <c r="T264" s="102"/>
      <c r="AT264" s="103" t="s">
        <v>162</v>
      </c>
      <c r="AU264" s="103" t="s">
        <v>75</v>
      </c>
      <c r="AV264" s="103" t="s">
        <v>75</v>
      </c>
      <c r="AW264" s="103" t="s">
        <v>121</v>
      </c>
      <c r="AX264" s="103" t="s">
        <v>66</v>
      </c>
      <c r="AY264" s="103" t="s">
        <v>154</v>
      </c>
    </row>
    <row r="265" spans="2:65" s="22" customFormat="1" ht="15.75" customHeight="1" x14ac:dyDescent="0.3">
      <c r="B265" s="97"/>
      <c r="D265" s="104" t="s">
        <v>162</v>
      </c>
      <c r="E265" s="103"/>
      <c r="F265" s="99" t="s">
        <v>313</v>
      </c>
      <c r="H265" s="100">
        <v>50.325000000000003</v>
      </c>
      <c r="L265" s="97"/>
      <c r="M265" s="101"/>
      <c r="T265" s="102"/>
      <c r="AT265" s="103" t="s">
        <v>162</v>
      </c>
      <c r="AU265" s="103" t="s">
        <v>75</v>
      </c>
      <c r="AV265" s="103" t="s">
        <v>75</v>
      </c>
      <c r="AW265" s="103" t="s">
        <v>121</v>
      </c>
      <c r="AX265" s="103" t="s">
        <v>66</v>
      </c>
      <c r="AY265" s="103" t="s">
        <v>154</v>
      </c>
    </row>
    <row r="266" spans="2:65" s="22" customFormat="1" ht="15.75" customHeight="1" x14ac:dyDescent="0.3">
      <c r="B266" s="97"/>
      <c r="D266" s="104" t="s">
        <v>162</v>
      </c>
      <c r="E266" s="103"/>
      <c r="F266" s="99" t="s">
        <v>314</v>
      </c>
      <c r="H266" s="100">
        <v>-3.875</v>
      </c>
      <c r="L266" s="97"/>
      <c r="M266" s="101"/>
      <c r="T266" s="102"/>
      <c r="AT266" s="103" t="s">
        <v>162</v>
      </c>
      <c r="AU266" s="103" t="s">
        <v>75</v>
      </c>
      <c r="AV266" s="103" t="s">
        <v>75</v>
      </c>
      <c r="AW266" s="103" t="s">
        <v>121</v>
      </c>
      <c r="AX266" s="103" t="s">
        <v>66</v>
      </c>
      <c r="AY266" s="103" t="s">
        <v>154</v>
      </c>
    </row>
    <row r="267" spans="2:65" s="22" customFormat="1" ht="15.75" customHeight="1" x14ac:dyDescent="0.3">
      <c r="B267" s="97"/>
      <c r="D267" s="104" t="s">
        <v>162</v>
      </c>
      <c r="E267" s="103"/>
      <c r="F267" s="99" t="s">
        <v>312</v>
      </c>
      <c r="H267" s="100">
        <v>-3.105</v>
      </c>
      <c r="L267" s="97"/>
      <c r="M267" s="101"/>
      <c r="T267" s="102"/>
      <c r="AT267" s="103" t="s">
        <v>162</v>
      </c>
      <c r="AU267" s="103" t="s">
        <v>75</v>
      </c>
      <c r="AV267" s="103" t="s">
        <v>75</v>
      </c>
      <c r="AW267" s="103" t="s">
        <v>121</v>
      </c>
      <c r="AX267" s="103" t="s">
        <v>66</v>
      </c>
      <c r="AY267" s="103" t="s">
        <v>154</v>
      </c>
    </row>
    <row r="268" spans="2:65" s="22" customFormat="1" ht="15.75" customHeight="1" x14ac:dyDescent="0.3">
      <c r="B268" s="23"/>
      <c r="C268" s="86" t="s">
        <v>384</v>
      </c>
      <c r="D268" s="86" t="s">
        <v>156</v>
      </c>
      <c r="E268" s="87" t="s">
        <v>385</v>
      </c>
      <c r="F268" s="88" t="s">
        <v>386</v>
      </c>
      <c r="G268" s="89" t="s">
        <v>195</v>
      </c>
      <c r="H268" s="90">
        <v>195</v>
      </c>
      <c r="I268" s="118"/>
      <c r="J268" s="91">
        <f>ROUND($I$268*$H$268,1)</f>
        <v>0</v>
      </c>
      <c r="K268" s="88"/>
      <c r="L268" s="23"/>
      <c r="M268" s="92"/>
      <c r="N268" s="93" t="s">
        <v>37</v>
      </c>
      <c r="Q268" s="94">
        <v>0</v>
      </c>
      <c r="R268" s="94">
        <f>$Q$268*$H$268</f>
        <v>0</v>
      </c>
      <c r="S268" s="94">
        <v>0</v>
      </c>
      <c r="T268" s="95">
        <f>$S$268*$H$268</f>
        <v>0</v>
      </c>
      <c r="AR268" s="19" t="s">
        <v>160</v>
      </c>
      <c r="AT268" s="19" t="s">
        <v>156</v>
      </c>
      <c r="AU268" s="19" t="s">
        <v>75</v>
      </c>
      <c r="AY268" s="22" t="s">
        <v>154</v>
      </c>
      <c r="BE268" s="96">
        <f>IF($N$268="základní",$J$268,0)</f>
        <v>0</v>
      </c>
      <c r="BF268" s="96">
        <f>IF($N$268="snížená",$J$268,0)</f>
        <v>0</v>
      </c>
      <c r="BG268" s="96">
        <f>IF($N$268="zákl. přenesená",$J$268,0)</f>
        <v>0</v>
      </c>
      <c r="BH268" s="96">
        <f>IF($N$268="sníž. přenesená",$J$268,0)</f>
        <v>0</v>
      </c>
      <c r="BI268" s="96">
        <f>IF($N$268="nulová",$J$268,0)</f>
        <v>0</v>
      </c>
      <c r="BJ268" s="19" t="s">
        <v>73</v>
      </c>
      <c r="BK268" s="96">
        <f>ROUND($I$268*$H$268,1)</f>
        <v>0</v>
      </c>
      <c r="BL268" s="19" t="s">
        <v>160</v>
      </c>
      <c r="BM268" s="19" t="s">
        <v>387</v>
      </c>
    </row>
    <row r="269" spans="2:65" s="22" customFormat="1" ht="15.75" customHeight="1" x14ac:dyDescent="0.3">
      <c r="B269" s="23"/>
      <c r="C269" s="89" t="s">
        <v>388</v>
      </c>
      <c r="D269" s="89" t="s">
        <v>156</v>
      </c>
      <c r="E269" s="87" t="s">
        <v>389</v>
      </c>
      <c r="F269" s="88" t="s">
        <v>390</v>
      </c>
      <c r="G269" s="89" t="s">
        <v>195</v>
      </c>
      <c r="H269" s="90">
        <v>11700</v>
      </c>
      <c r="I269" s="118"/>
      <c r="J269" s="91">
        <f>ROUND($I$269*$H$269,1)</f>
        <v>0</v>
      </c>
      <c r="K269" s="88"/>
      <c r="L269" s="23"/>
      <c r="M269" s="92"/>
      <c r="N269" s="93" t="s">
        <v>37</v>
      </c>
      <c r="Q269" s="94">
        <v>0</v>
      </c>
      <c r="R269" s="94">
        <f>$Q$269*$H$269</f>
        <v>0</v>
      </c>
      <c r="S269" s="94">
        <v>0</v>
      </c>
      <c r="T269" s="95">
        <f>$S$269*$H$269</f>
        <v>0</v>
      </c>
      <c r="AR269" s="19" t="s">
        <v>160</v>
      </c>
      <c r="AT269" s="19" t="s">
        <v>156</v>
      </c>
      <c r="AU269" s="19" t="s">
        <v>75</v>
      </c>
      <c r="AY269" s="19" t="s">
        <v>154</v>
      </c>
      <c r="BE269" s="96">
        <f>IF($N$269="základní",$J$269,0)</f>
        <v>0</v>
      </c>
      <c r="BF269" s="96">
        <f>IF($N$269="snížená",$J$269,0)</f>
        <v>0</v>
      </c>
      <c r="BG269" s="96">
        <f>IF($N$269="zákl. přenesená",$J$269,0)</f>
        <v>0</v>
      </c>
      <c r="BH269" s="96">
        <f>IF($N$269="sníž. přenesená",$J$269,0)</f>
        <v>0</v>
      </c>
      <c r="BI269" s="96">
        <f>IF($N$269="nulová",$J$269,0)</f>
        <v>0</v>
      </c>
      <c r="BJ269" s="19" t="s">
        <v>73</v>
      </c>
      <c r="BK269" s="96">
        <f>ROUND($I$269*$H$269,1)</f>
        <v>0</v>
      </c>
      <c r="BL269" s="19" t="s">
        <v>160</v>
      </c>
      <c r="BM269" s="19" t="s">
        <v>391</v>
      </c>
    </row>
    <row r="270" spans="2:65" s="22" customFormat="1" ht="15.75" customHeight="1" x14ac:dyDescent="0.3">
      <c r="B270" s="97"/>
      <c r="D270" s="104" t="s">
        <v>162</v>
      </c>
      <c r="F270" s="99" t="s">
        <v>392</v>
      </c>
      <c r="H270" s="100">
        <v>11700</v>
      </c>
      <c r="L270" s="97"/>
      <c r="M270" s="101"/>
      <c r="T270" s="102"/>
      <c r="AT270" s="103" t="s">
        <v>162</v>
      </c>
      <c r="AU270" s="103" t="s">
        <v>75</v>
      </c>
      <c r="AV270" s="103" t="s">
        <v>75</v>
      </c>
      <c r="AW270" s="103" t="s">
        <v>66</v>
      </c>
      <c r="AX270" s="103" t="s">
        <v>73</v>
      </c>
      <c r="AY270" s="103" t="s">
        <v>154</v>
      </c>
    </row>
    <row r="271" spans="2:65" s="22" customFormat="1" ht="15.75" customHeight="1" x14ac:dyDescent="0.3">
      <c r="B271" s="23"/>
      <c r="C271" s="86" t="s">
        <v>393</v>
      </c>
      <c r="D271" s="86" t="s">
        <v>156</v>
      </c>
      <c r="E271" s="87" t="s">
        <v>394</v>
      </c>
      <c r="F271" s="88" t="s">
        <v>395</v>
      </c>
      <c r="G271" s="89" t="s">
        <v>195</v>
      </c>
      <c r="H271" s="90">
        <v>195</v>
      </c>
      <c r="I271" s="118"/>
      <c r="J271" s="91">
        <f>ROUND($I$271*$H$271,1)</f>
        <v>0</v>
      </c>
      <c r="K271" s="88"/>
      <c r="L271" s="23"/>
      <c r="M271" s="92"/>
      <c r="N271" s="93" t="s">
        <v>37</v>
      </c>
      <c r="Q271" s="94">
        <v>0</v>
      </c>
      <c r="R271" s="94">
        <f>$Q$271*$H$271</f>
        <v>0</v>
      </c>
      <c r="S271" s="94">
        <v>0</v>
      </c>
      <c r="T271" s="95">
        <f>$S$271*$H$271</f>
        <v>0</v>
      </c>
      <c r="AR271" s="19" t="s">
        <v>160</v>
      </c>
      <c r="AT271" s="19" t="s">
        <v>156</v>
      </c>
      <c r="AU271" s="19" t="s">
        <v>75</v>
      </c>
      <c r="AY271" s="22" t="s">
        <v>154</v>
      </c>
      <c r="BE271" s="96">
        <f>IF($N$271="základní",$J$271,0)</f>
        <v>0</v>
      </c>
      <c r="BF271" s="96">
        <f>IF($N$271="snížená",$J$271,0)</f>
        <v>0</v>
      </c>
      <c r="BG271" s="96">
        <f>IF($N$271="zákl. přenesená",$J$271,0)</f>
        <v>0</v>
      </c>
      <c r="BH271" s="96">
        <f>IF($N$271="sníž. přenesená",$J$271,0)</f>
        <v>0</v>
      </c>
      <c r="BI271" s="96">
        <f>IF($N$271="nulová",$J$271,0)</f>
        <v>0</v>
      </c>
      <c r="BJ271" s="19" t="s">
        <v>73</v>
      </c>
      <c r="BK271" s="96">
        <f>ROUND($I$271*$H$271,1)</f>
        <v>0</v>
      </c>
      <c r="BL271" s="19" t="s">
        <v>160</v>
      </c>
      <c r="BM271" s="19" t="s">
        <v>396</v>
      </c>
    </row>
    <row r="272" spans="2:65" s="22" customFormat="1" ht="15.75" customHeight="1" x14ac:dyDescent="0.3">
      <c r="B272" s="23"/>
      <c r="C272" s="108" t="s">
        <v>397</v>
      </c>
      <c r="D272" s="108" t="s">
        <v>171</v>
      </c>
      <c r="E272" s="106" t="s">
        <v>398</v>
      </c>
      <c r="F272" s="107" t="s">
        <v>399</v>
      </c>
      <c r="G272" s="108" t="s">
        <v>195</v>
      </c>
      <c r="H272" s="109">
        <v>18360</v>
      </c>
      <c r="I272" s="119"/>
      <c r="J272" s="110">
        <f>ROUND($I$272*$H$272,1)</f>
        <v>0</v>
      </c>
      <c r="K272" s="107"/>
      <c r="L272" s="111"/>
      <c r="M272" s="112"/>
      <c r="N272" s="113" t="s">
        <v>37</v>
      </c>
      <c r="Q272" s="94">
        <v>0</v>
      </c>
      <c r="R272" s="94">
        <f>$Q$272*$H$272</f>
        <v>0</v>
      </c>
      <c r="S272" s="94">
        <v>0</v>
      </c>
      <c r="T272" s="95">
        <f>$S$272*$H$272</f>
        <v>0</v>
      </c>
      <c r="AR272" s="19" t="s">
        <v>175</v>
      </c>
      <c r="AT272" s="19" t="s">
        <v>171</v>
      </c>
      <c r="AU272" s="19" t="s">
        <v>75</v>
      </c>
      <c r="AY272" s="19" t="s">
        <v>154</v>
      </c>
      <c r="BE272" s="96">
        <f>IF($N$272="základní",$J$272,0)</f>
        <v>0</v>
      </c>
      <c r="BF272" s="96">
        <f>IF($N$272="snížená",$J$272,0)</f>
        <v>0</v>
      </c>
      <c r="BG272" s="96">
        <f>IF($N$272="zákl. přenesená",$J$272,0)</f>
        <v>0</v>
      </c>
      <c r="BH272" s="96">
        <f>IF($N$272="sníž. přenesená",$J$272,0)</f>
        <v>0</v>
      </c>
      <c r="BI272" s="96">
        <f>IF($N$272="nulová",$J$272,0)</f>
        <v>0</v>
      </c>
      <c r="BJ272" s="19" t="s">
        <v>73</v>
      </c>
      <c r="BK272" s="96">
        <f>ROUND($I$272*$H$272,1)</f>
        <v>0</v>
      </c>
      <c r="BL272" s="19" t="s">
        <v>160</v>
      </c>
      <c r="BM272" s="19" t="s">
        <v>400</v>
      </c>
    </row>
    <row r="273" spans="2:65" s="22" customFormat="1" ht="15.75" customHeight="1" x14ac:dyDescent="0.3">
      <c r="B273" s="23"/>
      <c r="C273" s="89" t="s">
        <v>401</v>
      </c>
      <c r="D273" s="89" t="s">
        <v>156</v>
      </c>
      <c r="E273" s="87" t="s">
        <v>402</v>
      </c>
      <c r="F273" s="88" t="s">
        <v>403</v>
      </c>
      <c r="G273" s="89" t="s">
        <v>195</v>
      </c>
      <c r="H273" s="90">
        <v>182.3</v>
      </c>
      <c r="I273" s="118"/>
      <c r="J273" s="91">
        <f>ROUND($I$273*$H$273,1)</f>
        <v>0</v>
      </c>
      <c r="K273" s="88"/>
      <c r="L273" s="23"/>
      <c r="M273" s="92"/>
      <c r="N273" s="93" t="s">
        <v>37</v>
      </c>
      <c r="Q273" s="94">
        <v>4.0000000000000003E-5</v>
      </c>
      <c r="R273" s="94">
        <f>$Q$273*$H$273</f>
        <v>7.2920000000000007E-3</v>
      </c>
      <c r="S273" s="94">
        <v>0</v>
      </c>
      <c r="T273" s="95">
        <f>$S$273*$H$273</f>
        <v>0</v>
      </c>
      <c r="AR273" s="19" t="s">
        <v>160</v>
      </c>
      <c r="AT273" s="19" t="s">
        <v>156</v>
      </c>
      <c r="AU273" s="19" t="s">
        <v>75</v>
      </c>
      <c r="AY273" s="19" t="s">
        <v>154</v>
      </c>
      <c r="BE273" s="96">
        <f>IF($N$273="základní",$J$273,0)</f>
        <v>0</v>
      </c>
      <c r="BF273" s="96">
        <f>IF($N$273="snížená",$J$273,0)</f>
        <v>0</v>
      </c>
      <c r="BG273" s="96">
        <f>IF($N$273="zákl. přenesená",$J$273,0)</f>
        <v>0</v>
      </c>
      <c r="BH273" s="96">
        <f>IF($N$273="sníž. přenesená",$J$273,0)</f>
        <v>0</v>
      </c>
      <c r="BI273" s="96">
        <f>IF($N$273="nulová",$J$273,0)</f>
        <v>0</v>
      </c>
      <c r="BJ273" s="19" t="s">
        <v>73</v>
      </c>
      <c r="BK273" s="96">
        <f>ROUND($I$273*$H$273,1)</f>
        <v>0</v>
      </c>
      <c r="BL273" s="19" t="s">
        <v>160</v>
      </c>
      <c r="BM273" s="19" t="s">
        <v>404</v>
      </c>
    </row>
    <row r="274" spans="2:65" s="22" customFormat="1" ht="15.75" customHeight="1" x14ac:dyDescent="0.3">
      <c r="B274" s="97"/>
      <c r="D274" s="98" t="s">
        <v>162</v>
      </c>
      <c r="E274" s="99"/>
      <c r="F274" s="99" t="s">
        <v>405</v>
      </c>
      <c r="H274" s="100">
        <v>182.3</v>
      </c>
      <c r="L274" s="97"/>
      <c r="M274" s="101"/>
      <c r="T274" s="102"/>
      <c r="AT274" s="103" t="s">
        <v>162</v>
      </c>
      <c r="AU274" s="103" t="s">
        <v>75</v>
      </c>
      <c r="AV274" s="103" t="s">
        <v>75</v>
      </c>
      <c r="AW274" s="103" t="s">
        <v>121</v>
      </c>
      <c r="AX274" s="103" t="s">
        <v>66</v>
      </c>
      <c r="AY274" s="103" t="s">
        <v>154</v>
      </c>
    </row>
    <row r="275" spans="2:65" s="22" customFormat="1" ht="15.75" customHeight="1" x14ac:dyDescent="0.3">
      <c r="B275" s="23"/>
      <c r="C275" s="86" t="s">
        <v>406</v>
      </c>
      <c r="D275" s="86" t="s">
        <v>156</v>
      </c>
      <c r="E275" s="87" t="s">
        <v>407</v>
      </c>
      <c r="F275" s="88" t="s">
        <v>408</v>
      </c>
      <c r="G275" s="89" t="s">
        <v>159</v>
      </c>
      <c r="H275" s="90">
        <v>0.99099999999999999</v>
      </c>
      <c r="I275" s="118"/>
      <c r="J275" s="91">
        <f>ROUND($I$275*$H$275,1)</f>
        <v>0</v>
      </c>
      <c r="K275" s="88"/>
      <c r="L275" s="23"/>
      <c r="M275" s="92"/>
      <c r="N275" s="93" t="s">
        <v>37</v>
      </c>
      <c r="Q275" s="94">
        <v>0</v>
      </c>
      <c r="R275" s="94">
        <f>$Q$275*$H$275</f>
        <v>0</v>
      </c>
      <c r="S275" s="94">
        <v>2</v>
      </c>
      <c r="T275" s="95">
        <f>$S$275*$H$275</f>
        <v>1.982</v>
      </c>
      <c r="AR275" s="19" t="s">
        <v>160</v>
      </c>
      <c r="AT275" s="19" t="s">
        <v>156</v>
      </c>
      <c r="AU275" s="19" t="s">
        <v>75</v>
      </c>
      <c r="AY275" s="22" t="s">
        <v>154</v>
      </c>
      <c r="BE275" s="96">
        <f>IF($N$275="základní",$J$275,0)</f>
        <v>0</v>
      </c>
      <c r="BF275" s="96">
        <f>IF($N$275="snížená",$J$275,0)</f>
        <v>0</v>
      </c>
      <c r="BG275" s="96">
        <f>IF($N$275="zákl. přenesená",$J$275,0)</f>
        <v>0</v>
      </c>
      <c r="BH275" s="96">
        <f>IF($N$275="sníž. přenesená",$J$275,0)</f>
        <v>0</v>
      </c>
      <c r="BI275" s="96">
        <f>IF($N$275="nulová",$J$275,0)</f>
        <v>0</v>
      </c>
      <c r="BJ275" s="19" t="s">
        <v>73</v>
      </c>
      <c r="BK275" s="96">
        <f>ROUND($I$275*$H$275,1)</f>
        <v>0</v>
      </c>
      <c r="BL275" s="19" t="s">
        <v>160</v>
      </c>
      <c r="BM275" s="19" t="s">
        <v>409</v>
      </c>
    </row>
    <row r="276" spans="2:65" s="22" customFormat="1" ht="15.75" customHeight="1" x14ac:dyDescent="0.3">
      <c r="B276" s="97"/>
      <c r="D276" s="98" t="s">
        <v>162</v>
      </c>
      <c r="E276" s="99"/>
      <c r="F276" s="99" t="s">
        <v>410</v>
      </c>
      <c r="H276" s="100">
        <v>8.3125000000000004E-2</v>
      </c>
      <c r="L276" s="97"/>
      <c r="M276" s="101"/>
      <c r="T276" s="102"/>
      <c r="AT276" s="103" t="s">
        <v>162</v>
      </c>
      <c r="AU276" s="103" t="s">
        <v>75</v>
      </c>
      <c r="AV276" s="103" t="s">
        <v>75</v>
      </c>
      <c r="AW276" s="103" t="s">
        <v>121</v>
      </c>
      <c r="AX276" s="103" t="s">
        <v>66</v>
      </c>
      <c r="AY276" s="103" t="s">
        <v>154</v>
      </c>
    </row>
    <row r="277" spans="2:65" s="22" customFormat="1" ht="15.75" customHeight="1" x14ac:dyDescent="0.3">
      <c r="B277" s="97"/>
      <c r="D277" s="104" t="s">
        <v>162</v>
      </c>
      <c r="E277" s="103"/>
      <c r="F277" s="99" t="s">
        <v>411</v>
      </c>
      <c r="H277" s="100">
        <v>0.16625000000000001</v>
      </c>
      <c r="L277" s="97"/>
      <c r="M277" s="101"/>
      <c r="T277" s="102"/>
      <c r="AT277" s="103" t="s">
        <v>162</v>
      </c>
      <c r="AU277" s="103" t="s">
        <v>75</v>
      </c>
      <c r="AV277" s="103" t="s">
        <v>75</v>
      </c>
      <c r="AW277" s="103" t="s">
        <v>121</v>
      </c>
      <c r="AX277" s="103" t="s">
        <v>66</v>
      </c>
      <c r="AY277" s="103" t="s">
        <v>154</v>
      </c>
    </row>
    <row r="278" spans="2:65" s="22" customFormat="1" ht="15.75" customHeight="1" x14ac:dyDescent="0.3">
      <c r="B278" s="97"/>
      <c r="D278" s="104" t="s">
        <v>162</v>
      </c>
      <c r="E278" s="103"/>
      <c r="F278" s="99" t="s">
        <v>412</v>
      </c>
      <c r="H278" s="100">
        <v>0.18049999999999999</v>
      </c>
      <c r="L278" s="97"/>
      <c r="M278" s="101"/>
      <c r="T278" s="102"/>
      <c r="AT278" s="103" t="s">
        <v>162</v>
      </c>
      <c r="AU278" s="103" t="s">
        <v>75</v>
      </c>
      <c r="AV278" s="103" t="s">
        <v>75</v>
      </c>
      <c r="AW278" s="103" t="s">
        <v>121</v>
      </c>
      <c r="AX278" s="103" t="s">
        <v>66</v>
      </c>
      <c r="AY278" s="103" t="s">
        <v>154</v>
      </c>
    </row>
    <row r="279" spans="2:65" s="22" customFormat="1" ht="15.75" customHeight="1" x14ac:dyDescent="0.3">
      <c r="B279" s="97"/>
      <c r="D279" s="104" t="s">
        <v>162</v>
      </c>
      <c r="E279" s="103"/>
      <c r="F279" s="99" t="s">
        <v>413</v>
      </c>
      <c r="H279" s="100">
        <v>0.56100000000000005</v>
      </c>
      <c r="L279" s="97"/>
      <c r="M279" s="101"/>
      <c r="T279" s="102"/>
      <c r="AT279" s="103" t="s">
        <v>162</v>
      </c>
      <c r="AU279" s="103" t="s">
        <v>75</v>
      </c>
      <c r="AV279" s="103" t="s">
        <v>75</v>
      </c>
      <c r="AW279" s="103" t="s">
        <v>121</v>
      </c>
      <c r="AX279" s="103" t="s">
        <v>66</v>
      </c>
      <c r="AY279" s="103" t="s">
        <v>154</v>
      </c>
    </row>
    <row r="280" spans="2:65" s="22" customFormat="1" ht="15.75" customHeight="1" x14ac:dyDescent="0.3">
      <c r="B280" s="23"/>
      <c r="C280" s="86" t="s">
        <v>414</v>
      </c>
      <c r="D280" s="86" t="s">
        <v>156</v>
      </c>
      <c r="E280" s="87" t="s">
        <v>415</v>
      </c>
      <c r="F280" s="88" t="s">
        <v>416</v>
      </c>
      <c r="G280" s="89" t="s">
        <v>159</v>
      </c>
      <c r="H280" s="90">
        <v>0.40400000000000003</v>
      </c>
      <c r="I280" s="118"/>
      <c r="J280" s="91">
        <f>ROUND($I$280*$H$280,1)</f>
        <v>0</v>
      </c>
      <c r="K280" s="88"/>
      <c r="L280" s="23"/>
      <c r="M280" s="92"/>
      <c r="N280" s="93" t="s">
        <v>37</v>
      </c>
      <c r="Q280" s="94">
        <v>0</v>
      </c>
      <c r="R280" s="94">
        <f>$Q$280*$H$280</f>
        <v>0</v>
      </c>
      <c r="S280" s="94">
        <v>1.8</v>
      </c>
      <c r="T280" s="95">
        <f>$S$280*$H$280</f>
        <v>0.72720000000000007</v>
      </c>
      <c r="AR280" s="19" t="s">
        <v>160</v>
      </c>
      <c r="AT280" s="19" t="s">
        <v>156</v>
      </c>
      <c r="AU280" s="19" t="s">
        <v>75</v>
      </c>
      <c r="AY280" s="22" t="s">
        <v>154</v>
      </c>
      <c r="BE280" s="96">
        <f>IF($N$280="základní",$J$280,0)</f>
        <v>0</v>
      </c>
      <c r="BF280" s="96">
        <f>IF($N$280="snížená",$J$280,0)</f>
        <v>0</v>
      </c>
      <c r="BG280" s="96">
        <f>IF($N$280="zákl. přenesená",$J$280,0)</f>
        <v>0</v>
      </c>
      <c r="BH280" s="96">
        <f>IF($N$280="sníž. přenesená",$J$280,0)</f>
        <v>0</v>
      </c>
      <c r="BI280" s="96">
        <f>IF($N$280="nulová",$J$280,0)</f>
        <v>0</v>
      </c>
      <c r="BJ280" s="19" t="s">
        <v>73</v>
      </c>
      <c r="BK280" s="96">
        <f>ROUND($I$280*$H$280,1)</f>
        <v>0</v>
      </c>
      <c r="BL280" s="19" t="s">
        <v>160</v>
      </c>
      <c r="BM280" s="19" t="s">
        <v>417</v>
      </c>
    </row>
    <row r="281" spans="2:65" s="22" customFormat="1" ht="15.75" customHeight="1" x14ac:dyDescent="0.3">
      <c r="B281" s="97"/>
      <c r="D281" s="98" t="s">
        <v>162</v>
      </c>
      <c r="E281" s="99"/>
      <c r="F281" s="99" t="s">
        <v>418</v>
      </c>
      <c r="H281" s="100">
        <v>0.29565000000000002</v>
      </c>
      <c r="L281" s="97"/>
      <c r="M281" s="101"/>
      <c r="T281" s="102"/>
      <c r="AT281" s="103" t="s">
        <v>162</v>
      </c>
      <c r="AU281" s="103" t="s">
        <v>75</v>
      </c>
      <c r="AV281" s="103" t="s">
        <v>75</v>
      </c>
      <c r="AW281" s="103" t="s">
        <v>121</v>
      </c>
      <c r="AX281" s="103" t="s">
        <v>66</v>
      </c>
      <c r="AY281" s="103" t="s">
        <v>154</v>
      </c>
    </row>
    <row r="282" spans="2:65" s="22" customFormat="1" ht="15.75" customHeight="1" x14ac:dyDescent="0.3">
      <c r="B282" s="97"/>
      <c r="D282" s="104" t="s">
        <v>162</v>
      </c>
      <c r="E282" s="103"/>
      <c r="F282" s="99" t="s">
        <v>253</v>
      </c>
      <c r="H282" s="100">
        <v>0.108</v>
      </c>
      <c r="L282" s="97"/>
      <c r="M282" s="101"/>
      <c r="T282" s="102"/>
      <c r="AT282" s="103" t="s">
        <v>162</v>
      </c>
      <c r="AU282" s="103" t="s">
        <v>75</v>
      </c>
      <c r="AV282" s="103" t="s">
        <v>75</v>
      </c>
      <c r="AW282" s="103" t="s">
        <v>121</v>
      </c>
      <c r="AX282" s="103" t="s">
        <v>66</v>
      </c>
      <c r="AY282" s="103" t="s">
        <v>154</v>
      </c>
    </row>
    <row r="283" spans="2:65" s="22" customFormat="1" ht="15.75" customHeight="1" x14ac:dyDescent="0.3">
      <c r="B283" s="23"/>
      <c r="C283" s="86" t="s">
        <v>419</v>
      </c>
      <c r="D283" s="86" t="s">
        <v>156</v>
      </c>
      <c r="E283" s="87" t="s">
        <v>420</v>
      </c>
      <c r="F283" s="88" t="s">
        <v>421</v>
      </c>
      <c r="G283" s="89" t="s">
        <v>167</v>
      </c>
      <c r="H283" s="90">
        <v>7.9000000000000001E-2</v>
      </c>
      <c r="I283" s="118"/>
      <c r="J283" s="91">
        <f>ROUND($I$283*$H$283,1)</f>
        <v>0</v>
      </c>
      <c r="K283" s="88"/>
      <c r="L283" s="23"/>
      <c r="M283" s="92"/>
      <c r="N283" s="93" t="s">
        <v>37</v>
      </c>
      <c r="Q283" s="94">
        <v>0</v>
      </c>
      <c r="R283" s="94">
        <f>$Q$283*$H$283</f>
        <v>0</v>
      </c>
      <c r="S283" s="94">
        <v>1.258</v>
      </c>
      <c r="T283" s="95">
        <f>$S$283*$H$283</f>
        <v>9.9381999999999998E-2</v>
      </c>
      <c r="AR283" s="19" t="s">
        <v>160</v>
      </c>
      <c r="AT283" s="19" t="s">
        <v>156</v>
      </c>
      <c r="AU283" s="19" t="s">
        <v>75</v>
      </c>
      <c r="AY283" s="22" t="s">
        <v>154</v>
      </c>
      <c r="BE283" s="96">
        <f>IF($N$283="základní",$J$283,0)</f>
        <v>0</v>
      </c>
      <c r="BF283" s="96">
        <f>IF($N$283="snížená",$J$283,0)</f>
        <v>0</v>
      </c>
      <c r="BG283" s="96">
        <f>IF($N$283="zákl. přenesená",$J$283,0)</f>
        <v>0</v>
      </c>
      <c r="BH283" s="96">
        <f>IF($N$283="sníž. přenesená",$J$283,0)</f>
        <v>0</v>
      </c>
      <c r="BI283" s="96">
        <f>IF($N$283="nulová",$J$283,0)</f>
        <v>0</v>
      </c>
      <c r="BJ283" s="19" t="s">
        <v>73</v>
      </c>
      <c r="BK283" s="96">
        <f>ROUND($I$283*$H$283,1)</f>
        <v>0</v>
      </c>
      <c r="BL283" s="19" t="s">
        <v>160</v>
      </c>
      <c r="BM283" s="19" t="s">
        <v>422</v>
      </c>
    </row>
    <row r="284" spans="2:65" s="22" customFormat="1" ht="15.75" customHeight="1" x14ac:dyDescent="0.3">
      <c r="B284" s="97"/>
      <c r="D284" s="98" t="s">
        <v>162</v>
      </c>
      <c r="E284" s="99"/>
      <c r="F284" s="99" t="s">
        <v>423</v>
      </c>
      <c r="H284" s="100">
        <v>7.9000000000000001E-2</v>
      </c>
      <c r="L284" s="97"/>
      <c r="M284" s="101"/>
      <c r="T284" s="102"/>
      <c r="AT284" s="103" t="s">
        <v>162</v>
      </c>
      <c r="AU284" s="103" t="s">
        <v>75</v>
      </c>
      <c r="AV284" s="103" t="s">
        <v>75</v>
      </c>
      <c r="AW284" s="103" t="s">
        <v>121</v>
      </c>
      <c r="AX284" s="103" t="s">
        <v>66</v>
      </c>
      <c r="AY284" s="103" t="s">
        <v>154</v>
      </c>
    </row>
    <row r="285" spans="2:65" s="22" customFormat="1" ht="15.75" customHeight="1" x14ac:dyDescent="0.3">
      <c r="B285" s="23"/>
      <c r="C285" s="86" t="s">
        <v>424</v>
      </c>
      <c r="D285" s="86" t="s">
        <v>156</v>
      </c>
      <c r="E285" s="87" t="s">
        <v>425</v>
      </c>
      <c r="F285" s="88" t="s">
        <v>426</v>
      </c>
      <c r="G285" s="89" t="s">
        <v>159</v>
      </c>
      <c r="H285" s="90">
        <v>10.452999999999999</v>
      </c>
      <c r="I285" s="118"/>
      <c r="J285" s="91">
        <f>ROUND($I$285*$H$285,1)</f>
        <v>0</v>
      </c>
      <c r="K285" s="88"/>
      <c r="L285" s="23"/>
      <c r="M285" s="92"/>
      <c r="N285" s="93" t="s">
        <v>37</v>
      </c>
      <c r="Q285" s="94">
        <v>0</v>
      </c>
      <c r="R285" s="94">
        <f>$Q$285*$H$285</f>
        <v>0</v>
      </c>
      <c r="S285" s="94">
        <v>2.2000000000000002</v>
      </c>
      <c r="T285" s="95">
        <f>$S$285*$H$285</f>
        <v>22.996600000000001</v>
      </c>
      <c r="AR285" s="19" t="s">
        <v>160</v>
      </c>
      <c r="AT285" s="19" t="s">
        <v>156</v>
      </c>
      <c r="AU285" s="19" t="s">
        <v>75</v>
      </c>
      <c r="AY285" s="22" t="s">
        <v>154</v>
      </c>
      <c r="BE285" s="96">
        <f>IF($N$285="základní",$J$285,0)</f>
        <v>0</v>
      </c>
      <c r="BF285" s="96">
        <f>IF($N$285="snížená",$J$285,0)</f>
        <v>0</v>
      </c>
      <c r="BG285" s="96">
        <f>IF($N$285="zákl. přenesená",$J$285,0)</f>
        <v>0</v>
      </c>
      <c r="BH285" s="96">
        <f>IF($N$285="sníž. přenesená",$J$285,0)</f>
        <v>0</v>
      </c>
      <c r="BI285" s="96">
        <f>IF($N$285="nulová",$J$285,0)</f>
        <v>0</v>
      </c>
      <c r="BJ285" s="19" t="s">
        <v>73</v>
      </c>
      <c r="BK285" s="96">
        <f>ROUND($I$285*$H$285,1)</f>
        <v>0</v>
      </c>
      <c r="BL285" s="19" t="s">
        <v>160</v>
      </c>
      <c r="BM285" s="19" t="s">
        <v>427</v>
      </c>
    </row>
    <row r="286" spans="2:65" s="22" customFormat="1" ht="15.75" customHeight="1" x14ac:dyDescent="0.3">
      <c r="B286" s="97"/>
      <c r="D286" s="98" t="s">
        <v>162</v>
      </c>
      <c r="E286" s="99"/>
      <c r="F286" s="99" t="s">
        <v>428</v>
      </c>
      <c r="H286" s="100">
        <v>10.4533</v>
      </c>
      <c r="L286" s="97"/>
      <c r="M286" s="101"/>
      <c r="T286" s="102"/>
      <c r="AT286" s="103" t="s">
        <v>162</v>
      </c>
      <c r="AU286" s="103" t="s">
        <v>75</v>
      </c>
      <c r="AV286" s="103" t="s">
        <v>75</v>
      </c>
      <c r="AW286" s="103" t="s">
        <v>121</v>
      </c>
      <c r="AX286" s="103" t="s">
        <v>66</v>
      </c>
      <c r="AY286" s="103" t="s">
        <v>154</v>
      </c>
    </row>
    <row r="287" spans="2:65" s="22" customFormat="1" ht="15.75" customHeight="1" x14ac:dyDescent="0.3">
      <c r="B287" s="23"/>
      <c r="C287" s="86" t="s">
        <v>429</v>
      </c>
      <c r="D287" s="86" t="s">
        <v>156</v>
      </c>
      <c r="E287" s="87" t="s">
        <v>430</v>
      </c>
      <c r="F287" s="88" t="s">
        <v>431</v>
      </c>
      <c r="G287" s="89" t="s">
        <v>159</v>
      </c>
      <c r="H287" s="90">
        <v>10.452999999999999</v>
      </c>
      <c r="I287" s="118"/>
      <c r="J287" s="91">
        <f>ROUND($I$287*$H$287,1)</f>
        <v>0</v>
      </c>
      <c r="K287" s="88"/>
      <c r="L287" s="23"/>
      <c r="M287" s="92"/>
      <c r="N287" s="93" t="s">
        <v>37</v>
      </c>
      <c r="Q287" s="94">
        <v>0</v>
      </c>
      <c r="R287" s="94">
        <f>$Q$287*$H$287</f>
        <v>0</v>
      </c>
      <c r="S287" s="94">
        <v>0</v>
      </c>
      <c r="T287" s="95">
        <f>$S$287*$H$287</f>
        <v>0</v>
      </c>
      <c r="AR287" s="19" t="s">
        <v>160</v>
      </c>
      <c r="AT287" s="19" t="s">
        <v>156</v>
      </c>
      <c r="AU287" s="19" t="s">
        <v>75</v>
      </c>
      <c r="AY287" s="22" t="s">
        <v>154</v>
      </c>
      <c r="BE287" s="96">
        <f>IF($N$287="základní",$J$287,0)</f>
        <v>0</v>
      </c>
      <c r="BF287" s="96">
        <f>IF($N$287="snížená",$J$287,0)</f>
        <v>0</v>
      </c>
      <c r="BG287" s="96">
        <f>IF($N$287="zákl. přenesená",$J$287,0)</f>
        <v>0</v>
      </c>
      <c r="BH287" s="96">
        <f>IF($N$287="sníž. přenesená",$J$287,0)</f>
        <v>0</v>
      </c>
      <c r="BI287" s="96">
        <f>IF($N$287="nulová",$J$287,0)</f>
        <v>0</v>
      </c>
      <c r="BJ287" s="19" t="s">
        <v>73</v>
      </c>
      <c r="BK287" s="96">
        <f>ROUND($I$287*$H$287,1)</f>
        <v>0</v>
      </c>
      <c r="BL287" s="19" t="s">
        <v>160</v>
      </c>
      <c r="BM287" s="19" t="s">
        <v>432</v>
      </c>
    </row>
    <row r="288" spans="2:65" s="22" customFormat="1" ht="15.75" customHeight="1" x14ac:dyDescent="0.3">
      <c r="B288" s="23"/>
      <c r="C288" s="89" t="s">
        <v>433</v>
      </c>
      <c r="D288" s="89" t="s">
        <v>156</v>
      </c>
      <c r="E288" s="87" t="s">
        <v>434</v>
      </c>
      <c r="F288" s="88" t="s">
        <v>435</v>
      </c>
      <c r="G288" s="89" t="s">
        <v>195</v>
      </c>
      <c r="H288" s="90">
        <v>1.488</v>
      </c>
      <c r="I288" s="118"/>
      <c r="J288" s="91">
        <f>ROUND($I$288*$H$288,1)</f>
        <v>0</v>
      </c>
      <c r="K288" s="88"/>
      <c r="L288" s="23"/>
      <c r="M288" s="92"/>
      <c r="N288" s="93" t="s">
        <v>37</v>
      </c>
      <c r="Q288" s="94">
        <v>0</v>
      </c>
      <c r="R288" s="94">
        <f>$Q$288*$H$288</f>
        <v>0</v>
      </c>
      <c r="S288" s="94">
        <v>4.1000000000000002E-2</v>
      </c>
      <c r="T288" s="95">
        <f>$S$288*$H$288</f>
        <v>6.1008E-2</v>
      </c>
      <c r="AR288" s="19" t="s">
        <v>160</v>
      </c>
      <c r="AT288" s="19" t="s">
        <v>156</v>
      </c>
      <c r="AU288" s="19" t="s">
        <v>75</v>
      </c>
      <c r="AY288" s="19" t="s">
        <v>154</v>
      </c>
      <c r="BE288" s="96">
        <f>IF($N$288="základní",$J$288,0)</f>
        <v>0</v>
      </c>
      <c r="BF288" s="96">
        <f>IF($N$288="snížená",$J$288,0)</f>
        <v>0</v>
      </c>
      <c r="BG288" s="96">
        <f>IF($N$288="zákl. přenesená",$J$288,0)</f>
        <v>0</v>
      </c>
      <c r="BH288" s="96">
        <f>IF($N$288="sníž. přenesená",$J$288,0)</f>
        <v>0</v>
      </c>
      <c r="BI288" s="96">
        <f>IF($N$288="nulová",$J$288,0)</f>
        <v>0</v>
      </c>
      <c r="BJ288" s="19" t="s">
        <v>73</v>
      </c>
      <c r="BK288" s="96">
        <f>ROUND($I$288*$H$288,1)</f>
        <v>0</v>
      </c>
      <c r="BL288" s="19" t="s">
        <v>160</v>
      </c>
      <c r="BM288" s="19" t="s">
        <v>436</v>
      </c>
    </row>
    <row r="289" spans="2:65" s="22" customFormat="1" ht="15.75" customHeight="1" x14ac:dyDescent="0.3">
      <c r="B289" s="97"/>
      <c r="D289" s="98" t="s">
        <v>162</v>
      </c>
      <c r="E289" s="99"/>
      <c r="F289" s="99" t="s">
        <v>437</v>
      </c>
      <c r="H289" s="100">
        <v>1.4875</v>
      </c>
      <c r="L289" s="97"/>
      <c r="M289" s="101"/>
      <c r="T289" s="102"/>
      <c r="AT289" s="103" t="s">
        <v>162</v>
      </c>
      <c r="AU289" s="103" t="s">
        <v>75</v>
      </c>
      <c r="AV289" s="103" t="s">
        <v>75</v>
      </c>
      <c r="AW289" s="103" t="s">
        <v>121</v>
      </c>
      <c r="AX289" s="103" t="s">
        <v>66</v>
      </c>
      <c r="AY289" s="103" t="s">
        <v>154</v>
      </c>
    </row>
    <row r="290" spans="2:65" s="22" customFormat="1" ht="15.75" customHeight="1" x14ac:dyDescent="0.3">
      <c r="B290" s="23"/>
      <c r="C290" s="86" t="s">
        <v>438</v>
      </c>
      <c r="D290" s="86" t="s">
        <v>156</v>
      </c>
      <c r="E290" s="87" t="s">
        <v>439</v>
      </c>
      <c r="F290" s="88" t="s">
        <v>440</v>
      </c>
      <c r="G290" s="89" t="s">
        <v>195</v>
      </c>
      <c r="H290" s="90">
        <v>1.97</v>
      </c>
      <c r="I290" s="118"/>
      <c r="J290" s="91">
        <f>ROUND($I$290*$H$290,1)</f>
        <v>0</v>
      </c>
      <c r="K290" s="88"/>
      <c r="L290" s="23"/>
      <c r="M290" s="92"/>
      <c r="N290" s="93" t="s">
        <v>37</v>
      </c>
      <c r="Q290" s="94">
        <v>0</v>
      </c>
      <c r="R290" s="94">
        <f>$Q$290*$H$290</f>
        <v>0</v>
      </c>
      <c r="S290" s="94">
        <v>7.5999999999999998E-2</v>
      </c>
      <c r="T290" s="95">
        <f>$S$290*$H$290</f>
        <v>0.14971999999999999</v>
      </c>
      <c r="AR290" s="19" t="s">
        <v>160</v>
      </c>
      <c r="AT290" s="19" t="s">
        <v>156</v>
      </c>
      <c r="AU290" s="19" t="s">
        <v>75</v>
      </c>
      <c r="AY290" s="22" t="s">
        <v>154</v>
      </c>
      <c r="BE290" s="96">
        <f>IF($N$290="základní",$J$290,0)</f>
        <v>0</v>
      </c>
      <c r="BF290" s="96">
        <f>IF($N$290="snížená",$J$290,0)</f>
        <v>0</v>
      </c>
      <c r="BG290" s="96">
        <f>IF($N$290="zákl. přenesená",$J$290,0)</f>
        <v>0</v>
      </c>
      <c r="BH290" s="96">
        <f>IF($N$290="sníž. přenesená",$J$290,0)</f>
        <v>0</v>
      </c>
      <c r="BI290" s="96">
        <f>IF($N$290="nulová",$J$290,0)</f>
        <v>0</v>
      </c>
      <c r="BJ290" s="19" t="s">
        <v>73</v>
      </c>
      <c r="BK290" s="96">
        <f>ROUND($I$290*$H$290,1)</f>
        <v>0</v>
      </c>
      <c r="BL290" s="19" t="s">
        <v>160</v>
      </c>
      <c r="BM290" s="19" t="s">
        <v>441</v>
      </c>
    </row>
    <row r="291" spans="2:65" s="22" customFormat="1" ht="15.75" customHeight="1" x14ac:dyDescent="0.3">
      <c r="B291" s="97"/>
      <c r="D291" s="98" t="s">
        <v>162</v>
      </c>
      <c r="E291" s="99"/>
      <c r="F291" s="99" t="s">
        <v>442</v>
      </c>
      <c r="H291" s="100">
        <v>1.97</v>
      </c>
      <c r="L291" s="97"/>
      <c r="M291" s="101"/>
      <c r="T291" s="102"/>
      <c r="AT291" s="103" t="s">
        <v>162</v>
      </c>
      <c r="AU291" s="103" t="s">
        <v>75</v>
      </c>
      <c r="AV291" s="103" t="s">
        <v>75</v>
      </c>
      <c r="AW291" s="103" t="s">
        <v>121</v>
      </c>
      <c r="AX291" s="103" t="s">
        <v>66</v>
      </c>
      <c r="AY291" s="103" t="s">
        <v>154</v>
      </c>
    </row>
    <row r="292" spans="2:65" s="22" customFormat="1" ht="15.75" customHeight="1" x14ac:dyDescent="0.3">
      <c r="B292" s="23"/>
      <c r="C292" s="86" t="s">
        <v>443</v>
      </c>
      <c r="D292" s="86" t="s">
        <v>156</v>
      </c>
      <c r="E292" s="87" t="s">
        <v>444</v>
      </c>
      <c r="F292" s="88" t="s">
        <v>445</v>
      </c>
      <c r="G292" s="89" t="s">
        <v>195</v>
      </c>
      <c r="H292" s="90">
        <v>6.21</v>
      </c>
      <c r="I292" s="118"/>
      <c r="J292" s="91">
        <f>ROUND($I$292*$H$292,1)</f>
        <v>0</v>
      </c>
      <c r="K292" s="88"/>
      <c r="L292" s="23"/>
      <c r="M292" s="92"/>
      <c r="N292" s="93" t="s">
        <v>37</v>
      </c>
      <c r="Q292" s="94">
        <v>0</v>
      </c>
      <c r="R292" s="94">
        <f>$Q$292*$H$292</f>
        <v>0</v>
      </c>
      <c r="S292" s="94">
        <v>6.3E-2</v>
      </c>
      <c r="T292" s="95">
        <f>$S$292*$H$292</f>
        <v>0.39123000000000002</v>
      </c>
      <c r="AR292" s="19" t="s">
        <v>160</v>
      </c>
      <c r="AT292" s="19" t="s">
        <v>156</v>
      </c>
      <c r="AU292" s="19" t="s">
        <v>75</v>
      </c>
      <c r="AY292" s="22" t="s">
        <v>154</v>
      </c>
      <c r="BE292" s="96">
        <f>IF($N$292="základní",$J$292,0)</f>
        <v>0</v>
      </c>
      <c r="BF292" s="96">
        <f>IF($N$292="snížená",$J$292,0)</f>
        <v>0</v>
      </c>
      <c r="BG292" s="96">
        <f>IF($N$292="zákl. přenesená",$J$292,0)</f>
        <v>0</v>
      </c>
      <c r="BH292" s="96">
        <f>IF($N$292="sníž. přenesená",$J$292,0)</f>
        <v>0</v>
      </c>
      <c r="BI292" s="96">
        <f>IF($N$292="nulová",$J$292,0)</f>
        <v>0</v>
      </c>
      <c r="BJ292" s="19" t="s">
        <v>73</v>
      </c>
      <c r="BK292" s="96">
        <f>ROUND($I$292*$H$292,1)</f>
        <v>0</v>
      </c>
      <c r="BL292" s="19" t="s">
        <v>160</v>
      </c>
      <c r="BM292" s="19" t="s">
        <v>446</v>
      </c>
    </row>
    <row r="293" spans="2:65" s="22" customFormat="1" ht="15.75" customHeight="1" x14ac:dyDescent="0.3">
      <c r="B293" s="97"/>
      <c r="D293" s="98" t="s">
        <v>162</v>
      </c>
      <c r="E293" s="99"/>
      <c r="F293" s="99" t="s">
        <v>267</v>
      </c>
      <c r="H293" s="100">
        <v>6.21</v>
      </c>
      <c r="L293" s="97"/>
      <c r="M293" s="101"/>
      <c r="T293" s="102"/>
      <c r="AT293" s="103" t="s">
        <v>162</v>
      </c>
      <c r="AU293" s="103" t="s">
        <v>75</v>
      </c>
      <c r="AV293" s="103" t="s">
        <v>75</v>
      </c>
      <c r="AW293" s="103" t="s">
        <v>121</v>
      </c>
      <c r="AX293" s="103" t="s">
        <v>66</v>
      </c>
      <c r="AY293" s="103" t="s">
        <v>154</v>
      </c>
    </row>
    <row r="294" spans="2:65" s="22" customFormat="1" ht="15.75" customHeight="1" x14ac:dyDescent="0.3">
      <c r="B294" s="23"/>
      <c r="C294" s="86" t="s">
        <v>447</v>
      </c>
      <c r="D294" s="86" t="s">
        <v>156</v>
      </c>
      <c r="E294" s="87" t="s">
        <v>448</v>
      </c>
      <c r="F294" s="88" t="s">
        <v>449</v>
      </c>
      <c r="G294" s="89" t="s">
        <v>258</v>
      </c>
      <c r="H294" s="90">
        <v>1</v>
      </c>
      <c r="I294" s="118"/>
      <c r="J294" s="91">
        <f>ROUND($I$294*$H$294,1)</f>
        <v>0</v>
      </c>
      <c r="K294" s="88"/>
      <c r="L294" s="23"/>
      <c r="M294" s="92"/>
      <c r="N294" s="93" t="s">
        <v>37</v>
      </c>
      <c r="Q294" s="94">
        <v>0</v>
      </c>
      <c r="R294" s="94">
        <f>$Q$294*$H$294</f>
        <v>0</v>
      </c>
      <c r="S294" s="94">
        <v>0</v>
      </c>
      <c r="T294" s="95">
        <f>$S$294*$H$294</f>
        <v>0</v>
      </c>
      <c r="AR294" s="19" t="s">
        <v>160</v>
      </c>
      <c r="AT294" s="19" t="s">
        <v>156</v>
      </c>
      <c r="AU294" s="19" t="s">
        <v>75</v>
      </c>
      <c r="AY294" s="22" t="s">
        <v>154</v>
      </c>
      <c r="BE294" s="96">
        <f>IF($N$294="základní",$J$294,0)</f>
        <v>0</v>
      </c>
      <c r="BF294" s="96">
        <f>IF($N$294="snížená",$J$294,0)</f>
        <v>0</v>
      </c>
      <c r="BG294" s="96">
        <f>IF($N$294="zákl. přenesená",$J$294,0)</f>
        <v>0</v>
      </c>
      <c r="BH294" s="96">
        <f>IF($N$294="sníž. přenesená",$J$294,0)</f>
        <v>0</v>
      </c>
      <c r="BI294" s="96">
        <f>IF($N$294="nulová",$J$294,0)</f>
        <v>0</v>
      </c>
      <c r="BJ294" s="19" t="s">
        <v>73</v>
      </c>
      <c r="BK294" s="96">
        <f>ROUND($I$294*$H$294,1)</f>
        <v>0</v>
      </c>
      <c r="BL294" s="19" t="s">
        <v>160</v>
      </c>
      <c r="BM294" s="19" t="s">
        <v>450</v>
      </c>
    </row>
    <row r="295" spans="2:65" s="22" customFormat="1" ht="15.75" customHeight="1" x14ac:dyDescent="0.3">
      <c r="B295" s="23"/>
      <c r="C295" s="89" t="s">
        <v>451</v>
      </c>
      <c r="D295" s="89" t="s">
        <v>156</v>
      </c>
      <c r="E295" s="87" t="s">
        <v>452</v>
      </c>
      <c r="F295" s="88" t="s">
        <v>453</v>
      </c>
      <c r="G295" s="89" t="s">
        <v>258</v>
      </c>
      <c r="H295" s="90">
        <v>1</v>
      </c>
      <c r="I295" s="118"/>
      <c r="J295" s="91">
        <f>ROUND($I$295*$H$295,1)</f>
        <v>0</v>
      </c>
      <c r="K295" s="88"/>
      <c r="L295" s="23"/>
      <c r="M295" s="92"/>
      <c r="N295" s="93" t="s">
        <v>37</v>
      </c>
      <c r="Q295" s="94">
        <v>0</v>
      </c>
      <c r="R295" s="94">
        <f>$Q$295*$H$295</f>
        <v>0</v>
      </c>
      <c r="S295" s="94">
        <v>0</v>
      </c>
      <c r="T295" s="95">
        <f>$S$295*$H$295</f>
        <v>0</v>
      </c>
      <c r="AR295" s="19" t="s">
        <v>160</v>
      </c>
      <c r="AT295" s="19" t="s">
        <v>156</v>
      </c>
      <c r="AU295" s="19" t="s">
        <v>75</v>
      </c>
      <c r="AY295" s="19" t="s">
        <v>154</v>
      </c>
      <c r="BE295" s="96">
        <f>IF($N$295="základní",$J$295,0)</f>
        <v>0</v>
      </c>
      <c r="BF295" s="96">
        <f>IF($N$295="snížená",$J$295,0)</f>
        <v>0</v>
      </c>
      <c r="BG295" s="96">
        <f>IF($N$295="zákl. přenesená",$J$295,0)</f>
        <v>0</v>
      </c>
      <c r="BH295" s="96">
        <f>IF($N$295="sníž. přenesená",$J$295,0)</f>
        <v>0</v>
      </c>
      <c r="BI295" s="96">
        <f>IF($N$295="nulová",$J$295,0)</f>
        <v>0</v>
      </c>
      <c r="BJ295" s="19" t="s">
        <v>73</v>
      </c>
      <c r="BK295" s="96">
        <f>ROUND($I$295*$H$295,1)</f>
        <v>0</v>
      </c>
      <c r="BL295" s="19" t="s">
        <v>160</v>
      </c>
      <c r="BM295" s="19" t="s">
        <v>454</v>
      </c>
    </row>
    <row r="296" spans="2:65" s="22" customFormat="1" ht="15.75" customHeight="1" x14ac:dyDescent="0.3">
      <c r="B296" s="23"/>
      <c r="C296" s="89" t="s">
        <v>455</v>
      </c>
      <c r="D296" s="89" t="s">
        <v>156</v>
      </c>
      <c r="E296" s="87" t="s">
        <v>456</v>
      </c>
      <c r="F296" s="88" t="s">
        <v>457</v>
      </c>
      <c r="G296" s="89" t="s">
        <v>174</v>
      </c>
      <c r="H296" s="90">
        <v>1.2</v>
      </c>
      <c r="I296" s="118"/>
      <c r="J296" s="91">
        <f>ROUND($I$296*$H$296,1)</f>
        <v>0</v>
      </c>
      <c r="K296" s="88"/>
      <c r="L296" s="23"/>
      <c r="M296" s="92"/>
      <c r="N296" s="93" t="s">
        <v>37</v>
      </c>
      <c r="Q296" s="94">
        <v>5.6999999999999998E-4</v>
      </c>
      <c r="R296" s="94">
        <f>$Q$296*$H$296</f>
        <v>6.8399999999999993E-4</v>
      </c>
      <c r="S296" s="94">
        <v>8.0000000000000002E-3</v>
      </c>
      <c r="T296" s="95">
        <f>$S$296*$H$296</f>
        <v>9.5999999999999992E-3</v>
      </c>
      <c r="AR296" s="19" t="s">
        <v>160</v>
      </c>
      <c r="AT296" s="19" t="s">
        <v>156</v>
      </c>
      <c r="AU296" s="19" t="s">
        <v>75</v>
      </c>
      <c r="AY296" s="19" t="s">
        <v>154</v>
      </c>
      <c r="BE296" s="96">
        <f>IF($N$296="základní",$J$296,0)</f>
        <v>0</v>
      </c>
      <c r="BF296" s="96">
        <f>IF($N$296="snížená",$J$296,0)</f>
        <v>0</v>
      </c>
      <c r="BG296" s="96">
        <f>IF($N$296="zákl. přenesená",$J$296,0)</f>
        <v>0</v>
      </c>
      <c r="BH296" s="96">
        <f>IF($N$296="sníž. přenesená",$J$296,0)</f>
        <v>0</v>
      </c>
      <c r="BI296" s="96">
        <f>IF($N$296="nulová",$J$296,0)</f>
        <v>0</v>
      </c>
      <c r="BJ296" s="19" t="s">
        <v>73</v>
      </c>
      <c r="BK296" s="96">
        <f>ROUND($I$296*$H$296,1)</f>
        <v>0</v>
      </c>
      <c r="BL296" s="19" t="s">
        <v>160</v>
      </c>
      <c r="BM296" s="19" t="s">
        <v>458</v>
      </c>
    </row>
    <row r="297" spans="2:65" s="22" customFormat="1" ht="15.75" customHeight="1" x14ac:dyDescent="0.3">
      <c r="B297" s="97"/>
      <c r="D297" s="98" t="s">
        <v>162</v>
      </c>
      <c r="E297" s="99"/>
      <c r="F297" s="99" t="s">
        <v>459</v>
      </c>
      <c r="H297" s="100">
        <v>0.3</v>
      </c>
      <c r="L297" s="97"/>
      <c r="M297" s="101"/>
      <c r="T297" s="102"/>
      <c r="AT297" s="103" t="s">
        <v>162</v>
      </c>
      <c r="AU297" s="103" t="s">
        <v>75</v>
      </c>
      <c r="AV297" s="103" t="s">
        <v>75</v>
      </c>
      <c r="AW297" s="103" t="s">
        <v>121</v>
      </c>
      <c r="AX297" s="103" t="s">
        <v>66</v>
      </c>
      <c r="AY297" s="103" t="s">
        <v>154</v>
      </c>
    </row>
    <row r="298" spans="2:65" s="22" customFormat="1" ht="15.75" customHeight="1" x14ac:dyDescent="0.3">
      <c r="B298" s="97"/>
      <c r="D298" s="104" t="s">
        <v>162</v>
      </c>
      <c r="E298" s="103"/>
      <c r="F298" s="99" t="s">
        <v>460</v>
      </c>
      <c r="H298" s="100">
        <v>0.9</v>
      </c>
      <c r="L298" s="97"/>
      <c r="M298" s="101"/>
      <c r="T298" s="102"/>
      <c r="AT298" s="103" t="s">
        <v>162</v>
      </c>
      <c r="AU298" s="103" t="s">
        <v>75</v>
      </c>
      <c r="AV298" s="103" t="s">
        <v>75</v>
      </c>
      <c r="AW298" s="103" t="s">
        <v>121</v>
      </c>
      <c r="AX298" s="103" t="s">
        <v>66</v>
      </c>
      <c r="AY298" s="103" t="s">
        <v>154</v>
      </c>
    </row>
    <row r="299" spans="2:65" s="22" customFormat="1" ht="15.75" customHeight="1" x14ac:dyDescent="0.3">
      <c r="B299" s="23"/>
      <c r="C299" s="86" t="s">
        <v>461</v>
      </c>
      <c r="D299" s="86" t="s">
        <v>156</v>
      </c>
      <c r="E299" s="87" t="s">
        <v>462</v>
      </c>
      <c r="F299" s="88" t="s">
        <v>463</v>
      </c>
      <c r="G299" s="89" t="s">
        <v>174</v>
      </c>
      <c r="H299" s="90">
        <v>0.3</v>
      </c>
      <c r="I299" s="118"/>
      <c r="J299" s="91">
        <f>ROUND($I$299*$H$299,1)</f>
        <v>0</v>
      </c>
      <c r="K299" s="88"/>
      <c r="L299" s="23"/>
      <c r="M299" s="92"/>
      <c r="N299" s="93" t="s">
        <v>37</v>
      </c>
      <c r="Q299" s="94">
        <v>6.7000000000000002E-4</v>
      </c>
      <c r="R299" s="94">
        <f>$Q$299*$H$299</f>
        <v>2.0100000000000001E-4</v>
      </c>
      <c r="S299" s="94">
        <v>1.4999999999999999E-2</v>
      </c>
      <c r="T299" s="95">
        <f>$S$299*$H$299</f>
        <v>4.4999999999999997E-3</v>
      </c>
      <c r="AR299" s="19" t="s">
        <v>160</v>
      </c>
      <c r="AT299" s="19" t="s">
        <v>156</v>
      </c>
      <c r="AU299" s="19" t="s">
        <v>75</v>
      </c>
      <c r="AY299" s="22" t="s">
        <v>154</v>
      </c>
      <c r="BE299" s="96">
        <f>IF($N$299="základní",$J$299,0)</f>
        <v>0</v>
      </c>
      <c r="BF299" s="96">
        <f>IF($N$299="snížená",$J$299,0)</f>
        <v>0</v>
      </c>
      <c r="BG299" s="96">
        <f>IF($N$299="zákl. přenesená",$J$299,0)</f>
        <v>0</v>
      </c>
      <c r="BH299" s="96">
        <f>IF($N$299="sníž. přenesená",$J$299,0)</f>
        <v>0</v>
      </c>
      <c r="BI299" s="96">
        <f>IF($N$299="nulová",$J$299,0)</f>
        <v>0</v>
      </c>
      <c r="BJ299" s="19" t="s">
        <v>73</v>
      </c>
      <c r="BK299" s="96">
        <f>ROUND($I$299*$H$299,1)</f>
        <v>0</v>
      </c>
      <c r="BL299" s="19" t="s">
        <v>160</v>
      </c>
      <c r="BM299" s="19" t="s">
        <v>464</v>
      </c>
    </row>
    <row r="300" spans="2:65" s="22" customFormat="1" ht="15.75" customHeight="1" x14ac:dyDescent="0.3">
      <c r="B300" s="97"/>
      <c r="D300" s="98" t="s">
        <v>162</v>
      </c>
      <c r="E300" s="99"/>
      <c r="F300" s="99" t="s">
        <v>459</v>
      </c>
      <c r="H300" s="100">
        <v>0.3</v>
      </c>
      <c r="L300" s="97"/>
      <c r="M300" s="101"/>
      <c r="T300" s="102"/>
      <c r="AT300" s="103" t="s">
        <v>162</v>
      </c>
      <c r="AU300" s="103" t="s">
        <v>75</v>
      </c>
      <c r="AV300" s="103" t="s">
        <v>75</v>
      </c>
      <c r="AW300" s="103" t="s">
        <v>121</v>
      </c>
      <c r="AX300" s="103" t="s">
        <v>66</v>
      </c>
      <c r="AY300" s="103" t="s">
        <v>154</v>
      </c>
    </row>
    <row r="301" spans="2:65" s="22" customFormat="1" ht="15.75" customHeight="1" x14ac:dyDescent="0.3">
      <c r="B301" s="23"/>
      <c r="C301" s="86" t="s">
        <v>465</v>
      </c>
      <c r="D301" s="86" t="s">
        <v>156</v>
      </c>
      <c r="E301" s="87" t="s">
        <v>466</v>
      </c>
      <c r="F301" s="88" t="s">
        <v>467</v>
      </c>
      <c r="G301" s="89" t="s">
        <v>174</v>
      </c>
      <c r="H301" s="90">
        <v>0.6</v>
      </c>
      <c r="I301" s="118"/>
      <c r="J301" s="91">
        <f>ROUND($I$301*$H$301,1)</f>
        <v>0</v>
      </c>
      <c r="K301" s="88"/>
      <c r="L301" s="23"/>
      <c r="M301" s="92"/>
      <c r="N301" s="93" t="s">
        <v>37</v>
      </c>
      <c r="Q301" s="94">
        <v>7.6999999999999996E-4</v>
      </c>
      <c r="R301" s="94">
        <f>$Q$301*$H$301</f>
        <v>4.6199999999999995E-4</v>
      </c>
      <c r="S301" s="94">
        <v>0.02</v>
      </c>
      <c r="T301" s="95">
        <f>$S$301*$H$301</f>
        <v>1.2E-2</v>
      </c>
      <c r="AR301" s="19" t="s">
        <v>160</v>
      </c>
      <c r="AT301" s="19" t="s">
        <v>156</v>
      </c>
      <c r="AU301" s="19" t="s">
        <v>75</v>
      </c>
      <c r="AY301" s="22" t="s">
        <v>154</v>
      </c>
      <c r="BE301" s="96">
        <f>IF($N$301="základní",$J$301,0)</f>
        <v>0</v>
      </c>
      <c r="BF301" s="96">
        <f>IF($N$301="snížená",$J$301,0)</f>
        <v>0</v>
      </c>
      <c r="BG301" s="96">
        <f>IF($N$301="zákl. přenesená",$J$301,0)</f>
        <v>0</v>
      </c>
      <c r="BH301" s="96">
        <f>IF($N$301="sníž. přenesená",$J$301,0)</f>
        <v>0</v>
      </c>
      <c r="BI301" s="96">
        <f>IF($N$301="nulová",$J$301,0)</f>
        <v>0</v>
      </c>
      <c r="BJ301" s="19" t="s">
        <v>73</v>
      </c>
      <c r="BK301" s="96">
        <f>ROUND($I$301*$H$301,1)</f>
        <v>0</v>
      </c>
      <c r="BL301" s="19" t="s">
        <v>160</v>
      </c>
      <c r="BM301" s="19" t="s">
        <v>468</v>
      </c>
    </row>
    <row r="302" spans="2:65" s="22" customFormat="1" ht="15.75" customHeight="1" x14ac:dyDescent="0.3">
      <c r="B302" s="97"/>
      <c r="D302" s="98" t="s">
        <v>162</v>
      </c>
      <c r="E302" s="99"/>
      <c r="F302" s="99" t="s">
        <v>459</v>
      </c>
      <c r="H302" s="100">
        <v>0.3</v>
      </c>
      <c r="L302" s="97"/>
      <c r="M302" s="101"/>
      <c r="T302" s="102"/>
      <c r="AT302" s="103" t="s">
        <v>162</v>
      </c>
      <c r="AU302" s="103" t="s">
        <v>75</v>
      </c>
      <c r="AV302" s="103" t="s">
        <v>75</v>
      </c>
      <c r="AW302" s="103" t="s">
        <v>121</v>
      </c>
      <c r="AX302" s="103" t="s">
        <v>66</v>
      </c>
      <c r="AY302" s="103" t="s">
        <v>154</v>
      </c>
    </row>
    <row r="303" spans="2:65" s="22" customFormat="1" ht="15.75" customHeight="1" x14ac:dyDescent="0.3">
      <c r="B303" s="97"/>
      <c r="D303" s="104" t="s">
        <v>162</v>
      </c>
      <c r="E303" s="103"/>
      <c r="F303" s="99" t="s">
        <v>459</v>
      </c>
      <c r="H303" s="100">
        <v>0.3</v>
      </c>
      <c r="L303" s="97"/>
      <c r="M303" s="101"/>
      <c r="T303" s="102"/>
      <c r="AT303" s="103" t="s">
        <v>162</v>
      </c>
      <c r="AU303" s="103" t="s">
        <v>75</v>
      </c>
      <c r="AV303" s="103" t="s">
        <v>75</v>
      </c>
      <c r="AW303" s="103" t="s">
        <v>121</v>
      </c>
      <c r="AX303" s="103" t="s">
        <v>66</v>
      </c>
      <c r="AY303" s="103" t="s">
        <v>154</v>
      </c>
    </row>
    <row r="304" spans="2:65" s="22" customFormat="1" ht="15.75" customHeight="1" x14ac:dyDescent="0.3">
      <c r="B304" s="23"/>
      <c r="C304" s="86" t="s">
        <v>469</v>
      </c>
      <c r="D304" s="86" t="s">
        <v>156</v>
      </c>
      <c r="E304" s="87" t="s">
        <v>470</v>
      </c>
      <c r="F304" s="88" t="s">
        <v>471</v>
      </c>
      <c r="G304" s="89" t="s">
        <v>174</v>
      </c>
      <c r="H304" s="90">
        <v>0.6</v>
      </c>
      <c r="I304" s="118"/>
      <c r="J304" s="91">
        <f>ROUND($I$304*$H$304,1)</f>
        <v>0</v>
      </c>
      <c r="K304" s="88"/>
      <c r="L304" s="23"/>
      <c r="M304" s="92"/>
      <c r="N304" s="93" t="s">
        <v>37</v>
      </c>
      <c r="Q304" s="94">
        <v>8.4999999999999995E-4</v>
      </c>
      <c r="R304" s="94">
        <f>$Q$304*$H$304</f>
        <v>5.0999999999999993E-4</v>
      </c>
      <c r="S304" s="94">
        <v>2.5000000000000001E-2</v>
      </c>
      <c r="T304" s="95">
        <f>$S$304*$H$304</f>
        <v>1.4999999999999999E-2</v>
      </c>
      <c r="AR304" s="19" t="s">
        <v>160</v>
      </c>
      <c r="AT304" s="19" t="s">
        <v>156</v>
      </c>
      <c r="AU304" s="19" t="s">
        <v>75</v>
      </c>
      <c r="AY304" s="22" t="s">
        <v>154</v>
      </c>
      <c r="BE304" s="96">
        <f>IF($N$304="základní",$J$304,0)</f>
        <v>0</v>
      </c>
      <c r="BF304" s="96">
        <f>IF($N$304="snížená",$J$304,0)</f>
        <v>0</v>
      </c>
      <c r="BG304" s="96">
        <f>IF($N$304="zákl. přenesená",$J$304,0)</f>
        <v>0</v>
      </c>
      <c r="BH304" s="96">
        <f>IF($N$304="sníž. přenesená",$J$304,0)</f>
        <v>0</v>
      </c>
      <c r="BI304" s="96">
        <f>IF($N$304="nulová",$J$304,0)</f>
        <v>0</v>
      </c>
      <c r="BJ304" s="19" t="s">
        <v>73</v>
      </c>
      <c r="BK304" s="96">
        <f>ROUND($I$304*$H$304,1)</f>
        <v>0</v>
      </c>
      <c r="BL304" s="19" t="s">
        <v>160</v>
      </c>
      <c r="BM304" s="19" t="s">
        <v>472</v>
      </c>
    </row>
    <row r="305" spans="2:65" s="22" customFormat="1" ht="15.75" customHeight="1" x14ac:dyDescent="0.3">
      <c r="B305" s="97"/>
      <c r="D305" s="98" t="s">
        <v>162</v>
      </c>
      <c r="E305" s="99"/>
      <c r="F305" s="99" t="s">
        <v>473</v>
      </c>
      <c r="H305" s="100">
        <v>0.6</v>
      </c>
      <c r="L305" s="97"/>
      <c r="M305" s="101"/>
      <c r="T305" s="102"/>
      <c r="AT305" s="103" t="s">
        <v>162</v>
      </c>
      <c r="AU305" s="103" t="s">
        <v>75</v>
      </c>
      <c r="AV305" s="103" t="s">
        <v>75</v>
      </c>
      <c r="AW305" s="103" t="s">
        <v>121</v>
      </c>
      <c r="AX305" s="103" t="s">
        <v>66</v>
      </c>
      <c r="AY305" s="103" t="s">
        <v>154</v>
      </c>
    </row>
    <row r="306" spans="2:65" s="22" customFormat="1" ht="15.75" customHeight="1" x14ac:dyDescent="0.3">
      <c r="B306" s="23"/>
      <c r="C306" s="86" t="s">
        <v>474</v>
      </c>
      <c r="D306" s="86" t="s">
        <v>156</v>
      </c>
      <c r="E306" s="87" t="s">
        <v>475</v>
      </c>
      <c r="F306" s="88" t="s">
        <v>476</v>
      </c>
      <c r="G306" s="89" t="s">
        <v>174</v>
      </c>
      <c r="H306" s="90">
        <v>0.3</v>
      </c>
      <c r="I306" s="118"/>
      <c r="J306" s="91">
        <f>ROUND($I$306*$H$306,1)</f>
        <v>0</v>
      </c>
      <c r="K306" s="88"/>
      <c r="L306" s="23"/>
      <c r="M306" s="92"/>
      <c r="N306" s="93" t="s">
        <v>37</v>
      </c>
      <c r="Q306" s="94">
        <v>9.1E-4</v>
      </c>
      <c r="R306" s="94">
        <f>$Q$306*$H$306</f>
        <v>2.7299999999999997E-4</v>
      </c>
      <c r="S306" s="94">
        <v>3.1E-2</v>
      </c>
      <c r="T306" s="95">
        <f>$S$306*$H$306</f>
        <v>9.2999999999999992E-3</v>
      </c>
      <c r="AR306" s="19" t="s">
        <v>160</v>
      </c>
      <c r="AT306" s="19" t="s">
        <v>156</v>
      </c>
      <c r="AU306" s="19" t="s">
        <v>75</v>
      </c>
      <c r="AY306" s="22" t="s">
        <v>154</v>
      </c>
      <c r="BE306" s="96">
        <f>IF($N$306="základní",$J$306,0)</f>
        <v>0</v>
      </c>
      <c r="BF306" s="96">
        <f>IF($N$306="snížená",$J$306,0)</f>
        <v>0</v>
      </c>
      <c r="BG306" s="96">
        <f>IF($N$306="zákl. přenesená",$J$306,0)</f>
        <v>0</v>
      </c>
      <c r="BH306" s="96">
        <f>IF($N$306="sníž. přenesená",$J$306,0)</f>
        <v>0</v>
      </c>
      <c r="BI306" s="96">
        <f>IF($N$306="nulová",$J$306,0)</f>
        <v>0</v>
      </c>
      <c r="BJ306" s="19" t="s">
        <v>73</v>
      </c>
      <c r="BK306" s="96">
        <f>ROUND($I$306*$H$306,1)</f>
        <v>0</v>
      </c>
      <c r="BL306" s="19" t="s">
        <v>160</v>
      </c>
      <c r="BM306" s="19" t="s">
        <v>477</v>
      </c>
    </row>
    <row r="307" spans="2:65" s="22" customFormat="1" ht="15.75" customHeight="1" x14ac:dyDescent="0.3">
      <c r="B307" s="97"/>
      <c r="D307" s="98" t="s">
        <v>162</v>
      </c>
      <c r="E307" s="99"/>
      <c r="F307" s="99" t="s">
        <v>459</v>
      </c>
      <c r="H307" s="100">
        <v>0.3</v>
      </c>
      <c r="L307" s="97"/>
      <c r="M307" s="101"/>
      <c r="T307" s="102"/>
      <c r="AT307" s="103" t="s">
        <v>162</v>
      </c>
      <c r="AU307" s="103" t="s">
        <v>75</v>
      </c>
      <c r="AV307" s="103" t="s">
        <v>75</v>
      </c>
      <c r="AW307" s="103" t="s">
        <v>121</v>
      </c>
      <c r="AX307" s="103" t="s">
        <v>66</v>
      </c>
      <c r="AY307" s="103" t="s">
        <v>154</v>
      </c>
    </row>
    <row r="308" spans="2:65" s="76" customFormat="1" ht="30.75" customHeight="1" x14ac:dyDescent="0.3">
      <c r="B308" s="75"/>
      <c r="D308" s="77" t="s">
        <v>65</v>
      </c>
      <c r="E308" s="84" t="s">
        <v>478</v>
      </c>
      <c r="F308" s="84" t="s">
        <v>479</v>
      </c>
      <c r="J308" s="85">
        <f>$BK$308</f>
        <v>0</v>
      </c>
      <c r="L308" s="75"/>
      <c r="M308" s="80"/>
      <c r="P308" s="81">
        <f>SUM($P$309:$P$321)</f>
        <v>0</v>
      </c>
      <c r="R308" s="81">
        <f>SUM($R$309:$R$321)</f>
        <v>0</v>
      </c>
      <c r="T308" s="82">
        <f>SUM($T$309:$T$321)</f>
        <v>0</v>
      </c>
      <c r="AR308" s="77" t="s">
        <v>73</v>
      </c>
      <c r="AT308" s="77" t="s">
        <v>65</v>
      </c>
      <c r="AU308" s="77" t="s">
        <v>73</v>
      </c>
      <c r="AY308" s="77" t="s">
        <v>154</v>
      </c>
      <c r="BK308" s="83">
        <f>SUM($BK$309:$BK$321)</f>
        <v>0</v>
      </c>
    </row>
    <row r="309" spans="2:65" s="22" customFormat="1" ht="15.75" customHeight="1" x14ac:dyDescent="0.3">
      <c r="B309" s="23"/>
      <c r="C309" s="86" t="s">
        <v>480</v>
      </c>
      <c r="D309" s="86" t="s">
        <v>156</v>
      </c>
      <c r="E309" s="87" t="s">
        <v>481</v>
      </c>
      <c r="F309" s="88" t="s">
        <v>482</v>
      </c>
      <c r="G309" s="89" t="s">
        <v>167</v>
      </c>
      <c r="H309" s="90">
        <v>54.26</v>
      </c>
      <c r="I309" s="118"/>
      <c r="J309" s="91">
        <f>ROUND($I$309*$H$309,1)</f>
        <v>0</v>
      </c>
      <c r="K309" s="88"/>
      <c r="L309" s="23"/>
      <c r="M309" s="92"/>
      <c r="N309" s="93" t="s">
        <v>37</v>
      </c>
      <c r="Q309" s="94">
        <v>0</v>
      </c>
      <c r="R309" s="94">
        <f>$Q$309*$H$309</f>
        <v>0</v>
      </c>
      <c r="S309" s="94">
        <v>0</v>
      </c>
      <c r="T309" s="95">
        <f>$S$309*$H$309</f>
        <v>0</v>
      </c>
      <c r="AR309" s="19" t="s">
        <v>160</v>
      </c>
      <c r="AT309" s="19" t="s">
        <v>156</v>
      </c>
      <c r="AU309" s="19" t="s">
        <v>75</v>
      </c>
      <c r="AY309" s="22" t="s">
        <v>154</v>
      </c>
      <c r="BE309" s="96">
        <f>IF($N$309="základní",$J$309,0)</f>
        <v>0</v>
      </c>
      <c r="BF309" s="96">
        <f>IF($N$309="snížená",$J$309,0)</f>
        <v>0</v>
      </c>
      <c r="BG309" s="96">
        <f>IF($N$309="zákl. přenesená",$J$309,0)</f>
        <v>0</v>
      </c>
      <c r="BH309" s="96">
        <f>IF($N$309="sníž. přenesená",$J$309,0)</f>
        <v>0</v>
      </c>
      <c r="BI309" s="96">
        <f>IF($N$309="nulová",$J$309,0)</f>
        <v>0</v>
      </c>
      <c r="BJ309" s="19" t="s">
        <v>73</v>
      </c>
      <c r="BK309" s="96">
        <f>ROUND($I$309*$H$309,1)</f>
        <v>0</v>
      </c>
      <c r="BL309" s="19" t="s">
        <v>160</v>
      </c>
      <c r="BM309" s="19" t="s">
        <v>483</v>
      </c>
    </row>
    <row r="310" spans="2:65" s="22" customFormat="1" ht="15.75" customHeight="1" x14ac:dyDescent="0.3">
      <c r="B310" s="23"/>
      <c r="C310" s="89" t="s">
        <v>484</v>
      </c>
      <c r="D310" s="89" t="s">
        <v>156</v>
      </c>
      <c r="E310" s="87" t="s">
        <v>485</v>
      </c>
      <c r="F310" s="88" t="s">
        <v>486</v>
      </c>
      <c r="G310" s="89" t="s">
        <v>167</v>
      </c>
      <c r="H310" s="90">
        <v>4.3019999999999996</v>
      </c>
      <c r="I310" s="118"/>
      <c r="J310" s="91">
        <f>ROUND($I$310*$H$310,1)</f>
        <v>0</v>
      </c>
      <c r="K310" s="88"/>
      <c r="L310" s="23"/>
      <c r="M310" s="92"/>
      <c r="N310" s="93" t="s">
        <v>37</v>
      </c>
      <c r="Q310" s="94">
        <v>0</v>
      </c>
      <c r="R310" s="94">
        <f>$Q$310*$H$310</f>
        <v>0</v>
      </c>
      <c r="S310" s="94">
        <v>0</v>
      </c>
      <c r="T310" s="95">
        <f>$S$310*$H$310</f>
        <v>0</v>
      </c>
      <c r="AR310" s="19" t="s">
        <v>160</v>
      </c>
      <c r="AT310" s="19" t="s">
        <v>156</v>
      </c>
      <c r="AU310" s="19" t="s">
        <v>75</v>
      </c>
      <c r="AY310" s="19" t="s">
        <v>154</v>
      </c>
      <c r="BE310" s="96">
        <f>IF($N$310="základní",$J$310,0)</f>
        <v>0</v>
      </c>
      <c r="BF310" s="96">
        <f>IF($N$310="snížená",$J$310,0)</f>
        <v>0</v>
      </c>
      <c r="BG310" s="96">
        <f>IF($N$310="zákl. přenesená",$J$310,0)</f>
        <v>0</v>
      </c>
      <c r="BH310" s="96">
        <f>IF($N$310="sníž. přenesená",$J$310,0)</f>
        <v>0</v>
      </c>
      <c r="BI310" s="96">
        <f>IF($N$310="nulová",$J$310,0)</f>
        <v>0</v>
      </c>
      <c r="BJ310" s="19" t="s">
        <v>73</v>
      </c>
      <c r="BK310" s="96">
        <f>ROUND($I$310*$H$310,1)</f>
        <v>0</v>
      </c>
      <c r="BL310" s="19" t="s">
        <v>160</v>
      </c>
      <c r="BM310" s="19" t="s">
        <v>487</v>
      </c>
    </row>
    <row r="311" spans="2:65" s="22" customFormat="1" ht="15.75" customHeight="1" x14ac:dyDescent="0.3">
      <c r="B311" s="23"/>
      <c r="C311" s="89" t="s">
        <v>488</v>
      </c>
      <c r="D311" s="89" t="s">
        <v>156</v>
      </c>
      <c r="E311" s="87" t="s">
        <v>489</v>
      </c>
      <c r="F311" s="88" t="s">
        <v>490</v>
      </c>
      <c r="G311" s="89" t="s">
        <v>167</v>
      </c>
      <c r="H311" s="90">
        <v>81.738</v>
      </c>
      <c r="I311" s="118"/>
      <c r="J311" s="91">
        <f>ROUND($I$311*$H$311,1)</f>
        <v>0</v>
      </c>
      <c r="K311" s="88"/>
      <c r="L311" s="23"/>
      <c r="M311" s="92"/>
      <c r="N311" s="93" t="s">
        <v>37</v>
      </c>
      <c r="Q311" s="94">
        <v>0</v>
      </c>
      <c r="R311" s="94">
        <f>$Q$311*$H$311</f>
        <v>0</v>
      </c>
      <c r="S311" s="94">
        <v>0</v>
      </c>
      <c r="T311" s="95">
        <f>$S$311*$H$311</f>
        <v>0</v>
      </c>
      <c r="AR311" s="19" t="s">
        <v>160</v>
      </c>
      <c r="AT311" s="19" t="s">
        <v>156</v>
      </c>
      <c r="AU311" s="19" t="s">
        <v>75</v>
      </c>
      <c r="AY311" s="19" t="s">
        <v>154</v>
      </c>
      <c r="BE311" s="96">
        <f>IF($N$311="základní",$J$311,0)</f>
        <v>0</v>
      </c>
      <c r="BF311" s="96">
        <f>IF($N$311="snížená",$J$311,0)</f>
        <v>0</v>
      </c>
      <c r="BG311" s="96">
        <f>IF($N$311="zákl. přenesená",$J$311,0)</f>
        <v>0</v>
      </c>
      <c r="BH311" s="96">
        <f>IF($N$311="sníž. přenesená",$J$311,0)</f>
        <v>0</v>
      </c>
      <c r="BI311" s="96">
        <f>IF($N$311="nulová",$J$311,0)</f>
        <v>0</v>
      </c>
      <c r="BJ311" s="19" t="s">
        <v>73</v>
      </c>
      <c r="BK311" s="96">
        <f>ROUND($I$311*$H$311,1)</f>
        <v>0</v>
      </c>
      <c r="BL311" s="19" t="s">
        <v>160</v>
      </c>
      <c r="BM311" s="19" t="s">
        <v>491</v>
      </c>
    </row>
    <row r="312" spans="2:65" s="22" customFormat="1" ht="15.75" customHeight="1" x14ac:dyDescent="0.3">
      <c r="B312" s="97"/>
      <c r="D312" s="104" t="s">
        <v>162</v>
      </c>
      <c r="F312" s="99" t="s">
        <v>492</v>
      </c>
      <c r="H312" s="100">
        <v>81.738</v>
      </c>
      <c r="L312" s="97"/>
      <c r="M312" s="101"/>
      <c r="T312" s="102"/>
      <c r="AT312" s="103" t="s">
        <v>162</v>
      </c>
      <c r="AU312" s="103" t="s">
        <v>75</v>
      </c>
      <c r="AV312" s="103" t="s">
        <v>75</v>
      </c>
      <c r="AW312" s="103" t="s">
        <v>66</v>
      </c>
      <c r="AX312" s="103" t="s">
        <v>73</v>
      </c>
      <c r="AY312" s="103" t="s">
        <v>154</v>
      </c>
    </row>
    <row r="313" spans="2:65" s="22" customFormat="1" ht="15.75" customHeight="1" x14ac:dyDescent="0.3">
      <c r="B313" s="23"/>
      <c r="C313" s="86" t="s">
        <v>493</v>
      </c>
      <c r="D313" s="86" t="s">
        <v>156</v>
      </c>
      <c r="E313" s="87" t="s">
        <v>494</v>
      </c>
      <c r="F313" s="88" t="s">
        <v>495</v>
      </c>
      <c r="G313" s="89" t="s">
        <v>167</v>
      </c>
      <c r="H313" s="90">
        <v>49.957999999999998</v>
      </c>
      <c r="I313" s="118"/>
      <c r="J313" s="91">
        <f>ROUND($I$313*$H$313,1)</f>
        <v>0</v>
      </c>
      <c r="K313" s="88"/>
      <c r="L313" s="23"/>
      <c r="M313" s="92"/>
      <c r="N313" s="93" t="s">
        <v>37</v>
      </c>
      <c r="Q313" s="94">
        <v>0</v>
      </c>
      <c r="R313" s="94">
        <f>$Q$313*$H$313</f>
        <v>0</v>
      </c>
      <c r="S313" s="94">
        <v>0</v>
      </c>
      <c r="T313" s="95">
        <f>$S$313*$H$313</f>
        <v>0</v>
      </c>
      <c r="AR313" s="19" t="s">
        <v>160</v>
      </c>
      <c r="AT313" s="19" t="s">
        <v>156</v>
      </c>
      <c r="AU313" s="19" t="s">
        <v>75</v>
      </c>
      <c r="AY313" s="22" t="s">
        <v>154</v>
      </c>
      <c r="BE313" s="96">
        <f>IF($N$313="základní",$J$313,0)</f>
        <v>0</v>
      </c>
      <c r="BF313" s="96">
        <f>IF($N$313="snížená",$J$313,0)</f>
        <v>0</v>
      </c>
      <c r="BG313" s="96">
        <f>IF($N$313="zákl. přenesená",$J$313,0)</f>
        <v>0</v>
      </c>
      <c r="BH313" s="96">
        <f>IF($N$313="sníž. přenesená",$J$313,0)</f>
        <v>0</v>
      </c>
      <c r="BI313" s="96">
        <f>IF($N$313="nulová",$J$313,0)</f>
        <v>0</v>
      </c>
      <c r="BJ313" s="19" t="s">
        <v>73</v>
      </c>
      <c r="BK313" s="96">
        <f>ROUND($I$313*$H$313,1)</f>
        <v>0</v>
      </c>
      <c r="BL313" s="19" t="s">
        <v>160</v>
      </c>
      <c r="BM313" s="19" t="s">
        <v>496</v>
      </c>
    </row>
    <row r="314" spans="2:65" s="22" customFormat="1" ht="15.75" customHeight="1" x14ac:dyDescent="0.3">
      <c r="B314" s="23"/>
      <c r="C314" s="89" t="s">
        <v>497</v>
      </c>
      <c r="D314" s="89" t="s">
        <v>156</v>
      </c>
      <c r="E314" s="87" t="s">
        <v>498</v>
      </c>
      <c r="F314" s="88" t="s">
        <v>499</v>
      </c>
      <c r="G314" s="89" t="s">
        <v>167</v>
      </c>
      <c r="H314" s="90">
        <v>949.202</v>
      </c>
      <c r="I314" s="118"/>
      <c r="J314" s="91">
        <f>ROUND($I$314*$H$314,1)</f>
        <v>0</v>
      </c>
      <c r="K314" s="88"/>
      <c r="L314" s="23"/>
      <c r="M314" s="92"/>
      <c r="N314" s="93" t="s">
        <v>37</v>
      </c>
      <c r="Q314" s="94">
        <v>0</v>
      </c>
      <c r="R314" s="94">
        <f>$Q$314*$H$314</f>
        <v>0</v>
      </c>
      <c r="S314" s="94">
        <v>0</v>
      </c>
      <c r="T314" s="95">
        <f>$S$314*$H$314</f>
        <v>0</v>
      </c>
      <c r="AR314" s="19" t="s">
        <v>160</v>
      </c>
      <c r="AT314" s="19" t="s">
        <v>156</v>
      </c>
      <c r="AU314" s="19" t="s">
        <v>75</v>
      </c>
      <c r="AY314" s="19" t="s">
        <v>154</v>
      </c>
      <c r="BE314" s="96">
        <f>IF($N$314="základní",$J$314,0)</f>
        <v>0</v>
      </c>
      <c r="BF314" s="96">
        <f>IF($N$314="snížená",$J$314,0)</f>
        <v>0</v>
      </c>
      <c r="BG314" s="96">
        <f>IF($N$314="zákl. přenesená",$J$314,0)</f>
        <v>0</v>
      </c>
      <c r="BH314" s="96">
        <f>IF($N$314="sníž. přenesená",$J$314,0)</f>
        <v>0</v>
      </c>
      <c r="BI314" s="96">
        <f>IF($N$314="nulová",$J$314,0)</f>
        <v>0</v>
      </c>
      <c r="BJ314" s="19" t="s">
        <v>73</v>
      </c>
      <c r="BK314" s="96">
        <f>ROUND($I$314*$H$314,1)</f>
        <v>0</v>
      </c>
      <c r="BL314" s="19" t="s">
        <v>160</v>
      </c>
      <c r="BM314" s="19" t="s">
        <v>500</v>
      </c>
    </row>
    <row r="315" spans="2:65" s="22" customFormat="1" ht="15.75" customHeight="1" x14ac:dyDescent="0.3">
      <c r="B315" s="97"/>
      <c r="D315" s="104" t="s">
        <v>162</v>
      </c>
      <c r="F315" s="99" t="s">
        <v>501</v>
      </c>
      <c r="H315" s="100">
        <v>949.202</v>
      </c>
      <c r="L315" s="97"/>
      <c r="M315" s="101"/>
      <c r="T315" s="102"/>
      <c r="AT315" s="103" t="s">
        <v>162</v>
      </c>
      <c r="AU315" s="103" t="s">
        <v>75</v>
      </c>
      <c r="AV315" s="103" t="s">
        <v>75</v>
      </c>
      <c r="AW315" s="103" t="s">
        <v>66</v>
      </c>
      <c r="AX315" s="103" t="s">
        <v>73</v>
      </c>
      <c r="AY315" s="103" t="s">
        <v>154</v>
      </c>
    </row>
    <row r="316" spans="2:65" s="22" customFormat="1" ht="15.75" customHeight="1" x14ac:dyDescent="0.3">
      <c r="B316" s="23"/>
      <c r="C316" s="86" t="s">
        <v>502</v>
      </c>
      <c r="D316" s="86" t="s">
        <v>156</v>
      </c>
      <c r="E316" s="87" t="s">
        <v>503</v>
      </c>
      <c r="F316" s="88" t="s">
        <v>504</v>
      </c>
      <c r="G316" s="89" t="s">
        <v>167</v>
      </c>
      <c r="H316" s="90">
        <v>4.3019999999999996</v>
      </c>
      <c r="I316" s="118"/>
      <c r="J316" s="91">
        <f>ROUND($I$316*$H$316,1)</f>
        <v>0</v>
      </c>
      <c r="K316" s="88"/>
      <c r="L316" s="23"/>
      <c r="M316" s="92"/>
      <c r="N316" s="93" t="s">
        <v>37</v>
      </c>
      <c r="Q316" s="94">
        <v>0</v>
      </c>
      <c r="R316" s="94">
        <f>$Q$316*$H$316</f>
        <v>0</v>
      </c>
      <c r="S316" s="94">
        <v>0</v>
      </c>
      <c r="T316" s="95">
        <f>$S$316*$H$316</f>
        <v>0</v>
      </c>
      <c r="AR316" s="19" t="s">
        <v>160</v>
      </c>
      <c r="AT316" s="19" t="s">
        <v>156</v>
      </c>
      <c r="AU316" s="19" t="s">
        <v>75</v>
      </c>
      <c r="AY316" s="22" t="s">
        <v>154</v>
      </c>
      <c r="BE316" s="96">
        <f>IF($N$316="základní",$J$316,0)</f>
        <v>0</v>
      </c>
      <c r="BF316" s="96">
        <f>IF($N$316="snížená",$J$316,0)</f>
        <v>0</v>
      </c>
      <c r="BG316" s="96">
        <f>IF($N$316="zákl. přenesená",$J$316,0)</f>
        <v>0</v>
      </c>
      <c r="BH316" s="96">
        <f>IF($N$316="sníž. přenesená",$J$316,0)</f>
        <v>0</v>
      </c>
      <c r="BI316" s="96">
        <f>IF($N$316="nulová",$J$316,0)</f>
        <v>0</v>
      </c>
      <c r="BJ316" s="19" t="s">
        <v>73</v>
      </c>
      <c r="BK316" s="96">
        <f>ROUND($I$316*$H$316,1)</f>
        <v>0</v>
      </c>
      <c r="BL316" s="19" t="s">
        <v>160</v>
      </c>
      <c r="BM316" s="19" t="s">
        <v>505</v>
      </c>
    </row>
    <row r="317" spans="2:65" s="22" customFormat="1" ht="15.75" customHeight="1" x14ac:dyDescent="0.3">
      <c r="B317" s="23"/>
      <c r="C317" s="89" t="s">
        <v>506</v>
      </c>
      <c r="D317" s="89" t="s">
        <v>156</v>
      </c>
      <c r="E317" s="87" t="s">
        <v>507</v>
      </c>
      <c r="F317" s="88" t="s">
        <v>508</v>
      </c>
      <c r="G317" s="89" t="s">
        <v>167</v>
      </c>
      <c r="H317" s="90">
        <v>49.957999999999998</v>
      </c>
      <c r="I317" s="118"/>
      <c r="J317" s="91">
        <f>ROUND($I$317*$H$317,1)</f>
        <v>0</v>
      </c>
      <c r="K317" s="88"/>
      <c r="L317" s="23"/>
      <c r="M317" s="92"/>
      <c r="N317" s="93" t="s">
        <v>37</v>
      </c>
      <c r="Q317" s="94">
        <v>0</v>
      </c>
      <c r="R317" s="94">
        <f>$Q$317*$H$317</f>
        <v>0</v>
      </c>
      <c r="S317" s="94">
        <v>0</v>
      </c>
      <c r="T317" s="95">
        <f>$S$317*$H$317</f>
        <v>0</v>
      </c>
      <c r="AR317" s="19" t="s">
        <v>160</v>
      </c>
      <c r="AT317" s="19" t="s">
        <v>156</v>
      </c>
      <c r="AU317" s="19" t="s">
        <v>75</v>
      </c>
      <c r="AY317" s="19" t="s">
        <v>154</v>
      </c>
      <c r="BE317" s="96">
        <f>IF($N$317="základní",$J$317,0)</f>
        <v>0</v>
      </c>
      <c r="BF317" s="96">
        <f>IF($N$317="snížená",$J$317,0)</f>
        <v>0</v>
      </c>
      <c r="BG317" s="96">
        <f>IF($N$317="zákl. přenesená",$J$317,0)</f>
        <v>0</v>
      </c>
      <c r="BH317" s="96">
        <f>IF($N$317="sníž. přenesená",$J$317,0)</f>
        <v>0</v>
      </c>
      <c r="BI317" s="96">
        <f>IF($N$317="nulová",$J$317,0)</f>
        <v>0</v>
      </c>
      <c r="BJ317" s="19" t="s">
        <v>73</v>
      </c>
      <c r="BK317" s="96">
        <f>ROUND($I$317*$H$317,1)</f>
        <v>0</v>
      </c>
      <c r="BL317" s="19" t="s">
        <v>160</v>
      </c>
      <c r="BM317" s="19" t="s">
        <v>509</v>
      </c>
    </row>
    <row r="318" spans="2:65" s="22" customFormat="1" ht="15.75" customHeight="1" x14ac:dyDescent="0.3">
      <c r="B318" s="23"/>
      <c r="C318" s="89" t="s">
        <v>510</v>
      </c>
      <c r="D318" s="89" t="s">
        <v>156</v>
      </c>
      <c r="E318" s="87" t="s">
        <v>511</v>
      </c>
      <c r="F318" s="88" t="s">
        <v>512</v>
      </c>
      <c r="G318" s="89" t="s">
        <v>167</v>
      </c>
      <c r="H318" s="90">
        <v>3.964</v>
      </c>
      <c r="I318" s="118"/>
      <c r="J318" s="91">
        <f>ROUND($I$318*$H$318,1)</f>
        <v>0</v>
      </c>
      <c r="K318" s="88"/>
      <c r="L318" s="23"/>
      <c r="M318" s="92"/>
      <c r="N318" s="93" t="s">
        <v>37</v>
      </c>
      <c r="Q318" s="94">
        <v>0</v>
      </c>
      <c r="R318" s="94">
        <f>$Q$318*$H$318</f>
        <v>0</v>
      </c>
      <c r="S318" s="94">
        <v>0</v>
      </c>
      <c r="T318" s="95">
        <f>$S$318*$H$318</f>
        <v>0</v>
      </c>
      <c r="AR318" s="19" t="s">
        <v>160</v>
      </c>
      <c r="AT318" s="19" t="s">
        <v>156</v>
      </c>
      <c r="AU318" s="19" t="s">
        <v>75</v>
      </c>
      <c r="AY318" s="19" t="s">
        <v>154</v>
      </c>
      <c r="BE318" s="96">
        <f>IF($N$318="základní",$J$318,0)</f>
        <v>0</v>
      </c>
      <c r="BF318" s="96">
        <f>IF($N$318="snížená",$J$318,0)</f>
        <v>0</v>
      </c>
      <c r="BG318" s="96">
        <f>IF($N$318="zákl. přenesená",$J$318,0)</f>
        <v>0</v>
      </c>
      <c r="BH318" s="96">
        <f>IF($N$318="sníž. přenesená",$J$318,0)</f>
        <v>0</v>
      </c>
      <c r="BI318" s="96">
        <f>IF($N$318="nulová",$J$318,0)</f>
        <v>0</v>
      </c>
      <c r="BJ318" s="19" t="s">
        <v>73</v>
      </c>
      <c r="BK318" s="96">
        <f>ROUND($I$318*$H$318,1)</f>
        <v>0</v>
      </c>
      <c r="BL318" s="19" t="s">
        <v>160</v>
      </c>
      <c r="BM318" s="19" t="s">
        <v>513</v>
      </c>
    </row>
    <row r="319" spans="2:65" s="22" customFormat="1" ht="15.75" customHeight="1" x14ac:dyDescent="0.3">
      <c r="B319" s="23"/>
      <c r="C319" s="89" t="s">
        <v>514</v>
      </c>
      <c r="D319" s="89" t="s">
        <v>156</v>
      </c>
      <c r="E319" s="87" t="s">
        <v>515</v>
      </c>
      <c r="F319" s="88" t="s">
        <v>516</v>
      </c>
      <c r="G319" s="89" t="s">
        <v>167</v>
      </c>
      <c r="H319" s="90">
        <v>45.994</v>
      </c>
      <c r="I319" s="118"/>
      <c r="J319" s="91">
        <f>ROUND($I$319*$H$319,1)</f>
        <v>0</v>
      </c>
      <c r="K319" s="88"/>
      <c r="L319" s="23"/>
      <c r="M319" s="92"/>
      <c r="N319" s="93" t="s">
        <v>37</v>
      </c>
      <c r="Q319" s="94">
        <v>0</v>
      </c>
      <c r="R319" s="94">
        <f>$Q$319*$H$319</f>
        <v>0</v>
      </c>
      <c r="S319" s="94">
        <v>0</v>
      </c>
      <c r="T319" s="95">
        <f>$S$319*$H$319</f>
        <v>0</v>
      </c>
      <c r="AR319" s="19" t="s">
        <v>160</v>
      </c>
      <c r="AT319" s="19" t="s">
        <v>156</v>
      </c>
      <c r="AU319" s="19" t="s">
        <v>75</v>
      </c>
      <c r="AY319" s="19" t="s">
        <v>154</v>
      </c>
      <c r="BE319" s="96">
        <f>IF($N$319="základní",$J$319,0)</f>
        <v>0</v>
      </c>
      <c r="BF319" s="96">
        <f>IF($N$319="snížená",$J$319,0)</f>
        <v>0</v>
      </c>
      <c r="BG319" s="96">
        <f>IF($N$319="zákl. přenesená",$J$319,0)</f>
        <v>0</v>
      </c>
      <c r="BH319" s="96">
        <f>IF($N$319="sníž. přenesená",$J$319,0)</f>
        <v>0</v>
      </c>
      <c r="BI319" s="96">
        <f>IF($N$319="nulová",$J$319,0)</f>
        <v>0</v>
      </c>
      <c r="BJ319" s="19" t="s">
        <v>73</v>
      </c>
      <c r="BK319" s="96">
        <f>ROUND($I$319*$H$319,1)</f>
        <v>0</v>
      </c>
      <c r="BL319" s="19" t="s">
        <v>160</v>
      </c>
      <c r="BM319" s="19" t="s">
        <v>517</v>
      </c>
    </row>
    <row r="320" spans="2:65" s="22" customFormat="1" ht="15.75" customHeight="1" x14ac:dyDescent="0.3">
      <c r="B320" s="23"/>
      <c r="C320" s="89" t="s">
        <v>518</v>
      </c>
      <c r="D320" s="89" t="s">
        <v>156</v>
      </c>
      <c r="E320" s="87" t="s">
        <v>519</v>
      </c>
      <c r="F320" s="88" t="s">
        <v>520</v>
      </c>
      <c r="G320" s="89" t="s">
        <v>167</v>
      </c>
      <c r="H320" s="90">
        <v>0.49199999999999999</v>
      </c>
      <c r="I320" s="118"/>
      <c r="J320" s="91">
        <f>ROUND($I$320*$H$320,1)</f>
        <v>0</v>
      </c>
      <c r="K320" s="88"/>
      <c r="L320" s="23"/>
      <c r="M320" s="92"/>
      <c r="N320" s="93" t="s">
        <v>37</v>
      </c>
      <c r="Q320" s="94">
        <v>0</v>
      </c>
      <c r="R320" s="94">
        <f>$Q$320*$H$320</f>
        <v>0</v>
      </c>
      <c r="S320" s="94">
        <v>0</v>
      </c>
      <c r="T320" s="95">
        <f>$S$320*$H$320</f>
        <v>0</v>
      </c>
      <c r="AR320" s="19" t="s">
        <v>160</v>
      </c>
      <c r="AT320" s="19" t="s">
        <v>156</v>
      </c>
      <c r="AU320" s="19" t="s">
        <v>75</v>
      </c>
      <c r="AY320" s="19" t="s">
        <v>154</v>
      </c>
      <c r="BE320" s="96">
        <f>IF($N$320="základní",$J$320,0)</f>
        <v>0</v>
      </c>
      <c r="BF320" s="96">
        <f>IF($N$320="snížená",$J$320,0)</f>
        <v>0</v>
      </c>
      <c r="BG320" s="96">
        <f>IF($N$320="zákl. přenesená",$J$320,0)</f>
        <v>0</v>
      </c>
      <c r="BH320" s="96">
        <f>IF($N$320="sníž. přenesená",$J$320,0)</f>
        <v>0</v>
      </c>
      <c r="BI320" s="96">
        <f>IF($N$320="nulová",$J$320,0)</f>
        <v>0</v>
      </c>
      <c r="BJ320" s="19" t="s">
        <v>73</v>
      </c>
      <c r="BK320" s="96">
        <f>ROUND($I$320*$H$320,1)</f>
        <v>0</v>
      </c>
      <c r="BL320" s="19" t="s">
        <v>160</v>
      </c>
      <c r="BM320" s="19" t="s">
        <v>521</v>
      </c>
    </row>
    <row r="321" spans="2:65" s="22" customFormat="1" ht="15.75" customHeight="1" x14ac:dyDescent="0.3">
      <c r="B321" s="23"/>
      <c r="C321" s="89" t="s">
        <v>522</v>
      </c>
      <c r="D321" s="89" t="s">
        <v>156</v>
      </c>
      <c r="E321" s="87" t="s">
        <v>523</v>
      </c>
      <c r="F321" s="88" t="s">
        <v>524</v>
      </c>
      <c r="G321" s="89" t="s">
        <v>167</v>
      </c>
      <c r="H321" s="90">
        <v>3.81</v>
      </c>
      <c r="I321" s="118"/>
      <c r="J321" s="91">
        <f>ROUND($I$321*$H$321,1)</f>
        <v>0</v>
      </c>
      <c r="K321" s="88"/>
      <c r="L321" s="23"/>
      <c r="M321" s="92"/>
      <c r="N321" s="93" t="s">
        <v>37</v>
      </c>
      <c r="Q321" s="94">
        <v>0</v>
      </c>
      <c r="R321" s="94">
        <f>$Q$321*$H$321</f>
        <v>0</v>
      </c>
      <c r="S321" s="94">
        <v>0</v>
      </c>
      <c r="T321" s="95">
        <f>$S$321*$H$321</f>
        <v>0</v>
      </c>
      <c r="AR321" s="19" t="s">
        <v>160</v>
      </c>
      <c r="AT321" s="19" t="s">
        <v>156</v>
      </c>
      <c r="AU321" s="19" t="s">
        <v>75</v>
      </c>
      <c r="AY321" s="19" t="s">
        <v>154</v>
      </c>
      <c r="BE321" s="96">
        <f>IF($N$321="základní",$J$321,0)</f>
        <v>0</v>
      </c>
      <c r="BF321" s="96">
        <f>IF($N$321="snížená",$J$321,0)</f>
        <v>0</v>
      </c>
      <c r="BG321" s="96">
        <f>IF($N$321="zákl. přenesená",$J$321,0)</f>
        <v>0</v>
      </c>
      <c r="BH321" s="96">
        <f>IF($N$321="sníž. přenesená",$J$321,0)</f>
        <v>0</v>
      </c>
      <c r="BI321" s="96">
        <f>IF($N$321="nulová",$J$321,0)</f>
        <v>0</v>
      </c>
      <c r="BJ321" s="19" t="s">
        <v>73</v>
      </c>
      <c r="BK321" s="96">
        <f>ROUND($I$321*$H$321,1)</f>
        <v>0</v>
      </c>
      <c r="BL321" s="19" t="s">
        <v>160</v>
      </c>
      <c r="BM321" s="19" t="s">
        <v>525</v>
      </c>
    </row>
    <row r="322" spans="2:65" s="76" customFormat="1" ht="30.75" customHeight="1" x14ac:dyDescent="0.3">
      <c r="B322" s="75"/>
      <c r="D322" s="77" t="s">
        <v>65</v>
      </c>
      <c r="E322" s="84" t="s">
        <v>526</v>
      </c>
      <c r="F322" s="84" t="s">
        <v>527</v>
      </c>
      <c r="J322" s="85">
        <f>$BK$322</f>
        <v>0</v>
      </c>
      <c r="L322" s="75"/>
      <c r="M322" s="80"/>
      <c r="P322" s="81">
        <f>$P$323</f>
        <v>0</v>
      </c>
      <c r="R322" s="81">
        <f>$R$323</f>
        <v>0</v>
      </c>
      <c r="T322" s="82">
        <f>$T$323</f>
        <v>0</v>
      </c>
      <c r="AR322" s="77" t="s">
        <v>73</v>
      </c>
      <c r="AT322" s="77" t="s">
        <v>65</v>
      </c>
      <c r="AU322" s="77" t="s">
        <v>73</v>
      </c>
      <c r="AY322" s="77" t="s">
        <v>154</v>
      </c>
      <c r="BK322" s="83">
        <f>$BK$323</f>
        <v>0</v>
      </c>
    </row>
    <row r="323" spans="2:65" s="22" customFormat="1" ht="15.75" customHeight="1" x14ac:dyDescent="0.3">
      <c r="B323" s="23"/>
      <c r="C323" s="89" t="s">
        <v>528</v>
      </c>
      <c r="D323" s="89" t="s">
        <v>156</v>
      </c>
      <c r="E323" s="87" t="s">
        <v>529</v>
      </c>
      <c r="F323" s="88" t="s">
        <v>530</v>
      </c>
      <c r="G323" s="89" t="s">
        <v>167</v>
      </c>
      <c r="H323" s="90">
        <v>89.805999999999997</v>
      </c>
      <c r="I323" s="118"/>
      <c r="J323" s="91">
        <f>ROUND($I$323*$H$323,1)</f>
        <v>0</v>
      </c>
      <c r="K323" s="88"/>
      <c r="L323" s="23"/>
      <c r="M323" s="92"/>
      <c r="N323" s="93" t="s">
        <v>37</v>
      </c>
      <c r="Q323" s="94">
        <v>0</v>
      </c>
      <c r="R323" s="94">
        <f>$Q$323*$H$323</f>
        <v>0</v>
      </c>
      <c r="S323" s="94">
        <v>0</v>
      </c>
      <c r="T323" s="95">
        <f>$S$323*$H$323</f>
        <v>0</v>
      </c>
      <c r="AR323" s="19" t="s">
        <v>160</v>
      </c>
      <c r="AT323" s="19" t="s">
        <v>156</v>
      </c>
      <c r="AU323" s="19" t="s">
        <v>75</v>
      </c>
      <c r="AY323" s="19" t="s">
        <v>154</v>
      </c>
      <c r="BE323" s="96">
        <f>IF($N$323="základní",$J$323,0)</f>
        <v>0</v>
      </c>
      <c r="BF323" s="96">
        <f>IF($N$323="snížená",$J$323,0)</f>
        <v>0</v>
      </c>
      <c r="BG323" s="96">
        <f>IF($N$323="zákl. přenesená",$J$323,0)</f>
        <v>0</v>
      </c>
      <c r="BH323" s="96">
        <f>IF($N$323="sníž. přenesená",$J$323,0)</f>
        <v>0</v>
      </c>
      <c r="BI323" s="96">
        <f>IF($N$323="nulová",$J$323,0)</f>
        <v>0</v>
      </c>
      <c r="BJ323" s="19" t="s">
        <v>73</v>
      </c>
      <c r="BK323" s="96">
        <f>ROUND($I$323*$H$323,1)</f>
        <v>0</v>
      </c>
      <c r="BL323" s="19" t="s">
        <v>160</v>
      </c>
      <c r="BM323" s="19" t="s">
        <v>531</v>
      </c>
    </row>
    <row r="324" spans="2:65" s="76" customFormat="1" ht="37.5" customHeight="1" x14ac:dyDescent="0.35">
      <c r="B324" s="75"/>
      <c r="D324" s="77" t="s">
        <v>65</v>
      </c>
      <c r="E324" s="78" t="s">
        <v>532</v>
      </c>
      <c r="F324" s="78" t="s">
        <v>533</v>
      </c>
      <c r="J324" s="79">
        <f>$BK$324</f>
        <v>0</v>
      </c>
      <c r="L324" s="75"/>
      <c r="M324" s="80"/>
      <c r="P324" s="81">
        <f>$P$325+$P$336+$P$339+$P$360+$P$388</f>
        <v>0</v>
      </c>
      <c r="R324" s="81">
        <f>$R$325+$R$336+$R$339+$R$360+$R$388</f>
        <v>1.3463027899999997</v>
      </c>
      <c r="T324" s="82">
        <f>$T$325+$T$336+$T$339+$T$360+$T$388</f>
        <v>1.0063599999999999</v>
      </c>
      <c r="AR324" s="77" t="s">
        <v>75</v>
      </c>
      <c r="AT324" s="77" t="s">
        <v>65</v>
      </c>
      <c r="AU324" s="77" t="s">
        <v>66</v>
      </c>
      <c r="AY324" s="77" t="s">
        <v>154</v>
      </c>
      <c r="BK324" s="83">
        <f>$BK$325+$BK$336+$BK$339+$BK$360+$BK$388</f>
        <v>0</v>
      </c>
    </row>
    <row r="325" spans="2:65" s="76" customFormat="1" ht="21" customHeight="1" x14ac:dyDescent="0.3">
      <c r="B325" s="75"/>
      <c r="D325" s="77" t="s">
        <v>65</v>
      </c>
      <c r="E325" s="84" t="s">
        <v>534</v>
      </c>
      <c r="F325" s="84" t="s">
        <v>535</v>
      </c>
      <c r="J325" s="85">
        <f>$BK$325</f>
        <v>0</v>
      </c>
      <c r="L325" s="75"/>
      <c r="M325" s="80"/>
      <c r="P325" s="81">
        <f>SUM($P$326:$P$335)</f>
        <v>0</v>
      </c>
      <c r="R325" s="81">
        <f>SUM($R$326:$R$335)</f>
        <v>0.33252340000000002</v>
      </c>
      <c r="T325" s="82">
        <f>SUM($T$326:$T$335)</f>
        <v>0.24596000000000001</v>
      </c>
      <c r="AR325" s="77" t="s">
        <v>75</v>
      </c>
      <c r="AT325" s="77" t="s">
        <v>65</v>
      </c>
      <c r="AU325" s="77" t="s">
        <v>73</v>
      </c>
      <c r="AY325" s="77" t="s">
        <v>154</v>
      </c>
      <c r="BK325" s="83">
        <f>SUM($BK$326:$BK$335)</f>
        <v>0</v>
      </c>
    </row>
    <row r="326" spans="2:65" s="22" customFormat="1" ht="15.75" customHeight="1" x14ac:dyDescent="0.3">
      <c r="B326" s="23"/>
      <c r="C326" s="89" t="s">
        <v>536</v>
      </c>
      <c r="D326" s="89" t="s">
        <v>156</v>
      </c>
      <c r="E326" s="87" t="s">
        <v>537</v>
      </c>
      <c r="F326" s="88" t="s">
        <v>538</v>
      </c>
      <c r="G326" s="89" t="s">
        <v>195</v>
      </c>
      <c r="H326" s="90">
        <v>61.49</v>
      </c>
      <c r="I326" s="118"/>
      <c r="J326" s="91">
        <f>ROUND($I$326*$H$326,1)</f>
        <v>0</v>
      </c>
      <c r="K326" s="88"/>
      <c r="L326" s="23"/>
      <c r="M326" s="92"/>
      <c r="N326" s="93" t="s">
        <v>37</v>
      </c>
      <c r="Q326" s="94">
        <v>0</v>
      </c>
      <c r="R326" s="94">
        <f>$Q$326*$H$326</f>
        <v>0</v>
      </c>
      <c r="S326" s="94">
        <v>0</v>
      </c>
      <c r="T326" s="95">
        <f>$S$326*$H$326</f>
        <v>0</v>
      </c>
      <c r="AR326" s="19" t="s">
        <v>261</v>
      </c>
      <c r="AT326" s="19" t="s">
        <v>156</v>
      </c>
      <c r="AU326" s="19" t="s">
        <v>75</v>
      </c>
      <c r="AY326" s="19" t="s">
        <v>154</v>
      </c>
      <c r="BE326" s="96">
        <f>IF($N$326="základní",$J$326,0)</f>
        <v>0</v>
      </c>
      <c r="BF326" s="96">
        <f>IF($N$326="snížená",$J$326,0)</f>
        <v>0</v>
      </c>
      <c r="BG326" s="96">
        <f>IF($N$326="zákl. přenesená",$J$326,0)</f>
        <v>0</v>
      </c>
      <c r="BH326" s="96">
        <f>IF($N$326="sníž. přenesená",$J$326,0)</f>
        <v>0</v>
      </c>
      <c r="BI326" s="96">
        <f>IF($N$326="nulová",$J$326,0)</f>
        <v>0</v>
      </c>
      <c r="BJ326" s="19" t="s">
        <v>73</v>
      </c>
      <c r="BK326" s="96">
        <f>ROUND($I$326*$H$326,1)</f>
        <v>0</v>
      </c>
      <c r="BL326" s="19" t="s">
        <v>261</v>
      </c>
      <c r="BM326" s="19" t="s">
        <v>539</v>
      </c>
    </row>
    <row r="327" spans="2:65" s="22" customFormat="1" ht="15.75" customHeight="1" x14ac:dyDescent="0.3">
      <c r="B327" s="23"/>
      <c r="C327" s="108" t="s">
        <v>540</v>
      </c>
      <c r="D327" s="108" t="s">
        <v>171</v>
      </c>
      <c r="E327" s="106" t="s">
        <v>541</v>
      </c>
      <c r="F327" s="107" t="s">
        <v>542</v>
      </c>
      <c r="G327" s="108" t="s">
        <v>167</v>
      </c>
      <c r="H327" s="109">
        <v>1.7999999999999999E-2</v>
      </c>
      <c r="I327" s="119"/>
      <c r="J327" s="110">
        <f>ROUND($I$327*$H$327,1)</f>
        <v>0</v>
      </c>
      <c r="K327" s="107"/>
      <c r="L327" s="111"/>
      <c r="M327" s="112"/>
      <c r="N327" s="113" t="s">
        <v>37</v>
      </c>
      <c r="Q327" s="94">
        <v>1</v>
      </c>
      <c r="R327" s="94">
        <f>$Q$327*$H$327</f>
        <v>1.7999999999999999E-2</v>
      </c>
      <c r="S327" s="94">
        <v>0</v>
      </c>
      <c r="T327" s="95">
        <f>$S$327*$H$327</f>
        <v>0</v>
      </c>
      <c r="AR327" s="19" t="s">
        <v>354</v>
      </c>
      <c r="AT327" s="19" t="s">
        <v>171</v>
      </c>
      <c r="AU327" s="19" t="s">
        <v>75</v>
      </c>
      <c r="AY327" s="19" t="s">
        <v>154</v>
      </c>
      <c r="BE327" s="96">
        <f>IF($N$327="základní",$J$327,0)</f>
        <v>0</v>
      </c>
      <c r="BF327" s="96">
        <f>IF($N$327="snížená",$J$327,0)</f>
        <v>0</v>
      </c>
      <c r="BG327" s="96">
        <f>IF($N$327="zákl. přenesená",$J$327,0)</f>
        <v>0</v>
      </c>
      <c r="BH327" s="96">
        <f>IF($N$327="sníž. přenesená",$J$327,0)</f>
        <v>0</v>
      </c>
      <c r="BI327" s="96">
        <f>IF($N$327="nulová",$J$327,0)</f>
        <v>0</v>
      </c>
      <c r="BJ327" s="19" t="s">
        <v>73</v>
      </c>
      <c r="BK327" s="96">
        <f>ROUND($I$327*$H$327,1)</f>
        <v>0</v>
      </c>
      <c r="BL327" s="19" t="s">
        <v>261</v>
      </c>
      <c r="BM327" s="19" t="s">
        <v>543</v>
      </c>
    </row>
    <row r="328" spans="2:65" s="22" customFormat="1" ht="15.75" customHeight="1" x14ac:dyDescent="0.3">
      <c r="B328" s="97"/>
      <c r="D328" s="104" t="s">
        <v>162</v>
      </c>
      <c r="F328" s="99" t="s">
        <v>544</v>
      </c>
      <c r="H328" s="100">
        <v>1.7999999999999999E-2</v>
      </c>
      <c r="L328" s="97"/>
      <c r="M328" s="101"/>
      <c r="T328" s="102"/>
      <c r="AT328" s="103" t="s">
        <v>162</v>
      </c>
      <c r="AU328" s="103" t="s">
        <v>75</v>
      </c>
      <c r="AV328" s="103" t="s">
        <v>75</v>
      </c>
      <c r="AW328" s="103" t="s">
        <v>66</v>
      </c>
      <c r="AX328" s="103" t="s">
        <v>73</v>
      </c>
      <c r="AY328" s="103" t="s">
        <v>154</v>
      </c>
    </row>
    <row r="329" spans="2:65" s="22" customFormat="1" ht="15.75" customHeight="1" x14ac:dyDescent="0.3">
      <c r="B329" s="23"/>
      <c r="C329" s="86" t="s">
        <v>545</v>
      </c>
      <c r="D329" s="86" t="s">
        <v>156</v>
      </c>
      <c r="E329" s="87" t="s">
        <v>546</v>
      </c>
      <c r="F329" s="88" t="s">
        <v>547</v>
      </c>
      <c r="G329" s="89" t="s">
        <v>195</v>
      </c>
      <c r="H329" s="90">
        <v>61.49</v>
      </c>
      <c r="I329" s="118"/>
      <c r="J329" s="91">
        <f>ROUND($I$329*$H$329,1)</f>
        <v>0</v>
      </c>
      <c r="K329" s="88"/>
      <c r="L329" s="23"/>
      <c r="M329" s="92"/>
      <c r="N329" s="93" t="s">
        <v>37</v>
      </c>
      <c r="Q329" s="94">
        <v>0</v>
      </c>
      <c r="R329" s="94">
        <f>$Q$329*$H$329</f>
        <v>0</v>
      </c>
      <c r="S329" s="94">
        <v>4.0000000000000001E-3</v>
      </c>
      <c r="T329" s="95">
        <f>$S$329*$H$329</f>
        <v>0.24596000000000001</v>
      </c>
      <c r="AR329" s="19" t="s">
        <v>261</v>
      </c>
      <c r="AT329" s="19" t="s">
        <v>156</v>
      </c>
      <c r="AU329" s="19" t="s">
        <v>75</v>
      </c>
      <c r="AY329" s="22" t="s">
        <v>154</v>
      </c>
      <c r="BE329" s="96">
        <f>IF($N$329="základní",$J$329,0)</f>
        <v>0</v>
      </c>
      <c r="BF329" s="96">
        <f>IF($N$329="snížená",$J$329,0)</f>
        <v>0</v>
      </c>
      <c r="BG329" s="96">
        <f>IF($N$329="zákl. přenesená",$J$329,0)</f>
        <v>0</v>
      </c>
      <c r="BH329" s="96">
        <f>IF($N$329="sníž. přenesená",$J$329,0)</f>
        <v>0</v>
      </c>
      <c r="BI329" s="96">
        <f>IF($N$329="nulová",$J$329,0)</f>
        <v>0</v>
      </c>
      <c r="BJ329" s="19" t="s">
        <v>73</v>
      </c>
      <c r="BK329" s="96">
        <f>ROUND($I$329*$H$329,1)</f>
        <v>0</v>
      </c>
      <c r="BL329" s="19" t="s">
        <v>261</v>
      </c>
      <c r="BM329" s="19" t="s">
        <v>548</v>
      </c>
    </row>
    <row r="330" spans="2:65" s="22" customFormat="1" ht="15.75" customHeight="1" x14ac:dyDescent="0.3">
      <c r="B330" s="97"/>
      <c r="D330" s="98" t="s">
        <v>162</v>
      </c>
      <c r="E330" s="99"/>
      <c r="F330" s="99" t="s">
        <v>549</v>
      </c>
      <c r="H330" s="100">
        <v>61.49</v>
      </c>
      <c r="L330" s="97"/>
      <c r="M330" s="101"/>
      <c r="T330" s="102"/>
      <c r="AT330" s="103" t="s">
        <v>162</v>
      </c>
      <c r="AU330" s="103" t="s">
        <v>75</v>
      </c>
      <c r="AV330" s="103" t="s">
        <v>75</v>
      </c>
      <c r="AW330" s="103" t="s">
        <v>121</v>
      </c>
      <c r="AX330" s="103" t="s">
        <v>66</v>
      </c>
      <c r="AY330" s="103" t="s">
        <v>154</v>
      </c>
    </row>
    <row r="331" spans="2:65" s="22" customFormat="1" ht="15.75" customHeight="1" x14ac:dyDescent="0.3">
      <c r="B331" s="23"/>
      <c r="C331" s="86" t="s">
        <v>550</v>
      </c>
      <c r="D331" s="86" t="s">
        <v>156</v>
      </c>
      <c r="E331" s="87" t="s">
        <v>551</v>
      </c>
      <c r="F331" s="88" t="s">
        <v>552</v>
      </c>
      <c r="G331" s="89" t="s">
        <v>195</v>
      </c>
      <c r="H331" s="90">
        <v>61.49</v>
      </c>
      <c r="I331" s="118"/>
      <c r="J331" s="91">
        <f>ROUND($I$331*$H$331,1)</f>
        <v>0</v>
      </c>
      <c r="K331" s="88"/>
      <c r="L331" s="23"/>
      <c r="M331" s="92"/>
      <c r="N331" s="93" t="s">
        <v>37</v>
      </c>
      <c r="Q331" s="94">
        <v>4.0000000000000002E-4</v>
      </c>
      <c r="R331" s="94">
        <f>$Q$331*$H$331</f>
        <v>2.4596000000000003E-2</v>
      </c>
      <c r="S331" s="94">
        <v>0</v>
      </c>
      <c r="T331" s="95">
        <f>$S$331*$H$331</f>
        <v>0</v>
      </c>
      <c r="AR331" s="19" t="s">
        <v>261</v>
      </c>
      <c r="AT331" s="19" t="s">
        <v>156</v>
      </c>
      <c r="AU331" s="19" t="s">
        <v>75</v>
      </c>
      <c r="AY331" s="22" t="s">
        <v>154</v>
      </c>
      <c r="BE331" s="96">
        <f>IF($N$331="základní",$J$331,0)</f>
        <v>0</v>
      </c>
      <c r="BF331" s="96">
        <f>IF($N$331="snížená",$J$331,0)</f>
        <v>0</v>
      </c>
      <c r="BG331" s="96">
        <f>IF($N$331="zákl. přenesená",$J$331,0)</f>
        <v>0</v>
      </c>
      <c r="BH331" s="96">
        <f>IF($N$331="sníž. přenesená",$J$331,0)</f>
        <v>0</v>
      </c>
      <c r="BI331" s="96">
        <f>IF($N$331="nulová",$J$331,0)</f>
        <v>0</v>
      </c>
      <c r="BJ331" s="19" t="s">
        <v>73</v>
      </c>
      <c r="BK331" s="96">
        <f>ROUND($I$331*$H$331,1)</f>
        <v>0</v>
      </c>
      <c r="BL331" s="19" t="s">
        <v>261</v>
      </c>
      <c r="BM331" s="19" t="s">
        <v>553</v>
      </c>
    </row>
    <row r="332" spans="2:65" s="22" customFormat="1" ht="15.75" customHeight="1" x14ac:dyDescent="0.3">
      <c r="B332" s="97"/>
      <c r="D332" s="98" t="s">
        <v>162</v>
      </c>
      <c r="E332" s="99"/>
      <c r="F332" s="99" t="s">
        <v>549</v>
      </c>
      <c r="H332" s="100">
        <v>61.49</v>
      </c>
      <c r="L332" s="97"/>
      <c r="M332" s="101"/>
      <c r="T332" s="102"/>
      <c r="AT332" s="103" t="s">
        <v>162</v>
      </c>
      <c r="AU332" s="103" t="s">
        <v>75</v>
      </c>
      <c r="AV332" s="103" t="s">
        <v>75</v>
      </c>
      <c r="AW332" s="103" t="s">
        <v>121</v>
      </c>
      <c r="AX332" s="103" t="s">
        <v>66</v>
      </c>
      <c r="AY332" s="103" t="s">
        <v>154</v>
      </c>
    </row>
    <row r="333" spans="2:65" s="22" customFormat="1" ht="15.75" customHeight="1" x14ac:dyDescent="0.3">
      <c r="B333" s="23"/>
      <c r="C333" s="105" t="s">
        <v>554</v>
      </c>
      <c r="D333" s="105" t="s">
        <v>171</v>
      </c>
      <c r="E333" s="106" t="s">
        <v>555</v>
      </c>
      <c r="F333" s="107" t="s">
        <v>556</v>
      </c>
      <c r="G333" s="108" t="s">
        <v>195</v>
      </c>
      <c r="H333" s="109">
        <v>70.713999999999999</v>
      </c>
      <c r="I333" s="119"/>
      <c r="J333" s="110">
        <f>ROUND($I$333*$H$333,1)</f>
        <v>0</v>
      </c>
      <c r="K333" s="107"/>
      <c r="L333" s="111"/>
      <c r="M333" s="112"/>
      <c r="N333" s="113" t="s">
        <v>37</v>
      </c>
      <c r="Q333" s="94">
        <v>4.1000000000000003E-3</v>
      </c>
      <c r="R333" s="94">
        <f>$Q$333*$H$333</f>
        <v>0.2899274</v>
      </c>
      <c r="S333" s="94">
        <v>0</v>
      </c>
      <c r="T333" s="95">
        <f>$S$333*$H$333</f>
        <v>0</v>
      </c>
      <c r="AR333" s="19" t="s">
        <v>354</v>
      </c>
      <c r="AT333" s="19" t="s">
        <v>171</v>
      </c>
      <c r="AU333" s="19" t="s">
        <v>75</v>
      </c>
      <c r="AY333" s="22" t="s">
        <v>154</v>
      </c>
      <c r="BE333" s="96">
        <f>IF($N$333="základní",$J$333,0)</f>
        <v>0</v>
      </c>
      <c r="BF333" s="96">
        <f>IF($N$333="snížená",$J$333,0)</f>
        <v>0</v>
      </c>
      <c r="BG333" s="96">
        <f>IF($N$333="zákl. přenesená",$J$333,0)</f>
        <v>0</v>
      </c>
      <c r="BH333" s="96">
        <f>IF($N$333="sníž. přenesená",$J$333,0)</f>
        <v>0</v>
      </c>
      <c r="BI333" s="96">
        <f>IF($N$333="nulová",$J$333,0)</f>
        <v>0</v>
      </c>
      <c r="BJ333" s="19" t="s">
        <v>73</v>
      </c>
      <c r="BK333" s="96">
        <f>ROUND($I$333*$H$333,1)</f>
        <v>0</v>
      </c>
      <c r="BL333" s="19" t="s">
        <v>261</v>
      </c>
      <c r="BM333" s="19" t="s">
        <v>557</v>
      </c>
    </row>
    <row r="334" spans="2:65" s="22" customFormat="1" ht="15.75" customHeight="1" x14ac:dyDescent="0.3">
      <c r="B334" s="97"/>
      <c r="D334" s="104" t="s">
        <v>162</v>
      </c>
      <c r="F334" s="99" t="s">
        <v>558</v>
      </c>
      <c r="H334" s="100">
        <v>70.713999999999999</v>
      </c>
      <c r="L334" s="97"/>
      <c r="M334" s="101"/>
      <c r="T334" s="102"/>
      <c r="AT334" s="103" t="s">
        <v>162</v>
      </c>
      <c r="AU334" s="103" t="s">
        <v>75</v>
      </c>
      <c r="AV334" s="103" t="s">
        <v>75</v>
      </c>
      <c r="AW334" s="103" t="s">
        <v>66</v>
      </c>
      <c r="AX334" s="103" t="s">
        <v>73</v>
      </c>
      <c r="AY334" s="103" t="s">
        <v>154</v>
      </c>
    </row>
    <row r="335" spans="2:65" s="22" customFormat="1" ht="15.75" customHeight="1" x14ac:dyDescent="0.3">
      <c r="B335" s="23"/>
      <c r="C335" s="86" t="s">
        <v>559</v>
      </c>
      <c r="D335" s="86" t="s">
        <v>156</v>
      </c>
      <c r="E335" s="87" t="s">
        <v>560</v>
      </c>
      <c r="F335" s="88" t="s">
        <v>561</v>
      </c>
      <c r="G335" s="89" t="s">
        <v>167</v>
      </c>
      <c r="H335" s="90">
        <v>0.33300000000000002</v>
      </c>
      <c r="I335" s="118"/>
      <c r="J335" s="91">
        <f>ROUND($I$335*$H$335,1)</f>
        <v>0</v>
      </c>
      <c r="K335" s="88"/>
      <c r="L335" s="23"/>
      <c r="M335" s="92"/>
      <c r="N335" s="93" t="s">
        <v>37</v>
      </c>
      <c r="Q335" s="94">
        <v>0</v>
      </c>
      <c r="R335" s="94">
        <f>$Q$335*$H$335</f>
        <v>0</v>
      </c>
      <c r="S335" s="94">
        <v>0</v>
      </c>
      <c r="T335" s="95">
        <f>$S$335*$H$335</f>
        <v>0</v>
      </c>
      <c r="AR335" s="19" t="s">
        <v>261</v>
      </c>
      <c r="AT335" s="19" t="s">
        <v>156</v>
      </c>
      <c r="AU335" s="19" t="s">
        <v>75</v>
      </c>
      <c r="AY335" s="22" t="s">
        <v>154</v>
      </c>
      <c r="BE335" s="96">
        <f>IF($N$335="základní",$J$335,0)</f>
        <v>0</v>
      </c>
      <c r="BF335" s="96">
        <f>IF($N$335="snížená",$J$335,0)</f>
        <v>0</v>
      </c>
      <c r="BG335" s="96">
        <f>IF($N$335="zákl. přenesená",$J$335,0)</f>
        <v>0</v>
      </c>
      <c r="BH335" s="96">
        <f>IF($N$335="sníž. přenesená",$J$335,0)</f>
        <v>0</v>
      </c>
      <c r="BI335" s="96">
        <f>IF($N$335="nulová",$J$335,0)</f>
        <v>0</v>
      </c>
      <c r="BJ335" s="19" t="s">
        <v>73</v>
      </c>
      <c r="BK335" s="96">
        <f>ROUND($I$335*$H$335,1)</f>
        <v>0</v>
      </c>
      <c r="BL335" s="19" t="s">
        <v>261</v>
      </c>
      <c r="BM335" s="19" t="s">
        <v>562</v>
      </c>
    </row>
    <row r="336" spans="2:65" s="76" customFormat="1" ht="30.75" customHeight="1" x14ac:dyDescent="0.3">
      <c r="B336" s="75"/>
      <c r="D336" s="77" t="s">
        <v>65</v>
      </c>
      <c r="E336" s="84" t="s">
        <v>563</v>
      </c>
      <c r="F336" s="84" t="s">
        <v>564</v>
      </c>
      <c r="J336" s="85">
        <f>$BK$336</f>
        <v>0</v>
      </c>
      <c r="L336" s="75"/>
      <c r="M336" s="80"/>
      <c r="P336" s="81">
        <f>SUM($P$337:$P$338)</f>
        <v>0</v>
      </c>
      <c r="R336" s="81">
        <f>SUM($R$337:$R$338)</f>
        <v>0</v>
      </c>
      <c r="T336" s="82">
        <f>SUM($T$337:$T$338)</f>
        <v>9.2399999999999996E-2</v>
      </c>
      <c r="AR336" s="77" t="s">
        <v>75</v>
      </c>
      <c r="AT336" s="77" t="s">
        <v>65</v>
      </c>
      <c r="AU336" s="77" t="s">
        <v>73</v>
      </c>
      <c r="AY336" s="77" t="s">
        <v>154</v>
      </c>
      <c r="BK336" s="83">
        <f>SUM($BK$337:$BK$338)</f>
        <v>0</v>
      </c>
    </row>
    <row r="337" spans="2:65" s="22" customFormat="1" ht="15.75" customHeight="1" x14ac:dyDescent="0.3">
      <c r="B337" s="23"/>
      <c r="C337" s="89" t="s">
        <v>565</v>
      </c>
      <c r="D337" s="89" t="s">
        <v>156</v>
      </c>
      <c r="E337" s="87" t="s">
        <v>566</v>
      </c>
      <c r="F337" s="88" t="s">
        <v>567</v>
      </c>
      <c r="G337" s="89" t="s">
        <v>195</v>
      </c>
      <c r="H337" s="90">
        <v>4.2</v>
      </c>
      <c r="I337" s="118"/>
      <c r="J337" s="91">
        <f>ROUND($I$337*$H$337,1)</f>
        <v>0</v>
      </c>
      <c r="K337" s="88"/>
      <c r="L337" s="23"/>
      <c r="M337" s="92"/>
      <c r="N337" s="93" t="s">
        <v>37</v>
      </c>
      <c r="Q337" s="94">
        <v>0</v>
      </c>
      <c r="R337" s="94">
        <f>$Q$337*$H$337</f>
        <v>0</v>
      </c>
      <c r="S337" s="94">
        <v>2.1999999999999999E-2</v>
      </c>
      <c r="T337" s="95">
        <f>$S$337*$H$337</f>
        <v>9.2399999999999996E-2</v>
      </c>
      <c r="AR337" s="19" t="s">
        <v>261</v>
      </c>
      <c r="AT337" s="19" t="s">
        <v>156</v>
      </c>
      <c r="AU337" s="19" t="s">
        <v>75</v>
      </c>
      <c r="AY337" s="19" t="s">
        <v>154</v>
      </c>
      <c r="BE337" s="96">
        <f>IF($N$337="základní",$J$337,0)</f>
        <v>0</v>
      </c>
      <c r="BF337" s="96">
        <f>IF($N$337="snížená",$J$337,0)</f>
        <v>0</v>
      </c>
      <c r="BG337" s="96">
        <f>IF($N$337="zákl. přenesená",$J$337,0)</f>
        <v>0</v>
      </c>
      <c r="BH337" s="96">
        <f>IF($N$337="sníž. přenesená",$J$337,0)</f>
        <v>0</v>
      </c>
      <c r="BI337" s="96">
        <f>IF($N$337="nulová",$J$337,0)</f>
        <v>0</v>
      </c>
      <c r="BJ337" s="19" t="s">
        <v>73</v>
      </c>
      <c r="BK337" s="96">
        <f>ROUND($I$337*$H$337,1)</f>
        <v>0</v>
      </c>
      <c r="BL337" s="19" t="s">
        <v>261</v>
      </c>
      <c r="BM337" s="19" t="s">
        <v>568</v>
      </c>
    </row>
    <row r="338" spans="2:65" s="22" customFormat="1" ht="15.75" customHeight="1" x14ac:dyDescent="0.3">
      <c r="B338" s="97"/>
      <c r="D338" s="98" t="s">
        <v>162</v>
      </c>
      <c r="E338" s="99"/>
      <c r="F338" s="99" t="s">
        <v>569</v>
      </c>
      <c r="H338" s="100">
        <v>4.2</v>
      </c>
      <c r="L338" s="97"/>
      <c r="M338" s="101"/>
      <c r="T338" s="102"/>
      <c r="AT338" s="103" t="s">
        <v>162</v>
      </c>
      <c r="AU338" s="103" t="s">
        <v>75</v>
      </c>
      <c r="AV338" s="103" t="s">
        <v>75</v>
      </c>
      <c r="AW338" s="103" t="s">
        <v>121</v>
      </c>
      <c r="AX338" s="103" t="s">
        <v>66</v>
      </c>
      <c r="AY338" s="103" t="s">
        <v>154</v>
      </c>
    </row>
    <row r="339" spans="2:65" s="76" customFormat="1" ht="30.75" customHeight="1" x14ac:dyDescent="0.3">
      <c r="B339" s="75"/>
      <c r="D339" s="77" t="s">
        <v>65</v>
      </c>
      <c r="E339" s="84" t="s">
        <v>570</v>
      </c>
      <c r="F339" s="84" t="s">
        <v>571</v>
      </c>
      <c r="J339" s="85">
        <f>$BK$339</f>
        <v>0</v>
      </c>
      <c r="L339" s="75"/>
      <c r="M339" s="80"/>
      <c r="P339" s="81">
        <f>SUM($P$340:$P$359)</f>
        <v>0</v>
      </c>
      <c r="R339" s="81">
        <f>SUM($R$340:$R$359)</f>
        <v>0.38771855999999993</v>
      </c>
      <c r="T339" s="82">
        <f>SUM($T$340:$T$359)</f>
        <v>0.66800000000000004</v>
      </c>
      <c r="AR339" s="77" t="s">
        <v>75</v>
      </c>
      <c r="AT339" s="77" t="s">
        <v>65</v>
      </c>
      <c r="AU339" s="77" t="s">
        <v>73</v>
      </c>
      <c r="AY339" s="77" t="s">
        <v>154</v>
      </c>
      <c r="BK339" s="83">
        <f>SUM($BK$340:$BK$359)</f>
        <v>0</v>
      </c>
    </row>
    <row r="340" spans="2:65" s="22" customFormat="1" ht="15.75" customHeight="1" x14ac:dyDescent="0.3">
      <c r="B340" s="23"/>
      <c r="C340" s="86" t="s">
        <v>572</v>
      </c>
      <c r="D340" s="86" t="s">
        <v>156</v>
      </c>
      <c r="E340" s="87" t="s">
        <v>573</v>
      </c>
      <c r="F340" s="88" t="s">
        <v>574</v>
      </c>
      <c r="G340" s="89" t="s">
        <v>258</v>
      </c>
      <c r="H340" s="90">
        <v>5</v>
      </c>
      <c r="I340" s="118"/>
      <c r="J340" s="91">
        <f>ROUND($I$340*$H$340,1)</f>
        <v>0</v>
      </c>
      <c r="K340" s="88"/>
      <c r="L340" s="23"/>
      <c r="M340" s="92"/>
      <c r="N340" s="93" t="s">
        <v>37</v>
      </c>
      <c r="Q340" s="94">
        <v>0</v>
      </c>
      <c r="R340" s="94">
        <f>$Q$340*$H$340</f>
        <v>0</v>
      </c>
      <c r="S340" s="94">
        <v>0</v>
      </c>
      <c r="T340" s="95">
        <f>$S$340*$H$340</f>
        <v>0</v>
      </c>
      <c r="AR340" s="19" t="s">
        <v>261</v>
      </c>
      <c r="AT340" s="19" t="s">
        <v>156</v>
      </c>
      <c r="AU340" s="19" t="s">
        <v>75</v>
      </c>
      <c r="AY340" s="22" t="s">
        <v>154</v>
      </c>
      <c r="BE340" s="96">
        <f>IF($N$340="základní",$J$340,0)</f>
        <v>0</v>
      </c>
      <c r="BF340" s="96">
        <f>IF($N$340="snížená",$J$340,0)</f>
        <v>0</v>
      </c>
      <c r="BG340" s="96">
        <f>IF($N$340="zákl. přenesená",$J$340,0)</f>
        <v>0</v>
      </c>
      <c r="BH340" s="96">
        <f>IF($N$340="sníž. přenesená",$J$340,0)</f>
        <v>0</v>
      </c>
      <c r="BI340" s="96">
        <f>IF($N$340="nulová",$J$340,0)</f>
        <v>0</v>
      </c>
      <c r="BJ340" s="19" t="s">
        <v>73</v>
      </c>
      <c r="BK340" s="96">
        <f>ROUND($I$340*$H$340,1)</f>
        <v>0</v>
      </c>
      <c r="BL340" s="19" t="s">
        <v>261</v>
      </c>
      <c r="BM340" s="19" t="s">
        <v>575</v>
      </c>
    </row>
    <row r="341" spans="2:65" s="22" customFormat="1" ht="15.75" customHeight="1" x14ac:dyDescent="0.3">
      <c r="B341" s="23"/>
      <c r="C341" s="89" t="s">
        <v>576</v>
      </c>
      <c r="D341" s="89" t="s">
        <v>156</v>
      </c>
      <c r="E341" s="87" t="s">
        <v>577</v>
      </c>
      <c r="F341" s="88" t="s">
        <v>578</v>
      </c>
      <c r="G341" s="89" t="s">
        <v>579</v>
      </c>
      <c r="H341" s="90">
        <v>47.375999999999998</v>
      </c>
      <c r="I341" s="118"/>
      <c r="J341" s="91">
        <f>ROUND($I$341*$H$341,1)</f>
        <v>0</v>
      </c>
      <c r="K341" s="88"/>
      <c r="L341" s="23"/>
      <c r="M341" s="92"/>
      <c r="N341" s="93" t="s">
        <v>37</v>
      </c>
      <c r="Q341" s="94">
        <v>6.0000000000000002E-5</v>
      </c>
      <c r="R341" s="94">
        <f>$Q$341*$H$341</f>
        <v>2.8425600000000001E-3</v>
      </c>
      <c r="S341" s="94">
        <v>0</v>
      </c>
      <c r="T341" s="95">
        <f>$S$341*$H$341</f>
        <v>0</v>
      </c>
      <c r="AR341" s="19" t="s">
        <v>261</v>
      </c>
      <c r="AT341" s="19" t="s">
        <v>156</v>
      </c>
      <c r="AU341" s="19" t="s">
        <v>75</v>
      </c>
      <c r="AY341" s="19" t="s">
        <v>154</v>
      </c>
      <c r="BE341" s="96">
        <f>IF($N$341="základní",$J$341,0)</f>
        <v>0</v>
      </c>
      <c r="BF341" s="96">
        <f>IF($N$341="snížená",$J$341,0)</f>
        <v>0</v>
      </c>
      <c r="BG341" s="96">
        <f>IF($N$341="zákl. přenesená",$J$341,0)</f>
        <v>0</v>
      </c>
      <c r="BH341" s="96">
        <f>IF($N$341="sníž. přenesená",$J$341,0)</f>
        <v>0</v>
      </c>
      <c r="BI341" s="96">
        <f>IF($N$341="nulová",$J$341,0)</f>
        <v>0</v>
      </c>
      <c r="BJ341" s="19" t="s">
        <v>73</v>
      </c>
      <c r="BK341" s="96">
        <f>ROUND($I$341*$H$341,1)</f>
        <v>0</v>
      </c>
      <c r="BL341" s="19" t="s">
        <v>261</v>
      </c>
      <c r="BM341" s="19" t="s">
        <v>580</v>
      </c>
    </row>
    <row r="342" spans="2:65" s="22" customFormat="1" ht="15.75" customHeight="1" x14ac:dyDescent="0.3">
      <c r="B342" s="97"/>
      <c r="D342" s="98" t="s">
        <v>162</v>
      </c>
      <c r="E342" s="99"/>
      <c r="F342" s="99" t="s">
        <v>581</v>
      </c>
      <c r="H342" s="100">
        <v>47.375999999999998</v>
      </c>
      <c r="L342" s="97"/>
      <c r="M342" s="101"/>
      <c r="T342" s="102"/>
      <c r="AT342" s="103" t="s">
        <v>162</v>
      </c>
      <c r="AU342" s="103" t="s">
        <v>75</v>
      </c>
      <c r="AV342" s="103" t="s">
        <v>75</v>
      </c>
      <c r="AW342" s="103" t="s">
        <v>121</v>
      </c>
      <c r="AX342" s="103" t="s">
        <v>66</v>
      </c>
      <c r="AY342" s="103" t="s">
        <v>154</v>
      </c>
    </row>
    <row r="343" spans="2:65" s="22" customFormat="1" ht="15.75" customHeight="1" x14ac:dyDescent="0.3">
      <c r="B343" s="23"/>
      <c r="C343" s="105" t="s">
        <v>582</v>
      </c>
      <c r="D343" s="105" t="s">
        <v>171</v>
      </c>
      <c r="E343" s="106" t="s">
        <v>583</v>
      </c>
      <c r="F343" s="107" t="s">
        <v>584</v>
      </c>
      <c r="G343" s="108" t="s">
        <v>174</v>
      </c>
      <c r="H343" s="109">
        <v>21.15</v>
      </c>
      <c r="I343" s="119"/>
      <c r="J343" s="110">
        <f>ROUND($I$343*$H$343,1)</f>
        <v>0</v>
      </c>
      <c r="K343" s="107"/>
      <c r="L343" s="111"/>
      <c r="M343" s="112"/>
      <c r="N343" s="113" t="s">
        <v>37</v>
      </c>
      <c r="Q343" s="94">
        <v>2.2399999999999998E-3</v>
      </c>
      <c r="R343" s="94">
        <f>$Q$343*$H$343</f>
        <v>4.7375999999999995E-2</v>
      </c>
      <c r="S343" s="94">
        <v>0</v>
      </c>
      <c r="T343" s="95">
        <f>$S$343*$H$343</f>
        <v>0</v>
      </c>
      <c r="AR343" s="19" t="s">
        <v>354</v>
      </c>
      <c r="AT343" s="19" t="s">
        <v>171</v>
      </c>
      <c r="AU343" s="19" t="s">
        <v>75</v>
      </c>
      <c r="AY343" s="22" t="s">
        <v>154</v>
      </c>
      <c r="BE343" s="96">
        <f>IF($N$343="základní",$J$343,0)</f>
        <v>0</v>
      </c>
      <c r="BF343" s="96">
        <f>IF($N$343="snížená",$J$343,0)</f>
        <v>0</v>
      </c>
      <c r="BG343" s="96">
        <f>IF($N$343="zákl. přenesená",$J$343,0)</f>
        <v>0</v>
      </c>
      <c r="BH343" s="96">
        <f>IF($N$343="sníž. přenesená",$J$343,0)</f>
        <v>0</v>
      </c>
      <c r="BI343" s="96">
        <f>IF($N$343="nulová",$J$343,0)</f>
        <v>0</v>
      </c>
      <c r="BJ343" s="19" t="s">
        <v>73</v>
      </c>
      <c r="BK343" s="96">
        <f>ROUND($I$343*$H$343,1)</f>
        <v>0</v>
      </c>
      <c r="BL343" s="19" t="s">
        <v>261</v>
      </c>
      <c r="BM343" s="19" t="s">
        <v>585</v>
      </c>
    </row>
    <row r="344" spans="2:65" s="22" customFormat="1" ht="15.75" customHeight="1" x14ac:dyDescent="0.3">
      <c r="B344" s="97"/>
      <c r="D344" s="98" t="s">
        <v>162</v>
      </c>
      <c r="E344" s="99"/>
      <c r="F344" s="99" t="s">
        <v>219</v>
      </c>
      <c r="H344" s="100">
        <v>1.8</v>
      </c>
      <c r="L344" s="97"/>
      <c r="M344" s="101"/>
      <c r="T344" s="102"/>
      <c r="AT344" s="103" t="s">
        <v>162</v>
      </c>
      <c r="AU344" s="103" t="s">
        <v>75</v>
      </c>
      <c r="AV344" s="103" t="s">
        <v>75</v>
      </c>
      <c r="AW344" s="103" t="s">
        <v>121</v>
      </c>
      <c r="AX344" s="103" t="s">
        <v>66</v>
      </c>
      <c r="AY344" s="103" t="s">
        <v>154</v>
      </c>
    </row>
    <row r="345" spans="2:65" s="22" customFormat="1" ht="15.75" customHeight="1" x14ac:dyDescent="0.3">
      <c r="B345" s="97"/>
      <c r="D345" s="104" t="s">
        <v>162</v>
      </c>
      <c r="E345" s="103"/>
      <c r="F345" s="99" t="s">
        <v>220</v>
      </c>
      <c r="H345" s="100">
        <v>6.5</v>
      </c>
      <c r="L345" s="97"/>
      <c r="M345" s="101"/>
      <c r="T345" s="102"/>
      <c r="AT345" s="103" t="s">
        <v>162</v>
      </c>
      <c r="AU345" s="103" t="s">
        <v>75</v>
      </c>
      <c r="AV345" s="103" t="s">
        <v>75</v>
      </c>
      <c r="AW345" s="103" t="s">
        <v>121</v>
      </c>
      <c r="AX345" s="103" t="s">
        <v>66</v>
      </c>
      <c r="AY345" s="103" t="s">
        <v>154</v>
      </c>
    </row>
    <row r="346" spans="2:65" s="22" customFormat="1" ht="15.75" customHeight="1" x14ac:dyDescent="0.3">
      <c r="B346" s="97"/>
      <c r="D346" s="104" t="s">
        <v>162</v>
      </c>
      <c r="E346" s="103"/>
      <c r="F346" s="99" t="s">
        <v>221</v>
      </c>
      <c r="H346" s="100">
        <v>1.5</v>
      </c>
      <c r="L346" s="97"/>
      <c r="M346" s="101"/>
      <c r="T346" s="102"/>
      <c r="AT346" s="103" t="s">
        <v>162</v>
      </c>
      <c r="AU346" s="103" t="s">
        <v>75</v>
      </c>
      <c r="AV346" s="103" t="s">
        <v>75</v>
      </c>
      <c r="AW346" s="103" t="s">
        <v>121</v>
      </c>
      <c r="AX346" s="103" t="s">
        <v>66</v>
      </c>
      <c r="AY346" s="103" t="s">
        <v>154</v>
      </c>
    </row>
    <row r="347" spans="2:65" s="22" customFormat="1" ht="15.75" customHeight="1" x14ac:dyDescent="0.3">
      <c r="B347" s="97"/>
      <c r="D347" s="104" t="s">
        <v>162</v>
      </c>
      <c r="E347" s="103"/>
      <c r="F347" s="99" t="s">
        <v>586</v>
      </c>
      <c r="H347" s="100">
        <v>1.4</v>
      </c>
      <c r="L347" s="97"/>
      <c r="M347" s="101"/>
      <c r="T347" s="102"/>
      <c r="AT347" s="103" t="s">
        <v>162</v>
      </c>
      <c r="AU347" s="103" t="s">
        <v>75</v>
      </c>
      <c r="AV347" s="103" t="s">
        <v>75</v>
      </c>
      <c r="AW347" s="103" t="s">
        <v>121</v>
      </c>
      <c r="AX347" s="103" t="s">
        <v>66</v>
      </c>
      <c r="AY347" s="103" t="s">
        <v>154</v>
      </c>
    </row>
    <row r="348" spans="2:65" s="22" customFormat="1" ht="15.75" customHeight="1" x14ac:dyDescent="0.3">
      <c r="B348" s="97"/>
      <c r="D348" s="104" t="s">
        <v>162</v>
      </c>
      <c r="E348" s="103"/>
      <c r="F348" s="99" t="s">
        <v>587</v>
      </c>
      <c r="H348" s="100">
        <v>1.45</v>
      </c>
      <c r="L348" s="97"/>
      <c r="M348" s="101"/>
      <c r="T348" s="102"/>
      <c r="AT348" s="103" t="s">
        <v>162</v>
      </c>
      <c r="AU348" s="103" t="s">
        <v>75</v>
      </c>
      <c r="AV348" s="103" t="s">
        <v>75</v>
      </c>
      <c r="AW348" s="103" t="s">
        <v>121</v>
      </c>
      <c r="AX348" s="103" t="s">
        <v>66</v>
      </c>
      <c r="AY348" s="103" t="s">
        <v>154</v>
      </c>
    </row>
    <row r="349" spans="2:65" s="22" customFormat="1" ht="15.75" customHeight="1" x14ac:dyDescent="0.3">
      <c r="B349" s="97"/>
      <c r="D349" s="104" t="s">
        <v>162</v>
      </c>
      <c r="E349" s="103"/>
      <c r="F349" s="99" t="s">
        <v>588</v>
      </c>
      <c r="H349" s="100">
        <v>4</v>
      </c>
      <c r="L349" s="97"/>
      <c r="M349" s="101"/>
      <c r="T349" s="102"/>
      <c r="AT349" s="103" t="s">
        <v>162</v>
      </c>
      <c r="AU349" s="103" t="s">
        <v>75</v>
      </c>
      <c r="AV349" s="103" t="s">
        <v>75</v>
      </c>
      <c r="AW349" s="103" t="s">
        <v>121</v>
      </c>
      <c r="AX349" s="103" t="s">
        <v>66</v>
      </c>
      <c r="AY349" s="103" t="s">
        <v>154</v>
      </c>
    </row>
    <row r="350" spans="2:65" s="22" customFormat="1" ht="15.75" customHeight="1" x14ac:dyDescent="0.3">
      <c r="B350" s="97"/>
      <c r="D350" s="104" t="s">
        <v>162</v>
      </c>
      <c r="E350" s="103"/>
      <c r="F350" s="99" t="s">
        <v>589</v>
      </c>
      <c r="H350" s="100">
        <v>4.5</v>
      </c>
      <c r="L350" s="97"/>
      <c r="M350" s="101"/>
      <c r="T350" s="102"/>
      <c r="AT350" s="103" t="s">
        <v>162</v>
      </c>
      <c r="AU350" s="103" t="s">
        <v>75</v>
      </c>
      <c r="AV350" s="103" t="s">
        <v>75</v>
      </c>
      <c r="AW350" s="103" t="s">
        <v>121</v>
      </c>
      <c r="AX350" s="103" t="s">
        <v>66</v>
      </c>
      <c r="AY350" s="103" t="s">
        <v>154</v>
      </c>
    </row>
    <row r="351" spans="2:65" s="22" customFormat="1" ht="15.75" customHeight="1" x14ac:dyDescent="0.3">
      <c r="B351" s="23"/>
      <c r="C351" s="86" t="s">
        <v>590</v>
      </c>
      <c r="D351" s="86" t="s">
        <v>156</v>
      </c>
      <c r="E351" s="87" t="s">
        <v>591</v>
      </c>
      <c r="F351" s="88" t="s">
        <v>592</v>
      </c>
      <c r="G351" s="89" t="s">
        <v>579</v>
      </c>
      <c r="H351" s="90">
        <v>668</v>
      </c>
      <c r="I351" s="118"/>
      <c r="J351" s="91">
        <f>ROUND($I$351*$H$351,1)</f>
        <v>0</v>
      </c>
      <c r="K351" s="88"/>
      <c r="L351" s="23"/>
      <c r="M351" s="92"/>
      <c r="N351" s="93" t="s">
        <v>37</v>
      </c>
      <c r="Q351" s="94">
        <v>0</v>
      </c>
      <c r="R351" s="94">
        <f>$Q$351*$H$351</f>
        <v>0</v>
      </c>
      <c r="S351" s="94">
        <v>1E-3</v>
      </c>
      <c r="T351" s="95">
        <f>$S$351*$H$351</f>
        <v>0.66800000000000004</v>
      </c>
      <c r="AR351" s="19" t="s">
        <v>261</v>
      </c>
      <c r="AT351" s="19" t="s">
        <v>156</v>
      </c>
      <c r="AU351" s="19" t="s">
        <v>75</v>
      </c>
      <c r="AY351" s="22" t="s">
        <v>154</v>
      </c>
      <c r="BE351" s="96">
        <f>IF($N$351="základní",$J$351,0)</f>
        <v>0</v>
      </c>
      <c r="BF351" s="96">
        <f>IF($N$351="snížená",$J$351,0)</f>
        <v>0</v>
      </c>
      <c r="BG351" s="96">
        <f>IF($N$351="zákl. přenesená",$J$351,0)</f>
        <v>0</v>
      </c>
      <c r="BH351" s="96">
        <f>IF($N$351="sníž. přenesená",$J$351,0)</f>
        <v>0</v>
      </c>
      <c r="BI351" s="96">
        <f>IF($N$351="nulová",$J$351,0)</f>
        <v>0</v>
      </c>
      <c r="BJ351" s="19" t="s">
        <v>73</v>
      </c>
      <c r="BK351" s="96">
        <f>ROUND($I$351*$H$351,1)</f>
        <v>0</v>
      </c>
      <c r="BL351" s="19" t="s">
        <v>261</v>
      </c>
      <c r="BM351" s="19" t="s">
        <v>593</v>
      </c>
    </row>
    <row r="352" spans="2:65" s="22" customFormat="1" ht="27" customHeight="1" x14ac:dyDescent="0.3">
      <c r="B352" s="23"/>
      <c r="C352" s="89" t="s">
        <v>594</v>
      </c>
      <c r="D352" s="89" t="s">
        <v>156</v>
      </c>
      <c r="E352" s="87" t="s">
        <v>595</v>
      </c>
      <c r="F352" s="88" t="s">
        <v>596</v>
      </c>
      <c r="G352" s="89" t="s">
        <v>258</v>
      </c>
      <c r="H352" s="90">
        <v>4</v>
      </c>
      <c r="I352" s="118"/>
      <c r="J352" s="91">
        <f>ROUND($I$352*$H$352,1)</f>
        <v>0</v>
      </c>
      <c r="K352" s="88"/>
      <c r="L352" s="23"/>
      <c r="M352" s="92"/>
      <c r="N352" s="93" t="s">
        <v>37</v>
      </c>
      <c r="Q352" s="94">
        <v>1.15E-2</v>
      </c>
      <c r="R352" s="94">
        <f>$Q$352*$H$352</f>
        <v>4.5999999999999999E-2</v>
      </c>
      <c r="S352" s="94">
        <v>0</v>
      </c>
      <c r="T352" s="95">
        <f>$S$352*$H$352</f>
        <v>0</v>
      </c>
      <c r="AR352" s="19" t="s">
        <v>261</v>
      </c>
      <c r="AT352" s="19" t="s">
        <v>156</v>
      </c>
      <c r="AU352" s="19" t="s">
        <v>75</v>
      </c>
      <c r="AY352" s="19" t="s">
        <v>154</v>
      </c>
      <c r="BE352" s="96">
        <f>IF($N$352="základní",$J$352,0)</f>
        <v>0</v>
      </c>
      <c r="BF352" s="96">
        <f>IF($N$352="snížená",$J$352,0)</f>
        <v>0</v>
      </c>
      <c r="BG352" s="96">
        <f>IF($N$352="zákl. přenesená",$J$352,0)</f>
        <v>0</v>
      </c>
      <c r="BH352" s="96">
        <f>IF($N$352="sníž. přenesená",$J$352,0)</f>
        <v>0</v>
      </c>
      <c r="BI352" s="96">
        <f>IF($N$352="nulová",$J$352,0)</f>
        <v>0</v>
      </c>
      <c r="BJ352" s="19" t="s">
        <v>73</v>
      </c>
      <c r="BK352" s="96">
        <f>ROUND($I$352*$H$352,1)</f>
        <v>0</v>
      </c>
      <c r="BL352" s="19" t="s">
        <v>261</v>
      </c>
      <c r="BM352" s="19" t="s">
        <v>597</v>
      </c>
    </row>
    <row r="353" spans="2:65" s="22" customFormat="1" ht="15.75" customHeight="1" x14ac:dyDescent="0.3">
      <c r="B353" s="23"/>
      <c r="C353" s="89" t="s">
        <v>598</v>
      </c>
      <c r="D353" s="89" t="s">
        <v>156</v>
      </c>
      <c r="E353" s="87" t="s">
        <v>599</v>
      </c>
      <c r="F353" s="88" t="s">
        <v>600</v>
      </c>
      <c r="G353" s="89" t="s">
        <v>174</v>
      </c>
      <c r="H353" s="90">
        <v>3.5</v>
      </c>
      <c r="I353" s="118"/>
      <c r="J353" s="91">
        <f>ROUND($I$353*$H$353,1)</f>
        <v>0</v>
      </c>
      <c r="K353" s="88"/>
      <c r="L353" s="23"/>
      <c r="M353" s="92"/>
      <c r="N353" s="93" t="s">
        <v>37</v>
      </c>
      <c r="Q353" s="94">
        <v>8.9999999999999993E-3</v>
      </c>
      <c r="R353" s="94">
        <f>$Q$353*$H$353</f>
        <v>3.15E-2</v>
      </c>
      <c r="S353" s="94">
        <v>0</v>
      </c>
      <c r="T353" s="95">
        <f>$S$353*$H$353</f>
        <v>0</v>
      </c>
      <c r="AR353" s="19" t="s">
        <v>261</v>
      </c>
      <c r="AT353" s="19" t="s">
        <v>156</v>
      </c>
      <c r="AU353" s="19" t="s">
        <v>75</v>
      </c>
      <c r="AY353" s="19" t="s">
        <v>154</v>
      </c>
      <c r="BE353" s="96">
        <f>IF($N$353="základní",$J$353,0)</f>
        <v>0</v>
      </c>
      <c r="BF353" s="96">
        <f>IF($N$353="snížená",$J$353,0)</f>
        <v>0</v>
      </c>
      <c r="BG353" s="96">
        <f>IF($N$353="zákl. přenesená",$J$353,0)</f>
        <v>0</v>
      </c>
      <c r="BH353" s="96">
        <f>IF($N$353="sníž. přenesená",$J$353,0)</f>
        <v>0</v>
      </c>
      <c r="BI353" s="96">
        <f>IF($N$353="nulová",$J$353,0)</f>
        <v>0</v>
      </c>
      <c r="BJ353" s="19" t="s">
        <v>73</v>
      </c>
      <c r="BK353" s="96">
        <f>ROUND($I$353*$H$353,1)</f>
        <v>0</v>
      </c>
      <c r="BL353" s="19" t="s">
        <v>261</v>
      </c>
      <c r="BM353" s="19" t="s">
        <v>601</v>
      </c>
    </row>
    <row r="354" spans="2:65" s="22" customFormat="1" ht="15.75" customHeight="1" x14ac:dyDescent="0.3">
      <c r="B354" s="23"/>
      <c r="C354" s="89" t="s">
        <v>602</v>
      </c>
      <c r="D354" s="89" t="s">
        <v>156</v>
      </c>
      <c r="E354" s="87" t="s">
        <v>603</v>
      </c>
      <c r="F354" s="88" t="s">
        <v>604</v>
      </c>
      <c r="G354" s="89" t="s">
        <v>258</v>
      </c>
      <c r="H354" s="90">
        <v>2</v>
      </c>
      <c r="I354" s="118"/>
      <c r="J354" s="91">
        <f>ROUND($I$354*$H$354,1)</f>
        <v>0</v>
      </c>
      <c r="K354" s="88"/>
      <c r="L354" s="23"/>
      <c r="M354" s="92"/>
      <c r="N354" s="93" t="s">
        <v>37</v>
      </c>
      <c r="Q354" s="94">
        <v>0</v>
      </c>
      <c r="R354" s="94">
        <f>$Q$354*$H$354</f>
        <v>0</v>
      </c>
      <c r="S354" s="94">
        <v>0</v>
      </c>
      <c r="T354" s="95">
        <f>$S$354*$H$354</f>
        <v>0</v>
      </c>
      <c r="AR354" s="19" t="s">
        <v>261</v>
      </c>
      <c r="AT354" s="19" t="s">
        <v>156</v>
      </c>
      <c r="AU354" s="19" t="s">
        <v>75</v>
      </c>
      <c r="AY354" s="19" t="s">
        <v>154</v>
      </c>
      <c r="BE354" s="96">
        <f>IF($N$354="základní",$J$354,0)</f>
        <v>0</v>
      </c>
      <c r="BF354" s="96">
        <f>IF($N$354="snížená",$J$354,0)</f>
        <v>0</v>
      </c>
      <c r="BG354" s="96">
        <f>IF($N$354="zákl. přenesená",$J$354,0)</f>
        <v>0</v>
      </c>
      <c r="BH354" s="96">
        <f>IF($N$354="sníž. přenesená",$J$354,0)</f>
        <v>0</v>
      </c>
      <c r="BI354" s="96">
        <f>IF($N$354="nulová",$J$354,0)</f>
        <v>0</v>
      </c>
      <c r="BJ354" s="19" t="s">
        <v>73</v>
      </c>
      <c r="BK354" s="96">
        <f>ROUND($I$354*$H$354,1)</f>
        <v>0</v>
      </c>
      <c r="BL354" s="19" t="s">
        <v>261</v>
      </c>
      <c r="BM354" s="19" t="s">
        <v>605</v>
      </c>
    </row>
    <row r="355" spans="2:65" s="22" customFormat="1" ht="27" customHeight="1" x14ac:dyDescent="0.3">
      <c r="B355" s="23"/>
      <c r="C355" s="89" t="s">
        <v>606</v>
      </c>
      <c r="D355" s="89" t="s">
        <v>156</v>
      </c>
      <c r="E355" s="87" t="s">
        <v>607</v>
      </c>
      <c r="F355" s="88" t="s">
        <v>608</v>
      </c>
      <c r="G355" s="89" t="s">
        <v>258</v>
      </c>
      <c r="H355" s="90">
        <v>1</v>
      </c>
      <c r="I355" s="118"/>
      <c r="J355" s="91">
        <f>ROUND($I$355*$H$355,1)</f>
        <v>0</v>
      </c>
      <c r="K355" s="88"/>
      <c r="L355" s="23"/>
      <c r="M355" s="92"/>
      <c r="N355" s="93" t="s">
        <v>37</v>
      </c>
      <c r="Q355" s="94">
        <v>0.05</v>
      </c>
      <c r="R355" s="94">
        <f>$Q$355*$H$355</f>
        <v>0.05</v>
      </c>
      <c r="S355" s="94">
        <v>0</v>
      </c>
      <c r="T355" s="95">
        <f>$S$355*$H$355</f>
        <v>0</v>
      </c>
      <c r="AR355" s="19" t="s">
        <v>261</v>
      </c>
      <c r="AT355" s="19" t="s">
        <v>156</v>
      </c>
      <c r="AU355" s="19" t="s">
        <v>75</v>
      </c>
      <c r="AY355" s="19" t="s">
        <v>154</v>
      </c>
      <c r="BE355" s="96">
        <f>IF($N$355="základní",$J$355,0)</f>
        <v>0</v>
      </c>
      <c r="BF355" s="96">
        <f>IF($N$355="snížená",$J$355,0)</f>
        <v>0</v>
      </c>
      <c r="BG355" s="96">
        <f>IF($N$355="zákl. přenesená",$J$355,0)</f>
        <v>0</v>
      </c>
      <c r="BH355" s="96">
        <f>IF($N$355="sníž. přenesená",$J$355,0)</f>
        <v>0</v>
      </c>
      <c r="BI355" s="96">
        <f>IF($N$355="nulová",$J$355,0)</f>
        <v>0</v>
      </c>
      <c r="BJ355" s="19" t="s">
        <v>73</v>
      </c>
      <c r="BK355" s="96">
        <f>ROUND($I$355*$H$355,1)</f>
        <v>0</v>
      </c>
      <c r="BL355" s="19" t="s">
        <v>261</v>
      </c>
      <c r="BM355" s="19" t="s">
        <v>609</v>
      </c>
    </row>
    <row r="356" spans="2:65" s="22" customFormat="1" ht="27" customHeight="1" x14ac:dyDescent="0.3">
      <c r="B356" s="23"/>
      <c r="C356" s="89" t="s">
        <v>610</v>
      </c>
      <c r="D356" s="89" t="s">
        <v>156</v>
      </c>
      <c r="E356" s="87" t="s">
        <v>611</v>
      </c>
      <c r="F356" s="88" t="s">
        <v>612</v>
      </c>
      <c r="G356" s="89" t="s">
        <v>258</v>
      </c>
      <c r="H356" s="90">
        <v>1</v>
      </c>
      <c r="I356" s="118"/>
      <c r="J356" s="91">
        <f>ROUND($I$356*$H$356,1)</f>
        <v>0</v>
      </c>
      <c r="K356" s="88"/>
      <c r="L356" s="23"/>
      <c r="M356" s="92"/>
      <c r="N356" s="93" t="s">
        <v>37</v>
      </c>
      <c r="Q356" s="94">
        <v>0.05</v>
      </c>
      <c r="R356" s="94">
        <f>$Q$356*$H$356</f>
        <v>0.05</v>
      </c>
      <c r="S356" s="94">
        <v>0</v>
      </c>
      <c r="T356" s="95">
        <f>$S$356*$H$356</f>
        <v>0</v>
      </c>
      <c r="AR356" s="19" t="s">
        <v>261</v>
      </c>
      <c r="AT356" s="19" t="s">
        <v>156</v>
      </c>
      <c r="AU356" s="19" t="s">
        <v>75</v>
      </c>
      <c r="AY356" s="19" t="s">
        <v>154</v>
      </c>
      <c r="BE356" s="96">
        <f>IF($N$356="základní",$J$356,0)</f>
        <v>0</v>
      </c>
      <c r="BF356" s="96">
        <f>IF($N$356="snížená",$J$356,0)</f>
        <v>0</v>
      </c>
      <c r="BG356" s="96">
        <f>IF($N$356="zákl. přenesená",$J$356,0)</f>
        <v>0</v>
      </c>
      <c r="BH356" s="96">
        <f>IF($N$356="sníž. přenesená",$J$356,0)</f>
        <v>0</v>
      </c>
      <c r="BI356" s="96">
        <f>IF($N$356="nulová",$J$356,0)</f>
        <v>0</v>
      </c>
      <c r="BJ356" s="19" t="s">
        <v>73</v>
      </c>
      <c r="BK356" s="96">
        <f>ROUND($I$356*$H$356,1)</f>
        <v>0</v>
      </c>
      <c r="BL356" s="19" t="s">
        <v>261</v>
      </c>
      <c r="BM356" s="19" t="s">
        <v>613</v>
      </c>
    </row>
    <row r="357" spans="2:65" s="22" customFormat="1" ht="15.75" customHeight="1" x14ac:dyDescent="0.3">
      <c r="B357" s="23"/>
      <c r="C357" s="89" t="s">
        <v>614</v>
      </c>
      <c r="D357" s="89" t="s">
        <v>156</v>
      </c>
      <c r="E357" s="87" t="s">
        <v>615</v>
      </c>
      <c r="F357" s="88" t="s">
        <v>616</v>
      </c>
      <c r="G357" s="89" t="s">
        <v>258</v>
      </c>
      <c r="H357" s="90">
        <v>1</v>
      </c>
      <c r="I357" s="118"/>
      <c r="J357" s="91">
        <f>ROUND($I$357*$H$357,1)</f>
        <v>0</v>
      </c>
      <c r="K357" s="88"/>
      <c r="L357" s="23"/>
      <c r="M357" s="92"/>
      <c r="N357" s="93" t="s">
        <v>37</v>
      </c>
      <c r="Q357" s="94">
        <v>0.16</v>
      </c>
      <c r="R357" s="94">
        <f>$Q$357*$H$357</f>
        <v>0.16</v>
      </c>
      <c r="S357" s="94">
        <v>0</v>
      </c>
      <c r="T357" s="95">
        <f>$S$357*$H$357</f>
        <v>0</v>
      </c>
      <c r="AR357" s="19" t="s">
        <v>261</v>
      </c>
      <c r="AT357" s="19" t="s">
        <v>156</v>
      </c>
      <c r="AU357" s="19" t="s">
        <v>75</v>
      </c>
      <c r="AY357" s="19" t="s">
        <v>154</v>
      </c>
      <c r="BE357" s="96">
        <f>IF($N$357="základní",$J$357,0)</f>
        <v>0</v>
      </c>
      <c r="BF357" s="96">
        <f>IF($N$357="snížená",$J$357,0)</f>
        <v>0</v>
      </c>
      <c r="BG357" s="96">
        <f>IF($N$357="zákl. přenesená",$J$357,0)</f>
        <v>0</v>
      </c>
      <c r="BH357" s="96">
        <f>IF($N$357="sníž. přenesená",$J$357,0)</f>
        <v>0</v>
      </c>
      <c r="BI357" s="96">
        <f>IF($N$357="nulová",$J$357,0)</f>
        <v>0</v>
      </c>
      <c r="BJ357" s="19" t="s">
        <v>73</v>
      </c>
      <c r="BK357" s="96">
        <f>ROUND($I$357*$H$357,1)</f>
        <v>0</v>
      </c>
      <c r="BL357" s="19" t="s">
        <v>261</v>
      </c>
      <c r="BM357" s="19" t="s">
        <v>617</v>
      </c>
    </row>
    <row r="358" spans="2:65" s="22" customFormat="1" ht="15.75" customHeight="1" x14ac:dyDescent="0.3">
      <c r="B358" s="23"/>
      <c r="C358" s="89" t="s">
        <v>618</v>
      </c>
      <c r="D358" s="89" t="s">
        <v>156</v>
      </c>
      <c r="E358" s="87" t="s">
        <v>619</v>
      </c>
      <c r="F358" s="88" t="s">
        <v>620</v>
      </c>
      <c r="G358" s="89" t="s">
        <v>258</v>
      </c>
      <c r="H358" s="90">
        <v>1</v>
      </c>
      <c r="I358" s="118"/>
      <c r="J358" s="91">
        <f>ROUND($I$358*$H$358,1)</f>
        <v>0</v>
      </c>
      <c r="K358" s="88"/>
      <c r="L358" s="23"/>
      <c r="M358" s="92"/>
      <c r="N358" s="93" t="s">
        <v>37</v>
      </c>
      <c r="Q358" s="94">
        <v>0</v>
      </c>
      <c r="R358" s="94">
        <f>$Q$358*$H$358</f>
        <v>0</v>
      </c>
      <c r="S358" s="94">
        <v>0</v>
      </c>
      <c r="T358" s="95">
        <f>$S$358*$H$358</f>
        <v>0</v>
      </c>
      <c r="AR358" s="19" t="s">
        <v>261</v>
      </c>
      <c r="AT358" s="19" t="s">
        <v>156</v>
      </c>
      <c r="AU358" s="19" t="s">
        <v>75</v>
      </c>
      <c r="AY358" s="19" t="s">
        <v>154</v>
      </c>
      <c r="BE358" s="96">
        <f>IF($N$358="základní",$J$358,0)</f>
        <v>0</v>
      </c>
      <c r="BF358" s="96">
        <f>IF($N$358="snížená",$J$358,0)</f>
        <v>0</v>
      </c>
      <c r="BG358" s="96">
        <f>IF($N$358="zákl. přenesená",$J$358,0)</f>
        <v>0</v>
      </c>
      <c r="BH358" s="96">
        <f>IF($N$358="sníž. přenesená",$J$358,0)</f>
        <v>0</v>
      </c>
      <c r="BI358" s="96">
        <f>IF($N$358="nulová",$J$358,0)</f>
        <v>0</v>
      </c>
      <c r="BJ358" s="19" t="s">
        <v>73</v>
      </c>
      <c r="BK358" s="96">
        <f>ROUND($I$358*$H$358,1)</f>
        <v>0</v>
      </c>
      <c r="BL358" s="19" t="s">
        <v>261</v>
      </c>
      <c r="BM358" s="19" t="s">
        <v>621</v>
      </c>
    </row>
    <row r="359" spans="2:65" s="22" customFormat="1" ht="15.75" customHeight="1" x14ac:dyDescent="0.3">
      <c r="B359" s="23"/>
      <c r="C359" s="89" t="s">
        <v>622</v>
      </c>
      <c r="D359" s="89" t="s">
        <v>156</v>
      </c>
      <c r="E359" s="87" t="s">
        <v>623</v>
      </c>
      <c r="F359" s="88" t="s">
        <v>624</v>
      </c>
      <c r="G359" s="89" t="s">
        <v>167</v>
      </c>
      <c r="H359" s="90">
        <v>0.38800000000000001</v>
      </c>
      <c r="I359" s="118"/>
      <c r="J359" s="91">
        <f>ROUND($I$359*$H$359,1)</f>
        <v>0</v>
      </c>
      <c r="K359" s="88"/>
      <c r="L359" s="23"/>
      <c r="M359" s="92"/>
      <c r="N359" s="93" t="s">
        <v>37</v>
      </c>
      <c r="Q359" s="94">
        <v>0</v>
      </c>
      <c r="R359" s="94">
        <f>$Q$359*$H$359</f>
        <v>0</v>
      </c>
      <c r="S359" s="94">
        <v>0</v>
      </c>
      <c r="T359" s="95">
        <f>$S$359*$H$359</f>
        <v>0</v>
      </c>
      <c r="AR359" s="19" t="s">
        <v>261</v>
      </c>
      <c r="AT359" s="19" t="s">
        <v>156</v>
      </c>
      <c r="AU359" s="19" t="s">
        <v>75</v>
      </c>
      <c r="AY359" s="19" t="s">
        <v>154</v>
      </c>
      <c r="BE359" s="96">
        <f>IF($N$359="základní",$J$359,0)</f>
        <v>0</v>
      </c>
      <c r="BF359" s="96">
        <f>IF($N$359="snížená",$J$359,0)</f>
        <v>0</v>
      </c>
      <c r="BG359" s="96">
        <f>IF($N$359="zákl. přenesená",$J$359,0)</f>
        <v>0</v>
      </c>
      <c r="BH359" s="96">
        <f>IF($N$359="sníž. přenesená",$J$359,0)</f>
        <v>0</v>
      </c>
      <c r="BI359" s="96">
        <f>IF($N$359="nulová",$J$359,0)</f>
        <v>0</v>
      </c>
      <c r="BJ359" s="19" t="s">
        <v>73</v>
      </c>
      <c r="BK359" s="96">
        <f>ROUND($I$359*$H$359,1)</f>
        <v>0</v>
      </c>
      <c r="BL359" s="19" t="s">
        <v>261</v>
      </c>
      <c r="BM359" s="19" t="s">
        <v>625</v>
      </c>
    </row>
    <row r="360" spans="2:65" s="76" customFormat="1" ht="30.75" customHeight="1" x14ac:dyDescent="0.3">
      <c r="B360" s="75"/>
      <c r="D360" s="77" t="s">
        <v>65</v>
      </c>
      <c r="E360" s="84" t="s">
        <v>626</v>
      </c>
      <c r="F360" s="84" t="s">
        <v>627</v>
      </c>
      <c r="J360" s="85">
        <f>$BK$360</f>
        <v>0</v>
      </c>
      <c r="L360" s="75"/>
      <c r="M360" s="80"/>
      <c r="P360" s="81">
        <f>SUM($P$361:$P$387)</f>
        <v>0</v>
      </c>
      <c r="R360" s="81">
        <f>SUM($R$361:$R$387)</f>
        <v>0.43367343999999997</v>
      </c>
      <c r="T360" s="82">
        <f>SUM($T$361:$T$387)</f>
        <v>0</v>
      </c>
      <c r="AR360" s="77" t="s">
        <v>75</v>
      </c>
      <c r="AT360" s="77" t="s">
        <v>65</v>
      </c>
      <c r="AU360" s="77" t="s">
        <v>73</v>
      </c>
      <c r="AY360" s="77" t="s">
        <v>154</v>
      </c>
      <c r="BK360" s="83">
        <f>SUM($BK$361:$BK$387)</f>
        <v>0</v>
      </c>
    </row>
    <row r="361" spans="2:65" s="22" customFormat="1" ht="15.75" customHeight="1" x14ac:dyDescent="0.3">
      <c r="B361" s="23"/>
      <c r="C361" s="89" t="s">
        <v>628</v>
      </c>
      <c r="D361" s="89" t="s">
        <v>156</v>
      </c>
      <c r="E361" s="87" t="s">
        <v>629</v>
      </c>
      <c r="F361" s="88" t="s">
        <v>630</v>
      </c>
      <c r="G361" s="89" t="s">
        <v>195</v>
      </c>
      <c r="H361" s="90">
        <v>156.62799999999999</v>
      </c>
      <c r="I361" s="118"/>
      <c r="J361" s="91">
        <f>ROUND($I$361*$H$361,1)</f>
        <v>0</v>
      </c>
      <c r="K361" s="88"/>
      <c r="L361" s="23"/>
      <c r="M361" s="92"/>
      <c r="N361" s="93" t="s">
        <v>37</v>
      </c>
      <c r="Q361" s="94">
        <v>1.1299999999999999E-3</v>
      </c>
      <c r="R361" s="94">
        <f>$Q$361*$H$361</f>
        <v>0.17698963999999998</v>
      </c>
      <c r="S361" s="94">
        <v>0</v>
      </c>
      <c r="T361" s="95">
        <f>$S$361*$H$361</f>
        <v>0</v>
      </c>
      <c r="AR361" s="19" t="s">
        <v>261</v>
      </c>
      <c r="AT361" s="19" t="s">
        <v>156</v>
      </c>
      <c r="AU361" s="19" t="s">
        <v>75</v>
      </c>
      <c r="AY361" s="19" t="s">
        <v>154</v>
      </c>
      <c r="BE361" s="96">
        <f>IF($N$361="základní",$J$361,0)</f>
        <v>0</v>
      </c>
      <c r="BF361" s="96">
        <f>IF($N$361="snížená",$J$361,0)</f>
        <v>0</v>
      </c>
      <c r="BG361" s="96">
        <f>IF($N$361="zákl. přenesená",$J$361,0)</f>
        <v>0</v>
      </c>
      <c r="BH361" s="96">
        <f>IF($N$361="sníž. přenesená",$J$361,0)</f>
        <v>0</v>
      </c>
      <c r="BI361" s="96">
        <f>IF($N$361="nulová",$J$361,0)</f>
        <v>0</v>
      </c>
      <c r="BJ361" s="19" t="s">
        <v>73</v>
      </c>
      <c r="BK361" s="96">
        <f>ROUND($I$361*$H$361,1)</f>
        <v>0</v>
      </c>
      <c r="BL361" s="19" t="s">
        <v>261</v>
      </c>
      <c r="BM361" s="19" t="s">
        <v>631</v>
      </c>
    </row>
    <row r="362" spans="2:65" s="22" customFormat="1" ht="15.75" customHeight="1" x14ac:dyDescent="0.3">
      <c r="B362" s="97"/>
      <c r="D362" s="98" t="s">
        <v>162</v>
      </c>
      <c r="E362" s="99"/>
      <c r="F362" s="99" t="s">
        <v>383</v>
      </c>
      <c r="H362" s="100">
        <v>155.83000000000001</v>
      </c>
      <c r="L362" s="97"/>
      <c r="M362" s="101"/>
      <c r="T362" s="102"/>
      <c r="AT362" s="103" t="s">
        <v>162</v>
      </c>
      <c r="AU362" s="103" t="s">
        <v>75</v>
      </c>
      <c r="AV362" s="103" t="s">
        <v>75</v>
      </c>
      <c r="AW362" s="103" t="s">
        <v>121</v>
      </c>
      <c r="AX362" s="103" t="s">
        <v>66</v>
      </c>
      <c r="AY362" s="103" t="s">
        <v>154</v>
      </c>
    </row>
    <row r="363" spans="2:65" s="22" customFormat="1" ht="15.75" customHeight="1" x14ac:dyDescent="0.3">
      <c r="B363" s="97"/>
      <c r="D363" s="104" t="s">
        <v>162</v>
      </c>
      <c r="E363" s="103"/>
      <c r="F363" s="99" t="s">
        <v>632</v>
      </c>
      <c r="H363" s="100">
        <v>0.36</v>
      </c>
      <c r="L363" s="97"/>
      <c r="M363" s="101"/>
      <c r="T363" s="102"/>
      <c r="AT363" s="103" t="s">
        <v>162</v>
      </c>
      <c r="AU363" s="103" t="s">
        <v>75</v>
      </c>
      <c r="AV363" s="103" t="s">
        <v>75</v>
      </c>
      <c r="AW363" s="103" t="s">
        <v>121</v>
      </c>
      <c r="AX363" s="103" t="s">
        <v>66</v>
      </c>
      <c r="AY363" s="103" t="s">
        <v>154</v>
      </c>
    </row>
    <row r="364" spans="2:65" s="22" customFormat="1" ht="15.75" customHeight="1" x14ac:dyDescent="0.3">
      <c r="B364" s="97"/>
      <c r="D364" s="104" t="s">
        <v>162</v>
      </c>
      <c r="E364" s="103"/>
      <c r="F364" s="99" t="s">
        <v>633</v>
      </c>
      <c r="H364" s="100">
        <v>0.28000000000000003</v>
      </c>
      <c r="L364" s="97"/>
      <c r="M364" s="101"/>
      <c r="T364" s="102"/>
      <c r="AT364" s="103" t="s">
        <v>162</v>
      </c>
      <c r="AU364" s="103" t="s">
        <v>75</v>
      </c>
      <c r="AV364" s="103" t="s">
        <v>75</v>
      </c>
      <c r="AW364" s="103" t="s">
        <v>121</v>
      </c>
      <c r="AX364" s="103" t="s">
        <v>66</v>
      </c>
      <c r="AY364" s="103" t="s">
        <v>154</v>
      </c>
    </row>
    <row r="365" spans="2:65" s="22" customFormat="1" ht="15.75" customHeight="1" x14ac:dyDescent="0.3">
      <c r="B365" s="97"/>
      <c r="D365" s="104" t="s">
        <v>162</v>
      </c>
      <c r="E365" s="103"/>
      <c r="F365" s="99" t="s">
        <v>634</v>
      </c>
      <c r="H365" s="100">
        <v>0.1575</v>
      </c>
      <c r="L365" s="97"/>
      <c r="M365" s="101"/>
      <c r="T365" s="102"/>
      <c r="AT365" s="103" t="s">
        <v>162</v>
      </c>
      <c r="AU365" s="103" t="s">
        <v>75</v>
      </c>
      <c r="AV365" s="103" t="s">
        <v>75</v>
      </c>
      <c r="AW365" s="103" t="s">
        <v>121</v>
      </c>
      <c r="AX365" s="103" t="s">
        <v>66</v>
      </c>
      <c r="AY365" s="103" t="s">
        <v>154</v>
      </c>
    </row>
    <row r="366" spans="2:65" s="22" customFormat="1" ht="15.75" customHeight="1" x14ac:dyDescent="0.3">
      <c r="B366" s="23"/>
      <c r="C366" s="86" t="s">
        <v>635</v>
      </c>
      <c r="D366" s="86" t="s">
        <v>156</v>
      </c>
      <c r="E366" s="87" t="s">
        <v>636</v>
      </c>
      <c r="F366" s="88" t="s">
        <v>637</v>
      </c>
      <c r="G366" s="89" t="s">
        <v>195</v>
      </c>
      <c r="H366" s="90">
        <v>106</v>
      </c>
      <c r="I366" s="118"/>
      <c r="J366" s="91">
        <f>ROUND($I$366*$H$366,1)</f>
        <v>0</v>
      </c>
      <c r="K366" s="88"/>
      <c r="L366" s="23"/>
      <c r="M366" s="92"/>
      <c r="N366" s="93" t="s">
        <v>37</v>
      </c>
      <c r="Q366" s="94">
        <v>8.0000000000000004E-4</v>
      </c>
      <c r="R366" s="94">
        <f>$Q$366*$H$366</f>
        <v>8.48E-2</v>
      </c>
      <c r="S366" s="94">
        <v>0</v>
      </c>
      <c r="T366" s="95">
        <f>$S$366*$H$366</f>
        <v>0</v>
      </c>
      <c r="AR366" s="19" t="s">
        <v>261</v>
      </c>
      <c r="AT366" s="19" t="s">
        <v>156</v>
      </c>
      <c r="AU366" s="19" t="s">
        <v>75</v>
      </c>
      <c r="AY366" s="22" t="s">
        <v>154</v>
      </c>
      <c r="BE366" s="96">
        <f>IF($N$366="základní",$J$366,0)</f>
        <v>0</v>
      </c>
      <c r="BF366" s="96">
        <f>IF($N$366="snížená",$J$366,0)</f>
        <v>0</v>
      </c>
      <c r="BG366" s="96">
        <f>IF($N$366="zákl. přenesená",$J$366,0)</f>
        <v>0</v>
      </c>
      <c r="BH366" s="96">
        <f>IF($N$366="sníž. přenesená",$J$366,0)</f>
        <v>0</v>
      </c>
      <c r="BI366" s="96">
        <f>IF($N$366="nulová",$J$366,0)</f>
        <v>0</v>
      </c>
      <c r="BJ366" s="19" t="s">
        <v>73</v>
      </c>
      <c r="BK366" s="96">
        <f>ROUND($I$366*$H$366,1)</f>
        <v>0</v>
      </c>
      <c r="BL366" s="19" t="s">
        <v>261</v>
      </c>
      <c r="BM366" s="19" t="s">
        <v>638</v>
      </c>
    </row>
    <row r="367" spans="2:65" s="22" customFormat="1" ht="15.75" customHeight="1" x14ac:dyDescent="0.3">
      <c r="B367" s="23"/>
      <c r="C367" s="89" t="s">
        <v>639</v>
      </c>
      <c r="D367" s="89" t="s">
        <v>156</v>
      </c>
      <c r="E367" s="87" t="s">
        <v>640</v>
      </c>
      <c r="F367" s="88" t="s">
        <v>641</v>
      </c>
      <c r="G367" s="89" t="s">
        <v>195</v>
      </c>
      <c r="H367" s="90">
        <v>190.982</v>
      </c>
      <c r="I367" s="118"/>
      <c r="J367" s="91">
        <f>ROUND($I$367*$H$367,1)</f>
        <v>0</v>
      </c>
      <c r="K367" s="88"/>
      <c r="L367" s="23"/>
      <c r="M367" s="92"/>
      <c r="N367" s="93" t="s">
        <v>37</v>
      </c>
      <c r="Q367" s="94">
        <v>8.9999999999999998E-4</v>
      </c>
      <c r="R367" s="94">
        <f>$Q$367*$H$367</f>
        <v>0.1718838</v>
      </c>
      <c r="S367" s="94">
        <v>0</v>
      </c>
      <c r="T367" s="95">
        <f>$S$367*$H$367</f>
        <v>0</v>
      </c>
      <c r="AR367" s="19" t="s">
        <v>261</v>
      </c>
      <c r="AT367" s="19" t="s">
        <v>156</v>
      </c>
      <c r="AU367" s="19" t="s">
        <v>75</v>
      </c>
      <c r="AY367" s="19" t="s">
        <v>154</v>
      </c>
      <c r="BE367" s="96">
        <f>IF($N$367="základní",$J$367,0)</f>
        <v>0</v>
      </c>
      <c r="BF367" s="96">
        <f>IF($N$367="snížená",$J$367,0)</f>
        <v>0</v>
      </c>
      <c r="BG367" s="96">
        <f>IF($N$367="zákl. přenesená",$J$367,0)</f>
        <v>0</v>
      </c>
      <c r="BH367" s="96">
        <f>IF($N$367="sníž. přenesená",$J$367,0)</f>
        <v>0</v>
      </c>
      <c r="BI367" s="96">
        <f>IF($N$367="nulová",$J$367,0)</f>
        <v>0</v>
      </c>
      <c r="BJ367" s="19" t="s">
        <v>73</v>
      </c>
      <c r="BK367" s="96">
        <f>ROUND($I$367*$H$367,1)</f>
        <v>0</v>
      </c>
      <c r="BL367" s="19" t="s">
        <v>261</v>
      </c>
      <c r="BM367" s="19" t="s">
        <v>642</v>
      </c>
    </row>
    <row r="368" spans="2:65" s="22" customFormat="1" ht="15.75" customHeight="1" x14ac:dyDescent="0.3">
      <c r="B368" s="97"/>
      <c r="D368" s="98" t="s">
        <v>162</v>
      </c>
      <c r="E368" s="99"/>
      <c r="F368" s="99" t="s">
        <v>643</v>
      </c>
      <c r="H368" s="100">
        <v>34.4</v>
      </c>
      <c r="L368" s="97"/>
      <c r="M368" s="101"/>
      <c r="T368" s="102"/>
      <c r="AT368" s="103" t="s">
        <v>162</v>
      </c>
      <c r="AU368" s="103" t="s">
        <v>75</v>
      </c>
      <c r="AV368" s="103" t="s">
        <v>75</v>
      </c>
      <c r="AW368" s="103" t="s">
        <v>121</v>
      </c>
      <c r="AX368" s="103" t="s">
        <v>66</v>
      </c>
      <c r="AY368" s="103" t="s">
        <v>154</v>
      </c>
    </row>
    <row r="369" spans="2:51" s="22" customFormat="1" ht="15.75" customHeight="1" x14ac:dyDescent="0.3">
      <c r="B369" s="97"/>
      <c r="D369" s="104" t="s">
        <v>162</v>
      </c>
      <c r="E369" s="103"/>
      <c r="F369" s="99" t="s">
        <v>644</v>
      </c>
      <c r="H369" s="100">
        <v>-5</v>
      </c>
      <c r="L369" s="97"/>
      <c r="M369" s="101"/>
      <c r="T369" s="102"/>
      <c r="AT369" s="103" t="s">
        <v>162</v>
      </c>
      <c r="AU369" s="103" t="s">
        <v>75</v>
      </c>
      <c r="AV369" s="103" t="s">
        <v>75</v>
      </c>
      <c r="AW369" s="103" t="s">
        <v>121</v>
      </c>
      <c r="AX369" s="103" t="s">
        <v>66</v>
      </c>
      <c r="AY369" s="103" t="s">
        <v>154</v>
      </c>
    </row>
    <row r="370" spans="2:51" s="22" customFormat="1" ht="15.75" customHeight="1" x14ac:dyDescent="0.3">
      <c r="B370" s="97"/>
      <c r="D370" s="104" t="s">
        <v>162</v>
      </c>
      <c r="E370" s="103"/>
      <c r="F370" s="99" t="s">
        <v>645</v>
      </c>
      <c r="H370" s="100">
        <v>-0.24299999999999999</v>
      </c>
      <c r="L370" s="97"/>
      <c r="M370" s="101"/>
      <c r="T370" s="102"/>
      <c r="AT370" s="103" t="s">
        <v>162</v>
      </c>
      <c r="AU370" s="103" t="s">
        <v>75</v>
      </c>
      <c r="AV370" s="103" t="s">
        <v>75</v>
      </c>
      <c r="AW370" s="103" t="s">
        <v>121</v>
      </c>
      <c r="AX370" s="103" t="s">
        <v>66</v>
      </c>
      <c r="AY370" s="103" t="s">
        <v>154</v>
      </c>
    </row>
    <row r="371" spans="2:51" s="22" customFormat="1" ht="15.75" customHeight="1" x14ac:dyDescent="0.3">
      <c r="B371" s="97"/>
      <c r="D371" s="104" t="s">
        <v>162</v>
      </c>
      <c r="E371" s="103"/>
      <c r="F371" s="99" t="s">
        <v>646</v>
      </c>
      <c r="H371" s="100">
        <v>-0.52500000000000002</v>
      </c>
      <c r="L371" s="97"/>
      <c r="M371" s="101"/>
      <c r="T371" s="102"/>
      <c r="AT371" s="103" t="s">
        <v>162</v>
      </c>
      <c r="AU371" s="103" t="s">
        <v>75</v>
      </c>
      <c r="AV371" s="103" t="s">
        <v>75</v>
      </c>
      <c r="AW371" s="103" t="s">
        <v>121</v>
      </c>
      <c r="AX371" s="103" t="s">
        <v>66</v>
      </c>
      <c r="AY371" s="103" t="s">
        <v>154</v>
      </c>
    </row>
    <row r="372" spans="2:51" s="22" customFormat="1" ht="15.75" customHeight="1" x14ac:dyDescent="0.3">
      <c r="B372" s="97"/>
      <c r="D372" s="104" t="s">
        <v>162</v>
      </c>
      <c r="E372" s="103"/>
      <c r="F372" s="99" t="s">
        <v>647</v>
      </c>
      <c r="H372" s="100">
        <v>28.6</v>
      </c>
      <c r="L372" s="97"/>
      <c r="M372" s="101"/>
      <c r="T372" s="102"/>
      <c r="AT372" s="103" t="s">
        <v>162</v>
      </c>
      <c r="AU372" s="103" t="s">
        <v>75</v>
      </c>
      <c r="AV372" s="103" t="s">
        <v>75</v>
      </c>
      <c r="AW372" s="103" t="s">
        <v>121</v>
      </c>
      <c r="AX372" s="103" t="s">
        <v>66</v>
      </c>
      <c r="AY372" s="103" t="s">
        <v>154</v>
      </c>
    </row>
    <row r="373" spans="2:51" s="22" customFormat="1" ht="15.75" customHeight="1" x14ac:dyDescent="0.3">
      <c r="B373" s="97"/>
      <c r="D373" s="104" t="s">
        <v>162</v>
      </c>
      <c r="E373" s="103"/>
      <c r="F373" s="99" t="s">
        <v>648</v>
      </c>
      <c r="H373" s="100">
        <v>-2.04</v>
      </c>
      <c r="L373" s="97"/>
      <c r="M373" s="101"/>
      <c r="T373" s="102"/>
      <c r="AT373" s="103" t="s">
        <v>162</v>
      </c>
      <c r="AU373" s="103" t="s">
        <v>75</v>
      </c>
      <c r="AV373" s="103" t="s">
        <v>75</v>
      </c>
      <c r="AW373" s="103" t="s">
        <v>121</v>
      </c>
      <c r="AX373" s="103" t="s">
        <v>66</v>
      </c>
      <c r="AY373" s="103" t="s">
        <v>154</v>
      </c>
    </row>
    <row r="374" spans="2:51" s="22" customFormat="1" ht="15.75" customHeight="1" x14ac:dyDescent="0.3">
      <c r="B374" s="97"/>
      <c r="D374" s="104" t="s">
        <v>162</v>
      </c>
      <c r="E374" s="103"/>
      <c r="F374" s="99" t="s">
        <v>649</v>
      </c>
      <c r="H374" s="100">
        <v>32.799999999999997</v>
      </c>
      <c r="L374" s="97"/>
      <c r="M374" s="101"/>
      <c r="T374" s="102"/>
      <c r="AT374" s="103" t="s">
        <v>162</v>
      </c>
      <c r="AU374" s="103" t="s">
        <v>75</v>
      </c>
      <c r="AV374" s="103" t="s">
        <v>75</v>
      </c>
      <c r="AW374" s="103" t="s">
        <v>121</v>
      </c>
      <c r="AX374" s="103" t="s">
        <v>66</v>
      </c>
      <c r="AY374" s="103" t="s">
        <v>154</v>
      </c>
    </row>
    <row r="375" spans="2:51" s="22" customFormat="1" ht="15.75" customHeight="1" x14ac:dyDescent="0.3">
      <c r="B375" s="97"/>
      <c r="D375" s="104" t="s">
        <v>162</v>
      </c>
      <c r="E375" s="103"/>
      <c r="F375" s="99" t="s">
        <v>647</v>
      </c>
      <c r="H375" s="100">
        <v>28.6</v>
      </c>
      <c r="L375" s="97"/>
      <c r="M375" s="101"/>
      <c r="T375" s="102"/>
      <c r="AT375" s="103" t="s">
        <v>162</v>
      </c>
      <c r="AU375" s="103" t="s">
        <v>75</v>
      </c>
      <c r="AV375" s="103" t="s">
        <v>75</v>
      </c>
      <c r="AW375" s="103" t="s">
        <v>121</v>
      </c>
      <c r="AX375" s="103" t="s">
        <v>66</v>
      </c>
      <c r="AY375" s="103" t="s">
        <v>154</v>
      </c>
    </row>
    <row r="376" spans="2:51" s="22" customFormat="1" ht="15.75" customHeight="1" x14ac:dyDescent="0.3">
      <c r="B376" s="97"/>
      <c r="D376" s="104" t="s">
        <v>162</v>
      </c>
      <c r="E376" s="103"/>
      <c r="F376" s="99" t="s">
        <v>650</v>
      </c>
      <c r="H376" s="100">
        <v>7.2</v>
      </c>
      <c r="L376" s="97"/>
      <c r="M376" s="101"/>
      <c r="T376" s="102"/>
      <c r="AT376" s="103" t="s">
        <v>162</v>
      </c>
      <c r="AU376" s="103" t="s">
        <v>75</v>
      </c>
      <c r="AV376" s="103" t="s">
        <v>75</v>
      </c>
      <c r="AW376" s="103" t="s">
        <v>121</v>
      </c>
      <c r="AX376" s="103" t="s">
        <v>66</v>
      </c>
      <c r="AY376" s="103" t="s">
        <v>154</v>
      </c>
    </row>
    <row r="377" spans="2:51" s="22" customFormat="1" ht="15.75" customHeight="1" x14ac:dyDescent="0.3">
      <c r="B377" s="97"/>
      <c r="D377" s="104" t="s">
        <v>162</v>
      </c>
      <c r="E377" s="103"/>
      <c r="F377" s="99" t="s">
        <v>651</v>
      </c>
      <c r="H377" s="100">
        <v>-0.3</v>
      </c>
      <c r="L377" s="97"/>
      <c r="M377" s="101"/>
      <c r="T377" s="102"/>
      <c r="AT377" s="103" t="s">
        <v>162</v>
      </c>
      <c r="AU377" s="103" t="s">
        <v>75</v>
      </c>
      <c r="AV377" s="103" t="s">
        <v>75</v>
      </c>
      <c r="AW377" s="103" t="s">
        <v>121</v>
      </c>
      <c r="AX377" s="103" t="s">
        <v>66</v>
      </c>
      <c r="AY377" s="103" t="s">
        <v>154</v>
      </c>
    </row>
    <row r="378" spans="2:51" s="22" customFormat="1" ht="15.75" customHeight="1" x14ac:dyDescent="0.3">
      <c r="B378" s="97"/>
      <c r="D378" s="104" t="s">
        <v>162</v>
      </c>
      <c r="E378" s="103"/>
      <c r="F378" s="99" t="s">
        <v>652</v>
      </c>
      <c r="H378" s="100">
        <v>15</v>
      </c>
      <c r="L378" s="97"/>
      <c r="M378" s="101"/>
      <c r="T378" s="102"/>
      <c r="AT378" s="103" t="s">
        <v>162</v>
      </c>
      <c r="AU378" s="103" t="s">
        <v>75</v>
      </c>
      <c r="AV378" s="103" t="s">
        <v>75</v>
      </c>
      <c r="AW378" s="103" t="s">
        <v>121</v>
      </c>
      <c r="AX378" s="103" t="s">
        <v>66</v>
      </c>
      <c r="AY378" s="103" t="s">
        <v>154</v>
      </c>
    </row>
    <row r="379" spans="2:51" s="22" customFormat="1" ht="15.75" customHeight="1" x14ac:dyDescent="0.3">
      <c r="B379" s="97"/>
      <c r="D379" s="104" t="s">
        <v>162</v>
      </c>
      <c r="E379" s="103"/>
      <c r="F379" s="99" t="s">
        <v>653</v>
      </c>
      <c r="H379" s="100">
        <v>14.3</v>
      </c>
      <c r="L379" s="97"/>
      <c r="M379" s="101"/>
      <c r="T379" s="102"/>
      <c r="AT379" s="103" t="s">
        <v>162</v>
      </c>
      <c r="AU379" s="103" t="s">
        <v>75</v>
      </c>
      <c r="AV379" s="103" t="s">
        <v>75</v>
      </c>
      <c r="AW379" s="103" t="s">
        <v>121</v>
      </c>
      <c r="AX379" s="103" t="s">
        <v>66</v>
      </c>
      <c r="AY379" s="103" t="s">
        <v>154</v>
      </c>
    </row>
    <row r="380" spans="2:51" s="22" customFormat="1" ht="15.75" customHeight="1" x14ac:dyDescent="0.3">
      <c r="B380" s="97"/>
      <c r="D380" s="104" t="s">
        <v>162</v>
      </c>
      <c r="E380" s="103"/>
      <c r="F380" s="99" t="s">
        <v>654</v>
      </c>
      <c r="H380" s="100">
        <v>8.4</v>
      </c>
      <c r="L380" s="97"/>
      <c r="M380" s="101"/>
      <c r="T380" s="102"/>
      <c r="AT380" s="103" t="s">
        <v>162</v>
      </c>
      <c r="AU380" s="103" t="s">
        <v>75</v>
      </c>
      <c r="AV380" s="103" t="s">
        <v>75</v>
      </c>
      <c r="AW380" s="103" t="s">
        <v>121</v>
      </c>
      <c r="AX380" s="103" t="s">
        <v>66</v>
      </c>
      <c r="AY380" s="103" t="s">
        <v>154</v>
      </c>
    </row>
    <row r="381" spans="2:51" s="22" customFormat="1" ht="15.75" customHeight="1" x14ac:dyDescent="0.3">
      <c r="B381" s="97"/>
      <c r="D381" s="104" t="s">
        <v>162</v>
      </c>
      <c r="E381" s="103"/>
      <c r="F381" s="99" t="s">
        <v>569</v>
      </c>
      <c r="H381" s="100">
        <v>4.2</v>
      </c>
      <c r="L381" s="97"/>
      <c r="M381" s="101"/>
      <c r="T381" s="102"/>
      <c r="AT381" s="103" t="s">
        <v>162</v>
      </c>
      <c r="AU381" s="103" t="s">
        <v>75</v>
      </c>
      <c r="AV381" s="103" t="s">
        <v>75</v>
      </c>
      <c r="AW381" s="103" t="s">
        <v>121</v>
      </c>
      <c r="AX381" s="103" t="s">
        <v>66</v>
      </c>
      <c r="AY381" s="103" t="s">
        <v>154</v>
      </c>
    </row>
    <row r="382" spans="2:51" s="22" customFormat="1" ht="15.75" customHeight="1" x14ac:dyDescent="0.3">
      <c r="B382" s="97"/>
      <c r="D382" s="104" t="s">
        <v>162</v>
      </c>
      <c r="E382" s="103"/>
      <c r="F382" s="99" t="s">
        <v>655</v>
      </c>
      <c r="H382" s="100">
        <v>-0.38500000000000001</v>
      </c>
      <c r="L382" s="97"/>
      <c r="M382" s="101"/>
      <c r="T382" s="102"/>
      <c r="AT382" s="103" t="s">
        <v>162</v>
      </c>
      <c r="AU382" s="103" t="s">
        <v>75</v>
      </c>
      <c r="AV382" s="103" t="s">
        <v>75</v>
      </c>
      <c r="AW382" s="103" t="s">
        <v>121</v>
      </c>
      <c r="AX382" s="103" t="s">
        <v>66</v>
      </c>
      <c r="AY382" s="103" t="s">
        <v>154</v>
      </c>
    </row>
    <row r="383" spans="2:51" s="22" customFormat="1" ht="15.75" customHeight="1" x14ac:dyDescent="0.3">
      <c r="B383" s="97"/>
      <c r="D383" s="104" t="s">
        <v>162</v>
      </c>
      <c r="E383" s="103"/>
      <c r="F383" s="99" t="s">
        <v>656</v>
      </c>
      <c r="H383" s="100">
        <v>-3</v>
      </c>
      <c r="L383" s="97"/>
      <c r="M383" s="101"/>
      <c r="T383" s="102"/>
      <c r="AT383" s="103" t="s">
        <v>162</v>
      </c>
      <c r="AU383" s="103" t="s">
        <v>75</v>
      </c>
      <c r="AV383" s="103" t="s">
        <v>75</v>
      </c>
      <c r="AW383" s="103" t="s">
        <v>121</v>
      </c>
      <c r="AX383" s="103" t="s">
        <v>66</v>
      </c>
      <c r="AY383" s="103" t="s">
        <v>154</v>
      </c>
    </row>
    <row r="384" spans="2:51" s="22" customFormat="1" ht="15.75" customHeight="1" x14ac:dyDescent="0.3">
      <c r="B384" s="97"/>
      <c r="D384" s="104" t="s">
        <v>162</v>
      </c>
      <c r="E384" s="103"/>
      <c r="F384" s="99" t="s">
        <v>657</v>
      </c>
      <c r="H384" s="100">
        <v>22.8</v>
      </c>
      <c r="L384" s="97"/>
      <c r="M384" s="101"/>
      <c r="T384" s="102"/>
      <c r="AT384" s="103" t="s">
        <v>162</v>
      </c>
      <c r="AU384" s="103" t="s">
        <v>75</v>
      </c>
      <c r="AV384" s="103" t="s">
        <v>75</v>
      </c>
      <c r="AW384" s="103" t="s">
        <v>121</v>
      </c>
      <c r="AX384" s="103" t="s">
        <v>66</v>
      </c>
      <c r="AY384" s="103" t="s">
        <v>154</v>
      </c>
    </row>
    <row r="385" spans="2:65" s="22" customFormat="1" ht="15.75" customHeight="1" x14ac:dyDescent="0.3">
      <c r="B385" s="97"/>
      <c r="D385" s="104" t="s">
        <v>162</v>
      </c>
      <c r="E385" s="103"/>
      <c r="F385" s="99" t="s">
        <v>658</v>
      </c>
      <c r="H385" s="100">
        <v>13.8</v>
      </c>
      <c r="L385" s="97"/>
      <c r="M385" s="101"/>
      <c r="T385" s="102"/>
      <c r="AT385" s="103" t="s">
        <v>162</v>
      </c>
      <c r="AU385" s="103" t="s">
        <v>75</v>
      </c>
      <c r="AV385" s="103" t="s">
        <v>75</v>
      </c>
      <c r="AW385" s="103" t="s">
        <v>121</v>
      </c>
      <c r="AX385" s="103" t="s">
        <v>66</v>
      </c>
      <c r="AY385" s="103" t="s">
        <v>154</v>
      </c>
    </row>
    <row r="386" spans="2:65" s="22" customFormat="1" ht="15.75" customHeight="1" x14ac:dyDescent="0.3">
      <c r="B386" s="97"/>
      <c r="D386" s="104" t="s">
        <v>162</v>
      </c>
      <c r="E386" s="103"/>
      <c r="F386" s="99" t="s">
        <v>659</v>
      </c>
      <c r="H386" s="100">
        <v>-3.75</v>
      </c>
      <c r="L386" s="97"/>
      <c r="M386" s="101"/>
      <c r="T386" s="102"/>
      <c r="AT386" s="103" t="s">
        <v>162</v>
      </c>
      <c r="AU386" s="103" t="s">
        <v>75</v>
      </c>
      <c r="AV386" s="103" t="s">
        <v>75</v>
      </c>
      <c r="AW386" s="103" t="s">
        <v>121</v>
      </c>
      <c r="AX386" s="103" t="s">
        <v>66</v>
      </c>
      <c r="AY386" s="103" t="s">
        <v>154</v>
      </c>
    </row>
    <row r="387" spans="2:65" s="22" customFormat="1" ht="15.75" customHeight="1" x14ac:dyDescent="0.3">
      <c r="B387" s="97"/>
      <c r="D387" s="104" t="s">
        <v>162</v>
      </c>
      <c r="E387" s="103"/>
      <c r="F387" s="99" t="s">
        <v>314</v>
      </c>
      <c r="H387" s="100">
        <v>-3.875</v>
      </c>
      <c r="L387" s="97"/>
      <c r="M387" s="101"/>
      <c r="T387" s="102"/>
      <c r="AT387" s="103" t="s">
        <v>162</v>
      </c>
      <c r="AU387" s="103" t="s">
        <v>75</v>
      </c>
      <c r="AV387" s="103" t="s">
        <v>75</v>
      </c>
      <c r="AW387" s="103" t="s">
        <v>121</v>
      </c>
      <c r="AX387" s="103" t="s">
        <v>66</v>
      </c>
      <c r="AY387" s="103" t="s">
        <v>154</v>
      </c>
    </row>
    <row r="388" spans="2:65" s="76" customFormat="1" ht="30.75" customHeight="1" x14ac:dyDescent="0.3">
      <c r="B388" s="75"/>
      <c r="D388" s="77" t="s">
        <v>65</v>
      </c>
      <c r="E388" s="84" t="s">
        <v>660</v>
      </c>
      <c r="F388" s="84" t="s">
        <v>661</v>
      </c>
      <c r="J388" s="85">
        <f>$BK$388</f>
        <v>0</v>
      </c>
      <c r="L388" s="75"/>
      <c r="M388" s="80"/>
      <c r="P388" s="81">
        <f>SUM($P$389:$P$427)</f>
        <v>0</v>
      </c>
      <c r="R388" s="81">
        <f>SUM($R$389:$R$427)</f>
        <v>0.19238738999999999</v>
      </c>
      <c r="T388" s="82">
        <f>SUM($T$389:$T$427)</f>
        <v>0</v>
      </c>
      <c r="AR388" s="77" t="s">
        <v>75</v>
      </c>
      <c r="AT388" s="77" t="s">
        <v>65</v>
      </c>
      <c r="AU388" s="77" t="s">
        <v>73</v>
      </c>
      <c r="AY388" s="77" t="s">
        <v>154</v>
      </c>
      <c r="BK388" s="83">
        <f>SUM($BK$389:$BK$427)</f>
        <v>0</v>
      </c>
    </row>
    <row r="389" spans="2:65" s="22" customFormat="1" ht="15.75" customHeight="1" x14ac:dyDescent="0.3">
      <c r="B389" s="23"/>
      <c r="C389" s="86" t="s">
        <v>662</v>
      </c>
      <c r="D389" s="86" t="s">
        <v>156</v>
      </c>
      <c r="E389" s="87" t="s">
        <v>663</v>
      </c>
      <c r="F389" s="88" t="s">
        <v>664</v>
      </c>
      <c r="G389" s="89" t="s">
        <v>195</v>
      </c>
      <c r="H389" s="90">
        <v>493.30099999999999</v>
      </c>
      <c r="I389" s="118"/>
      <c r="J389" s="91">
        <f>ROUND($I$389*$H$389,1)</f>
        <v>0</v>
      </c>
      <c r="K389" s="88"/>
      <c r="L389" s="23"/>
      <c r="M389" s="92"/>
      <c r="N389" s="93" t="s">
        <v>37</v>
      </c>
      <c r="Q389" s="94">
        <v>3.8999999999999999E-4</v>
      </c>
      <c r="R389" s="94">
        <f>$Q$389*$H$389</f>
        <v>0.19238738999999999</v>
      </c>
      <c r="S389" s="94">
        <v>0</v>
      </c>
      <c r="T389" s="95">
        <f>$S$389*$H$389</f>
        <v>0</v>
      </c>
      <c r="AR389" s="19" t="s">
        <v>261</v>
      </c>
      <c r="AT389" s="19" t="s">
        <v>156</v>
      </c>
      <c r="AU389" s="19" t="s">
        <v>75</v>
      </c>
      <c r="AY389" s="22" t="s">
        <v>154</v>
      </c>
      <c r="BE389" s="96">
        <f>IF($N$389="základní",$J$389,0)</f>
        <v>0</v>
      </c>
      <c r="BF389" s="96">
        <f>IF($N$389="snížená",$J$389,0)</f>
        <v>0</v>
      </c>
      <c r="BG389" s="96">
        <f>IF($N$389="zákl. přenesená",$J$389,0)</f>
        <v>0</v>
      </c>
      <c r="BH389" s="96">
        <f>IF($N$389="sníž. přenesená",$J$389,0)</f>
        <v>0</v>
      </c>
      <c r="BI389" s="96">
        <f>IF($N$389="nulová",$J$389,0)</f>
        <v>0</v>
      </c>
      <c r="BJ389" s="19" t="s">
        <v>73</v>
      </c>
      <c r="BK389" s="96">
        <f>ROUND($I$389*$H$389,1)</f>
        <v>0</v>
      </c>
      <c r="BL389" s="19" t="s">
        <v>261</v>
      </c>
      <c r="BM389" s="19" t="s">
        <v>665</v>
      </c>
    </row>
    <row r="390" spans="2:65" s="22" customFormat="1" ht="15.75" customHeight="1" x14ac:dyDescent="0.3">
      <c r="B390" s="97"/>
      <c r="D390" s="98" t="s">
        <v>162</v>
      </c>
      <c r="E390" s="99"/>
      <c r="F390" s="99" t="s">
        <v>383</v>
      </c>
      <c r="H390" s="100">
        <v>155.83000000000001</v>
      </c>
      <c r="L390" s="97"/>
      <c r="M390" s="101"/>
      <c r="T390" s="102"/>
      <c r="AT390" s="103" t="s">
        <v>162</v>
      </c>
      <c r="AU390" s="103" t="s">
        <v>75</v>
      </c>
      <c r="AV390" s="103" t="s">
        <v>75</v>
      </c>
      <c r="AW390" s="103" t="s">
        <v>121</v>
      </c>
      <c r="AX390" s="103" t="s">
        <v>66</v>
      </c>
      <c r="AY390" s="103" t="s">
        <v>154</v>
      </c>
    </row>
    <row r="391" spans="2:65" s="22" customFormat="1" ht="15.75" customHeight="1" x14ac:dyDescent="0.3">
      <c r="B391" s="97"/>
      <c r="D391" s="104" t="s">
        <v>162</v>
      </c>
      <c r="E391" s="103"/>
      <c r="F391" s="99" t="s">
        <v>666</v>
      </c>
      <c r="H391" s="100">
        <v>49.02</v>
      </c>
      <c r="L391" s="97"/>
      <c r="M391" s="101"/>
      <c r="T391" s="102"/>
      <c r="AT391" s="103" t="s">
        <v>162</v>
      </c>
      <c r="AU391" s="103" t="s">
        <v>75</v>
      </c>
      <c r="AV391" s="103" t="s">
        <v>75</v>
      </c>
      <c r="AW391" s="103" t="s">
        <v>121</v>
      </c>
      <c r="AX391" s="103" t="s">
        <v>66</v>
      </c>
      <c r="AY391" s="103" t="s">
        <v>154</v>
      </c>
    </row>
    <row r="392" spans="2:65" s="22" customFormat="1" ht="15.75" customHeight="1" x14ac:dyDescent="0.3">
      <c r="B392" s="97"/>
      <c r="D392" s="104" t="s">
        <v>162</v>
      </c>
      <c r="E392" s="103"/>
      <c r="F392" s="99" t="s">
        <v>667</v>
      </c>
      <c r="H392" s="100">
        <v>40.755000000000003</v>
      </c>
      <c r="L392" s="97"/>
      <c r="M392" s="101"/>
      <c r="T392" s="102"/>
      <c r="AT392" s="103" t="s">
        <v>162</v>
      </c>
      <c r="AU392" s="103" t="s">
        <v>75</v>
      </c>
      <c r="AV392" s="103" t="s">
        <v>75</v>
      </c>
      <c r="AW392" s="103" t="s">
        <v>121</v>
      </c>
      <c r="AX392" s="103" t="s">
        <v>66</v>
      </c>
      <c r="AY392" s="103" t="s">
        <v>154</v>
      </c>
    </row>
    <row r="393" spans="2:65" s="22" customFormat="1" ht="15.75" customHeight="1" x14ac:dyDescent="0.3">
      <c r="B393" s="97"/>
      <c r="D393" s="104" t="s">
        <v>162</v>
      </c>
      <c r="E393" s="103"/>
      <c r="F393" s="99" t="s">
        <v>305</v>
      </c>
      <c r="H393" s="100">
        <v>-5.5</v>
      </c>
      <c r="L393" s="97"/>
      <c r="M393" s="101"/>
      <c r="T393" s="102"/>
      <c r="AT393" s="103" t="s">
        <v>162</v>
      </c>
      <c r="AU393" s="103" t="s">
        <v>75</v>
      </c>
      <c r="AV393" s="103" t="s">
        <v>75</v>
      </c>
      <c r="AW393" s="103" t="s">
        <v>121</v>
      </c>
      <c r="AX393" s="103" t="s">
        <v>66</v>
      </c>
      <c r="AY393" s="103" t="s">
        <v>154</v>
      </c>
    </row>
    <row r="394" spans="2:65" s="22" customFormat="1" ht="15.75" customHeight="1" x14ac:dyDescent="0.3">
      <c r="B394" s="97"/>
      <c r="D394" s="104" t="s">
        <v>162</v>
      </c>
      <c r="E394" s="103"/>
      <c r="F394" s="99" t="s">
        <v>668</v>
      </c>
      <c r="H394" s="100">
        <v>-2.46</v>
      </c>
      <c r="L394" s="97"/>
      <c r="M394" s="101"/>
      <c r="T394" s="102"/>
      <c r="AT394" s="103" t="s">
        <v>162</v>
      </c>
      <c r="AU394" s="103" t="s">
        <v>75</v>
      </c>
      <c r="AV394" s="103" t="s">
        <v>75</v>
      </c>
      <c r="AW394" s="103" t="s">
        <v>121</v>
      </c>
      <c r="AX394" s="103" t="s">
        <v>66</v>
      </c>
      <c r="AY394" s="103" t="s">
        <v>154</v>
      </c>
    </row>
    <row r="395" spans="2:65" s="22" customFormat="1" ht="15.75" customHeight="1" x14ac:dyDescent="0.3">
      <c r="B395" s="97"/>
      <c r="D395" s="104" t="s">
        <v>162</v>
      </c>
      <c r="E395" s="103"/>
      <c r="F395" s="99" t="s">
        <v>669</v>
      </c>
      <c r="H395" s="100">
        <v>-0.98550000000000004</v>
      </c>
      <c r="L395" s="97"/>
      <c r="M395" s="101"/>
      <c r="T395" s="102"/>
      <c r="AT395" s="103" t="s">
        <v>162</v>
      </c>
      <c r="AU395" s="103" t="s">
        <v>75</v>
      </c>
      <c r="AV395" s="103" t="s">
        <v>75</v>
      </c>
      <c r="AW395" s="103" t="s">
        <v>121</v>
      </c>
      <c r="AX395" s="103" t="s">
        <v>66</v>
      </c>
      <c r="AY395" s="103" t="s">
        <v>154</v>
      </c>
    </row>
    <row r="396" spans="2:65" s="22" customFormat="1" ht="15.75" customHeight="1" x14ac:dyDescent="0.3">
      <c r="B396" s="97"/>
      <c r="D396" s="104" t="s">
        <v>162</v>
      </c>
      <c r="E396" s="103"/>
      <c r="F396" s="99" t="s">
        <v>311</v>
      </c>
      <c r="H396" s="100">
        <v>-1.4875</v>
      </c>
      <c r="L396" s="97"/>
      <c r="M396" s="101"/>
      <c r="T396" s="102"/>
      <c r="AT396" s="103" t="s">
        <v>162</v>
      </c>
      <c r="AU396" s="103" t="s">
        <v>75</v>
      </c>
      <c r="AV396" s="103" t="s">
        <v>75</v>
      </c>
      <c r="AW396" s="103" t="s">
        <v>121</v>
      </c>
      <c r="AX396" s="103" t="s">
        <v>66</v>
      </c>
      <c r="AY396" s="103" t="s">
        <v>154</v>
      </c>
    </row>
    <row r="397" spans="2:65" s="22" customFormat="1" ht="15.75" customHeight="1" x14ac:dyDescent="0.3">
      <c r="B397" s="97"/>
      <c r="D397" s="104" t="s">
        <v>162</v>
      </c>
      <c r="E397" s="103"/>
      <c r="F397" s="99" t="s">
        <v>318</v>
      </c>
      <c r="H397" s="100">
        <v>0.75</v>
      </c>
      <c r="L397" s="97"/>
      <c r="M397" s="101"/>
      <c r="T397" s="102"/>
      <c r="AT397" s="103" t="s">
        <v>162</v>
      </c>
      <c r="AU397" s="103" t="s">
        <v>75</v>
      </c>
      <c r="AV397" s="103" t="s">
        <v>75</v>
      </c>
      <c r="AW397" s="103" t="s">
        <v>121</v>
      </c>
      <c r="AX397" s="103" t="s">
        <v>66</v>
      </c>
      <c r="AY397" s="103" t="s">
        <v>154</v>
      </c>
    </row>
    <row r="398" spans="2:65" s="22" customFormat="1" ht="15.75" customHeight="1" x14ac:dyDescent="0.3">
      <c r="B398" s="97"/>
      <c r="D398" s="104" t="s">
        <v>162</v>
      </c>
      <c r="E398" s="103"/>
      <c r="F398" s="99" t="s">
        <v>317</v>
      </c>
      <c r="H398" s="100">
        <v>1.32</v>
      </c>
      <c r="L398" s="97"/>
      <c r="M398" s="101"/>
      <c r="T398" s="102"/>
      <c r="AT398" s="103" t="s">
        <v>162</v>
      </c>
      <c r="AU398" s="103" t="s">
        <v>75</v>
      </c>
      <c r="AV398" s="103" t="s">
        <v>75</v>
      </c>
      <c r="AW398" s="103" t="s">
        <v>121</v>
      </c>
      <c r="AX398" s="103" t="s">
        <v>66</v>
      </c>
      <c r="AY398" s="103" t="s">
        <v>154</v>
      </c>
    </row>
    <row r="399" spans="2:65" s="22" customFormat="1" ht="15.75" customHeight="1" x14ac:dyDescent="0.3">
      <c r="B399" s="97"/>
      <c r="D399" s="104" t="s">
        <v>162</v>
      </c>
      <c r="E399" s="103"/>
      <c r="F399" s="99" t="s">
        <v>670</v>
      </c>
      <c r="H399" s="100">
        <v>0.438</v>
      </c>
      <c r="L399" s="97"/>
      <c r="M399" s="101"/>
      <c r="T399" s="102"/>
      <c r="AT399" s="103" t="s">
        <v>162</v>
      </c>
      <c r="AU399" s="103" t="s">
        <v>75</v>
      </c>
      <c r="AV399" s="103" t="s">
        <v>75</v>
      </c>
      <c r="AW399" s="103" t="s">
        <v>121</v>
      </c>
      <c r="AX399" s="103" t="s">
        <v>66</v>
      </c>
      <c r="AY399" s="103" t="s">
        <v>154</v>
      </c>
    </row>
    <row r="400" spans="2:65" s="22" customFormat="1" ht="15.75" customHeight="1" x14ac:dyDescent="0.3">
      <c r="B400" s="97"/>
      <c r="D400" s="104" t="s">
        <v>162</v>
      </c>
      <c r="E400" s="103"/>
      <c r="F400" s="99" t="s">
        <v>671</v>
      </c>
      <c r="H400" s="100">
        <v>0.51</v>
      </c>
      <c r="L400" s="97"/>
      <c r="M400" s="101"/>
      <c r="T400" s="102"/>
      <c r="AT400" s="103" t="s">
        <v>162</v>
      </c>
      <c r="AU400" s="103" t="s">
        <v>75</v>
      </c>
      <c r="AV400" s="103" t="s">
        <v>75</v>
      </c>
      <c r="AW400" s="103" t="s">
        <v>121</v>
      </c>
      <c r="AX400" s="103" t="s">
        <v>66</v>
      </c>
      <c r="AY400" s="103" t="s">
        <v>154</v>
      </c>
    </row>
    <row r="401" spans="2:51" s="22" customFormat="1" ht="15.75" customHeight="1" x14ac:dyDescent="0.3">
      <c r="B401" s="97"/>
      <c r="D401" s="104" t="s">
        <v>162</v>
      </c>
      <c r="E401" s="103"/>
      <c r="F401" s="99" t="s">
        <v>672</v>
      </c>
      <c r="H401" s="100">
        <v>0.40500000000000003</v>
      </c>
      <c r="L401" s="97"/>
      <c r="M401" s="101"/>
      <c r="T401" s="102"/>
      <c r="AT401" s="103" t="s">
        <v>162</v>
      </c>
      <c r="AU401" s="103" t="s">
        <v>75</v>
      </c>
      <c r="AV401" s="103" t="s">
        <v>75</v>
      </c>
      <c r="AW401" s="103" t="s">
        <v>121</v>
      </c>
      <c r="AX401" s="103" t="s">
        <v>66</v>
      </c>
      <c r="AY401" s="103" t="s">
        <v>154</v>
      </c>
    </row>
    <row r="402" spans="2:51" s="22" customFormat="1" ht="15.75" customHeight="1" x14ac:dyDescent="0.3">
      <c r="B402" s="97"/>
      <c r="D402" s="104" t="s">
        <v>162</v>
      </c>
      <c r="E402" s="103"/>
      <c r="F402" s="99" t="s">
        <v>673</v>
      </c>
      <c r="H402" s="100">
        <v>0.52500000000000002</v>
      </c>
      <c r="L402" s="97"/>
      <c r="M402" s="101"/>
      <c r="T402" s="102"/>
      <c r="AT402" s="103" t="s">
        <v>162</v>
      </c>
      <c r="AU402" s="103" t="s">
        <v>75</v>
      </c>
      <c r="AV402" s="103" t="s">
        <v>75</v>
      </c>
      <c r="AW402" s="103" t="s">
        <v>121</v>
      </c>
      <c r="AX402" s="103" t="s">
        <v>66</v>
      </c>
      <c r="AY402" s="103" t="s">
        <v>154</v>
      </c>
    </row>
    <row r="403" spans="2:51" s="22" customFormat="1" ht="15.75" customHeight="1" x14ac:dyDescent="0.3">
      <c r="B403" s="97"/>
      <c r="D403" s="104" t="s">
        <v>162</v>
      </c>
      <c r="E403" s="103"/>
      <c r="F403" s="99" t="s">
        <v>674</v>
      </c>
      <c r="H403" s="100">
        <v>76.260000000000005</v>
      </c>
      <c r="L403" s="97"/>
      <c r="M403" s="101"/>
      <c r="T403" s="102"/>
      <c r="AT403" s="103" t="s">
        <v>162</v>
      </c>
      <c r="AU403" s="103" t="s">
        <v>75</v>
      </c>
      <c r="AV403" s="103" t="s">
        <v>75</v>
      </c>
      <c r="AW403" s="103" t="s">
        <v>121</v>
      </c>
      <c r="AX403" s="103" t="s">
        <v>66</v>
      </c>
      <c r="AY403" s="103" t="s">
        <v>154</v>
      </c>
    </row>
    <row r="404" spans="2:51" s="22" customFormat="1" ht="15.75" customHeight="1" x14ac:dyDescent="0.3">
      <c r="B404" s="97"/>
      <c r="D404" s="104" t="s">
        <v>162</v>
      </c>
      <c r="E404" s="103"/>
      <c r="F404" s="99" t="s">
        <v>675</v>
      </c>
      <c r="H404" s="100">
        <v>66.495000000000005</v>
      </c>
      <c r="L404" s="97"/>
      <c r="M404" s="101"/>
      <c r="T404" s="102"/>
      <c r="AT404" s="103" t="s">
        <v>162</v>
      </c>
      <c r="AU404" s="103" t="s">
        <v>75</v>
      </c>
      <c r="AV404" s="103" t="s">
        <v>75</v>
      </c>
      <c r="AW404" s="103" t="s">
        <v>121</v>
      </c>
      <c r="AX404" s="103" t="s">
        <v>66</v>
      </c>
      <c r="AY404" s="103" t="s">
        <v>154</v>
      </c>
    </row>
    <row r="405" spans="2:51" s="22" customFormat="1" ht="15.75" customHeight="1" x14ac:dyDescent="0.3">
      <c r="B405" s="97"/>
      <c r="D405" s="104" t="s">
        <v>162</v>
      </c>
      <c r="E405" s="103"/>
      <c r="F405" s="99" t="s">
        <v>668</v>
      </c>
      <c r="H405" s="100">
        <v>-2.46</v>
      </c>
      <c r="L405" s="97"/>
      <c r="M405" s="101"/>
      <c r="T405" s="102"/>
      <c r="AT405" s="103" t="s">
        <v>162</v>
      </c>
      <c r="AU405" s="103" t="s">
        <v>75</v>
      </c>
      <c r="AV405" s="103" t="s">
        <v>75</v>
      </c>
      <c r="AW405" s="103" t="s">
        <v>121</v>
      </c>
      <c r="AX405" s="103" t="s">
        <v>66</v>
      </c>
      <c r="AY405" s="103" t="s">
        <v>154</v>
      </c>
    </row>
    <row r="406" spans="2:51" s="22" customFormat="1" ht="15.75" customHeight="1" x14ac:dyDescent="0.3">
      <c r="B406" s="97"/>
      <c r="D406" s="104" t="s">
        <v>162</v>
      </c>
      <c r="E406" s="103"/>
      <c r="F406" s="99" t="s">
        <v>309</v>
      </c>
      <c r="H406" s="100">
        <v>-4.4625000000000004</v>
      </c>
      <c r="L406" s="97"/>
      <c r="M406" s="101"/>
      <c r="T406" s="102"/>
      <c r="AT406" s="103" t="s">
        <v>162</v>
      </c>
      <c r="AU406" s="103" t="s">
        <v>75</v>
      </c>
      <c r="AV406" s="103" t="s">
        <v>75</v>
      </c>
      <c r="AW406" s="103" t="s">
        <v>121</v>
      </c>
      <c r="AX406" s="103" t="s">
        <v>66</v>
      </c>
      <c r="AY406" s="103" t="s">
        <v>154</v>
      </c>
    </row>
    <row r="407" spans="2:51" s="22" customFormat="1" ht="15.75" customHeight="1" x14ac:dyDescent="0.3">
      <c r="B407" s="97"/>
      <c r="D407" s="104" t="s">
        <v>162</v>
      </c>
      <c r="E407" s="103"/>
      <c r="F407" s="99" t="s">
        <v>676</v>
      </c>
      <c r="H407" s="100">
        <v>-0.97750000000000004</v>
      </c>
      <c r="L407" s="97"/>
      <c r="M407" s="101"/>
      <c r="T407" s="102"/>
      <c r="AT407" s="103" t="s">
        <v>162</v>
      </c>
      <c r="AU407" s="103" t="s">
        <v>75</v>
      </c>
      <c r="AV407" s="103" t="s">
        <v>75</v>
      </c>
      <c r="AW407" s="103" t="s">
        <v>121</v>
      </c>
      <c r="AX407" s="103" t="s">
        <v>66</v>
      </c>
      <c r="AY407" s="103" t="s">
        <v>154</v>
      </c>
    </row>
    <row r="408" spans="2:51" s="22" customFormat="1" ht="15.75" customHeight="1" x14ac:dyDescent="0.3">
      <c r="B408" s="97"/>
      <c r="D408" s="104" t="s">
        <v>162</v>
      </c>
      <c r="E408" s="103"/>
      <c r="F408" s="99" t="s">
        <v>677</v>
      </c>
      <c r="H408" s="100">
        <v>1.575</v>
      </c>
      <c r="L408" s="97"/>
      <c r="M408" s="101"/>
      <c r="T408" s="102"/>
      <c r="AT408" s="103" t="s">
        <v>162</v>
      </c>
      <c r="AU408" s="103" t="s">
        <v>75</v>
      </c>
      <c r="AV408" s="103" t="s">
        <v>75</v>
      </c>
      <c r="AW408" s="103" t="s">
        <v>121</v>
      </c>
      <c r="AX408" s="103" t="s">
        <v>66</v>
      </c>
      <c r="AY408" s="103" t="s">
        <v>154</v>
      </c>
    </row>
    <row r="409" spans="2:51" s="22" customFormat="1" ht="15.75" customHeight="1" x14ac:dyDescent="0.3">
      <c r="B409" s="97"/>
      <c r="D409" s="104" t="s">
        <v>162</v>
      </c>
      <c r="E409" s="103"/>
      <c r="F409" s="99" t="s">
        <v>678</v>
      </c>
      <c r="H409" s="100">
        <v>0.34499999999999997</v>
      </c>
      <c r="L409" s="97"/>
      <c r="M409" s="101"/>
      <c r="T409" s="102"/>
      <c r="AT409" s="103" t="s">
        <v>162</v>
      </c>
      <c r="AU409" s="103" t="s">
        <v>75</v>
      </c>
      <c r="AV409" s="103" t="s">
        <v>75</v>
      </c>
      <c r="AW409" s="103" t="s">
        <v>121</v>
      </c>
      <c r="AX409" s="103" t="s">
        <v>66</v>
      </c>
      <c r="AY409" s="103" t="s">
        <v>154</v>
      </c>
    </row>
    <row r="410" spans="2:51" s="22" customFormat="1" ht="15.75" customHeight="1" x14ac:dyDescent="0.3">
      <c r="B410" s="97"/>
      <c r="D410" s="104" t="s">
        <v>162</v>
      </c>
      <c r="E410" s="103"/>
      <c r="F410" s="99" t="s">
        <v>679</v>
      </c>
      <c r="H410" s="100">
        <v>2.04</v>
      </c>
      <c r="L410" s="97"/>
      <c r="M410" s="101"/>
      <c r="T410" s="102"/>
      <c r="AT410" s="103" t="s">
        <v>162</v>
      </c>
      <c r="AU410" s="103" t="s">
        <v>75</v>
      </c>
      <c r="AV410" s="103" t="s">
        <v>75</v>
      </c>
      <c r="AW410" s="103" t="s">
        <v>121</v>
      </c>
      <c r="AX410" s="103" t="s">
        <v>66</v>
      </c>
      <c r="AY410" s="103" t="s">
        <v>154</v>
      </c>
    </row>
    <row r="411" spans="2:51" s="22" customFormat="1" ht="15.75" customHeight="1" x14ac:dyDescent="0.3">
      <c r="B411" s="97"/>
      <c r="D411" s="104" t="s">
        <v>162</v>
      </c>
      <c r="E411" s="103"/>
      <c r="F411" s="99" t="s">
        <v>680</v>
      </c>
      <c r="H411" s="100">
        <v>2.46</v>
      </c>
      <c r="L411" s="97"/>
      <c r="M411" s="101"/>
      <c r="T411" s="102"/>
      <c r="AT411" s="103" t="s">
        <v>162</v>
      </c>
      <c r="AU411" s="103" t="s">
        <v>75</v>
      </c>
      <c r="AV411" s="103" t="s">
        <v>75</v>
      </c>
      <c r="AW411" s="103" t="s">
        <v>121</v>
      </c>
      <c r="AX411" s="103" t="s">
        <v>66</v>
      </c>
      <c r="AY411" s="103" t="s">
        <v>154</v>
      </c>
    </row>
    <row r="412" spans="2:51" s="22" customFormat="1" ht="15.75" customHeight="1" x14ac:dyDescent="0.3">
      <c r="B412" s="97"/>
      <c r="D412" s="104" t="s">
        <v>162</v>
      </c>
      <c r="E412" s="103"/>
      <c r="F412" s="99" t="s">
        <v>681</v>
      </c>
      <c r="H412" s="100">
        <v>0.36</v>
      </c>
      <c r="L412" s="97"/>
      <c r="M412" s="101"/>
      <c r="T412" s="102"/>
      <c r="AT412" s="103" t="s">
        <v>162</v>
      </c>
      <c r="AU412" s="103" t="s">
        <v>75</v>
      </c>
      <c r="AV412" s="103" t="s">
        <v>75</v>
      </c>
      <c r="AW412" s="103" t="s">
        <v>121</v>
      </c>
      <c r="AX412" s="103" t="s">
        <v>66</v>
      </c>
      <c r="AY412" s="103" t="s">
        <v>154</v>
      </c>
    </row>
    <row r="413" spans="2:51" s="22" customFormat="1" ht="15.75" customHeight="1" x14ac:dyDescent="0.3">
      <c r="B413" s="97"/>
      <c r="D413" s="104" t="s">
        <v>162</v>
      </c>
      <c r="E413" s="103"/>
      <c r="F413" s="99" t="s">
        <v>682</v>
      </c>
      <c r="H413" s="100">
        <v>0.45</v>
      </c>
      <c r="L413" s="97"/>
      <c r="M413" s="101"/>
      <c r="T413" s="102"/>
      <c r="AT413" s="103" t="s">
        <v>162</v>
      </c>
      <c r="AU413" s="103" t="s">
        <v>75</v>
      </c>
      <c r="AV413" s="103" t="s">
        <v>75</v>
      </c>
      <c r="AW413" s="103" t="s">
        <v>121</v>
      </c>
      <c r="AX413" s="103" t="s">
        <v>66</v>
      </c>
      <c r="AY413" s="103" t="s">
        <v>154</v>
      </c>
    </row>
    <row r="414" spans="2:51" s="22" customFormat="1" ht="15.75" customHeight="1" x14ac:dyDescent="0.3">
      <c r="B414" s="97"/>
      <c r="D414" s="104" t="s">
        <v>162</v>
      </c>
      <c r="E414" s="103"/>
      <c r="F414" s="99" t="s">
        <v>683</v>
      </c>
      <c r="H414" s="100">
        <v>21.975000000000001</v>
      </c>
      <c r="L414" s="97"/>
      <c r="M414" s="101"/>
      <c r="T414" s="102"/>
      <c r="AT414" s="103" t="s">
        <v>162</v>
      </c>
      <c r="AU414" s="103" t="s">
        <v>75</v>
      </c>
      <c r="AV414" s="103" t="s">
        <v>75</v>
      </c>
      <c r="AW414" s="103" t="s">
        <v>121</v>
      </c>
      <c r="AX414" s="103" t="s">
        <v>66</v>
      </c>
      <c r="AY414" s="103" t="s">
        <v>154</v>
      </c>
    </row>
    <row r="415" spans="2:51" s="22" customFormat="1" ht="15.75" customHeight="1" x14ac:dyDescent="0.3">
      <c r="B415" s="97"/>
      <c r="D415" s="104" t="s">
        <v>162</v>
      </c>
      <c r="E415" s="103"/>
      <c r="F415" s="99" t="s">
        <v>684</v>
      </c>
      <c r="H415" s="100">
        <v>12.305999999999999</v>
      </c>
      <c r="L415" s="97"/>
      <c r="M415" s="101"/>
      <c r="T415" s="102"/>
      <c r="AT415" s="103" t="s">
        <v>162</v>
      </c>
      <c r="AU415" s="103" t="s">
        <v>75</v>
      </c>
      <c r="AV415" s="103" t="s">
        <v>75</v>
      </c>
      <c r="AW415" s="103" t="s">
        <v>121</v>
      </c>
      <c r="AX415" s="103" t="s">
        <v>66</v>
      </c>
      <c r="AY415" s="103" t="s">
        <v>154</v>
      </c>
    </row>
    <row r="416" spans="2:51" s="22" customFormat="1" ht="15.75" customHeight="1" x14ac:dyDescent="0.3">
      <c r="B416" s="97"/>
      <c r="D416" s="104" t="s">
        <v>162</v>
      </c>
      <c r="E416" s="103"/>
      <c r="F416" s="99" t="s">
        <v>685</v>
      </c>
      <c r="H416" s="100">
        <v>20.9495</v>
      </c>
      <c r="L416" s="97"/>
      <c r="M416" s="101"/>
      <c r="T416" s="102"/>
      <c r="AT416" s="103" t="s">
        <v>162</v>
      </c>
      <c r="AU416" s="103" t="s">
        <v>75</v>
      </c>
      <c r="AV416" s="103" t="s">
        <v>75</v>
      </c>
      <c r="AW416" s="103" t="s">
        <v>121</v>
      </c>
      <c r="AX416" s="103" t="s">
        <v>66</v>
      </c>
      <c r="AY416" s="103" t="s">
        <v>154</v>
      </c>
    </row>
    <row r="417" spans="2:65" s="22" customFormat="1" ht="15.75" customHeight="1" x14ac:dyDescent="0.3">
      <c r="B417" s="97"/>
      <c r="D417" s="104" t="s">
        <v>162</v>
      </c>
      <c r="E417" s="103"/>
      <c r="F417" s="99" t="s">
        <v>686</v>
      </c>
      <c r="H417" s="100">
        <v>6.1529999999999996</v>
      </c>
      <c r="L417" s="97"/>
      <c r="M417" s="101"/>
      <c r="T417" s="102"/>
      <c r="AT417" s="103" t="s">
        <v>162</v>
      </c>
      <c r="AU417" s="103" t="s">
        <v>75</v>
      </c>
      <c r="AV417" s="103" t="s">
        <v>75</v>
      </c>
      <c r="AW417" s="103" t="s">
        <v>121</v>
      </c>
      <c r="AX417" s="103" t="s">
        <v>66</v>
      </c>
      <c r="AY417" s="103" t="s">
        <v>154</v>
      </c>
    </row>
    <row r="418" spans="2:65" s="22" customFormat="1" ht="15.75" customHeight="1" x14ac:dyDescent="0.3">
      <c r="B418" s="97"/>
      <c r="D418" s="104" t="s">
        <v>162</v>
      </c>
      <c r="E418" s="103"/>
      <c r="F418" s="99" t="s">
        <v>311</v>
      </c>
      <c r="H418" s="100">
        <v>-1.4875</v>
      </c>
      <c r="L418" s="97"/>
      <c r="M418" s="101"/>
      <c r="T418" s="102"/>
      <c r="AT418" s="103" t="s">
        <v>162</v>
      </c>
      <c r="AU418" s="103" t="s">
        <v>75</v>
      </c>
      <c r="AV418" s="103" t="s">
        <v>75</v>
      </c>
      <c r="AW418" s="103" t="s">
        <v>121</v>
      </c>
      <c r="AX418" s="103" t="s">
        <v>66</v>
      </c>
      <c r="AY418" s="103" t="s">
        <v>154</v>
      </c>
    </row>
    <row r="419" spans="2:65" s="22" customFormat="1" ht="15.75" customHeight="1" x14ac:dyDescent="0.3">
      <c r="B419" s="97"/>
      <c r="D419" s="104" t="s">
        <v>162</v>
      </c>
      <c r="E419" s="103"/>
      <c r="F419" s="99" t="s">
        <v>687</v>
      </c>
      <c r="H419" s="100">
        <v>-3.0750000000000002</v>
      </c>
      <c r="L419" s="97"/>
      <c r="M419" s="101"/>
      <c r="T419" s="102"/>
      <c r="AT419" s="103" t="s">
        <v>162</v>
      </c>
      <c r="AU419" s="103" t="s">
        <v>75</v>
      </c>
      <c r="AV419" s="103" t="s">
        <v>75</v>
      </c>
      <c r="AW419" s="103" t="s">
        <v>121</v>
      </c>
      <c r="AX419" s="103" t="s">
        <v>66</v>
      </c>
      <c r="AY419" s="103" t="s">
        <v>154</v>
      </c>
    </row>
    <row r="420" spans="2:65" s="22" customFormat="1" ht="15.75" customHeight="1" x14ac:dyDescent="0.3">
      <c r="B420" s="97"/>
      <c r="D420" s="104" t="s">
        <v>162</v>
      </c>
      <c r="E420" s="103"/>
      <c r="F420" s="99" t="s">
        <v>688</v>
      </c>
      <c r="H420" s="100">
        <v>0.51</v>
      </c>
      <c r="L420" s="97"/>
      <c r="M420" s="101"/>
      <c r="T420" s="102"/>
      <c r="AT420" s="103" t="s">
        <v>162</v>
      </c>
      <c r="AU420" s="103" t="s">
        <v>75</v>
      </c>
      <c r="AV420" s="103" t="s">
        <v>75</v>
      </c>
      <c r="AW420" s="103" t="s">
        <v>121</v>
      </c>
      <c r="AX420" s="103" t="s">
        <v>66</v>
      </c>
      <c r="AY420" s="103" t="s">
        <v>154</v>
      </c>
    </row>
    <row r="421" spans="2:65" s="22" customFormat="1" ht="15.75" customHeight="1" x14ac:dyDescent="0.3">
      <c r="B421" s="97"/>
      <c r="D421" s="104" t="s">
        <v>162</v>
      </c>
      <c r="E421" s="103"/>
      <c r="F421" s="99" t="s">
        <v>673</v>
      </c>
      <c r="H421" s="100">
        <v>0.52500000000000002</v>
      </c>
      <c r="L421" s="97"/>
      <c r="M421" s="101"/>
      <c r="T421" s="102"/>
      <c r="AT421" s="103" t="s">
        <v>162</v>
      </c>
      <c r="AU421" s="103" t="s">
        <v>75</v>
      </c>
      <c r="AV421" s="103" t="s">
        <v>75</v>
      </c>
      <c r="AW421" s="103" t="s">
        <v>121</v>
      </c>
      <c r="AX421" s="103" t="s">
        <v>66</v>
      </c>
      <c r="AY421" s="103" t="s">
        <v>154</v>
      </c>
    </row>
    <row r="422" spans="2:65" s="22" customFormat="1" ht="15.75" customHeight="1" x14ac:dyDescent="0.3">
      <c r="B422" s="97"/>
      <c r="D422" s="104" t="s">
        <v>162</v>
      </c>
      <c r="E422" s="103"/>
      <c r="F422" s="99" t="s">
        <v>689</v>
      </c>
      <c r="H422" s="100">
        <v>31.35</v>
      </c>
      <c r="L422" s="97"/>
      <c r="M422" s="101"/>
      <c r="T422" s="102"/>
      <c r="AT422" s="103" t="s">
        <v>162</v>
      </c>
      <c r="AU422" s="103" t="s">
        <v>75</v>
      </c>
      <c r="AV422" s="103" t="s">
        <v>75</v>
      </c>
      <c r="AW422" s="103" t="s">
        <v>121</v>
      </c>
      <c r="AX422" s="103" t="s">
        <v>66</v>
      </c>
      <c r="AY422" s="103" t="s">
        <v>154</v>
      </c>
    </row>
    <row r="423" spans="2:65" s="22" customFormat="1" ht="15.75" customHeight="1" x14ac:dyDescent="0.3">
      <c r="B423" s="97"/>
      <c r="D423" s="104" t="s">
        <v>162</v>
      </c>
      <c r="E423" s="103"/>
      <c r="F423" s="99" t="s">
        <v>690</v>
      </c>
      <c r="H423" s="100">
        <v>18.975000000000001</v>
      </c>
      <c r="L423" s="97"/>
      <c r="M423" s="101"/>
      <c r="T423" s="102"/>
      <c r="AT423" s="103" t="s">
        <v>162</v>
      </c>
      <c r="AU423" s="103" t="s">
        <v>75</v>
      </c>
      <c r="AV423" s="103" t="s">
        <v>75</v>
      </c>
      <c r="AW423" s="103" t="s">
        <v>121</v>
      </c>
      <c r="AX423" s="103" t="s">
        <v>66</v>
      </c>
      <c r="AY423" s="103" t="s">
        <v>154</v>
      </c>
    </row>
    <row r="424" spans="2:65" s="22" customFormat="1" ht="15.75" customHeight="1" x14ac:dyDescent="0.3">
      <c r="B424" s="97"/>
      <c r="D424" s="104" t="s">
        <v>162</v>
      </c>
      <c r="E424" s="103"/>
      <c r="F424" s="99" t="s">
        <v>691</v>
      </c>
      <c r="H424" s="100">
        <v>1.5</v>
      </c>
      <c r="L424" s="97"/>
      <c r="M424" s="101"/>
      <c r="T424" s="102"/>
      <c r="AT424" s="103" t="s">
        <v>162</v>
      </c>
      <c r="AU424" s="103" t="s">
        <v>75</v>
      </c>
      <c r="AV424" s="103" t="s">
        <v>75</v>
      </c>
      <c r="AW424" s="103" t="s">
        <v>121</v>
      </c>
      <c r="AX424" s="103" t="s">
        <v>66</v>
      </c>
      <c r="AY424" s="103" t="s">
        <v>154</v>
      </c>
    </row>
    <row r="425" spans="2:65" s="22" customFormat="1" ht="15.75" customHeight="1" x14ac:dyDescent="0.3">
      <c r="B425" s="97"/>
      <c r="D425" s="104" t="s">
        <v>162</v>
      </c>
      <c r="E425" s="103"/>
      <c r="F425" s="99" t="s">
        <v>682</v>
      </c>
      <c r="H425" s="100">
        <v>0.45</v>
      </c>
      <c r="L425" s="97"/>
      <c r="M425" s="101"/>
      <c r="T425" s="102"/>
      <c r="AT425" s="103" t="s">
        <v>162</v>
      </c>
      <c r="AU425" s="103" t="s">
        <v>75</v>
      </c>
      <c r="AV425" s="103" t="s">
        <v>75</v>
      </c>
      <c r="AW425" s="103" t="s">
        <v>121</v>
      </c>
      <c r="AX425" s="103" t="s">
        <v>66</v>
      </c>
      <c r="AY425" s="103" t="s">
        <v>154</v>
      </c>
    </row>
    <row r="426" spans="2:65" s="22" customFormat="1" ht="15.75" customHeight="1" x14ac:dyDescent="0.3">
      <c r="B426" s="97"/>
      <c r="D426" s="104" t="s">
        <v>162</v>
      </c>
      <c r="E426" s="103"/>
      <c r="F426" s="99" t="s">
        <v>692</v>
      </c>
      <c r="H426" s="100">
        <v>0.46500000000000002</v>
      </c>
      <c r="L426" s="97"/>
      <c r="M426" s="101"/>
      <c r="T426" s="102"/>
      <c r="AT426" s="103" t="s">
        <v>162</v>
      </c>
      <c r="AU426" s="103" t="s">
        <v>75</v>
      </c>
      <c r="AV426" s="103" t="s">
        <v>75</v>
      </c>
      <c r="AW426" s="103" t="s">
        <v>121</v>
      </c>
      <c r="AX426" s="103" t="s">
        <v>66</v>
      </c>
      <c r="AY426" s="103" t="s">
        <v>154</v>
      </c>
    </row>
    <row r="427" spans="2:65" s="22" customFormat="1" ht="15.75" customHeight="1" x14ac:dyDescent="0.3">
      <c r="B427" s="97"/>
      <c r="D427" s="104" t="s">
        <v>162</v>
      </c>
      <c r="E427" s="103"/>
      <c r="F427" s="99" t="s">
        <v>691</v>
      </c>
      <c r="H427" s="100">
        <v>1.5</v>
      </c>
      <c r="L427" s="97"/>
      <c r="M427" s="101"/>
      <c r="T427" s="102"/>
      <c r="AT427" s="103" t="s">
        <v>162</v>
      </c>
      <c r="AU427" s="103" t="s">
        <v>75</v>
      </c>
      <c r="AV427" s="103" t="s">
        <v>75</v>
      </c>
      <c r="AW427" s="103" t="s">
        <v>121</v>
      </c>
      <c r="AX427" s="103" t="s">
        <v>66</v>
      </c>
      <c r="AY427" s="103" t="s">
        <v>154</v>
      </c>
    </row>
    <row r="428" spans="2:65" s="76" customFormat="1" ht="37.5" customHeight="1" x14ac:dyDescent="0.35">
      <c r="B428" s="75"/>
      <c r="D428" s="77" t="s">
        <v>65</v>
      </c>
      <c r="E428" s="78" t="s">
        <v>693</v>
      </c>
      <c r="F428" s="78" t="s">
        <v>694</v>
      </c>
      <c r="J428" s="79">
        <f>$BK$428</f>
        <v>0</v>
      </c>
      <c r="L428" s="75"/>
      <c r="M428" s="80"/>
      <c r="P428" s="81">
        <f>SUM($P$429:$P$440)</f>
        <v>0</v>
      </c>
      <c r="R428" s="81">
        <f>SUM($R$429:$R$440)</f>
        <v>0</v>
      </c>
      <c r="T428" s="82">
        <f>SUM($T$429:$T$440)</f>
        <v>0</v>
      </c>
      <c r="AR428" s="77" t="s">
        <v>160</v>
      </c>
      <c r="AT428" s="77" t="s">
        <v>65</v>
      </c>
      <c r="AU428" s="77" t="s">
        <v>66</v>
      </c>
      <c r="AY428" s="77" t="s">
        <v>154</v>
      </c>
      <c r="BK428" s="83">
        <f>SUM($BK$429:$BK$440)</f>
        <v>0</v>
      </c>
    </row>
    <row r="429" spans="2:65" s="22" customFormat="1" ht="15.75" customHeight="1" x14ac:dyDescent="0.3">
      <c r="B429" s="23"/>
      <c r="C429" s="86" t="s">
        <v>695</v>
      </c>
      <c r="D429" s="86" t="s">
        <v>156</v>
      </c>
      <c r="E429" s="87" t="s">
        <v>696</v>
      </c>
      <c r="F429" s="88" t="s">
        <v>697</v>
      </c>
      <c r="G429" s="89" t="s">
        <v>258</v>
      </c>
      <c r="H429" s="90">
        <v>4</v>
      </c>
      <c r="I429" s="118"/>
      <c r="J429" s="91">
        <f>ROUND($I$429*$H$429,1)</f>
        <v>0</v>
      </c>
      <c r="K429" s="88"/>
      <c r="L429" s="23"/>
      <c r="M429" s="92"/>
      <c r="N429" s="93" t="s">
        <v>37</v>
      </c>
      <c r="Q429" s="94">
        <v>0</v>
      </c>
      <c r="R429" s="94">
        <f>$Q$429*$H$429</f>
        <v>0</v>
      </c>
      <c r="S429" s="94">
        <v>0</v>
      </c>
      <c r="T429" s="95">
        <f>$S$429*$H$429</f>
        <v>0</v>
      </c>
      <c r="AR429" s="19" t="s">
        <v>698</v>
      </c>
      <c r="AT429" s="19" t="s">
        <v>156</v>
      </c>
      <c r="AU429" s="19" t="s">
        <v>73</v>
      </c>
      <c r="AY429" s="22" t="s">
        <v>154</v>
      </c>
      <c r="BE429" s="96">
        <f>IF($N$429="základní",$J$429,0)</f>
        <v>0</v>
      </c>
      <c r="BF429" s="96">
        <f>IF($N$429="snížená",$J$429,0)</f>
        <v>0</v>
      </c>
      <c r="BG429" s="96">
        <f>IF($N$429="zákl. přenesená",$J$429,0)</f>
        <v>0</v>
      </c>
      <c r="BH429" s="96">
        <f>IF($N$429="sníž. přenesená",$J$429,0)</f>
        <v>0</v>
      </c>
      <c r="BI429" s="96">
        <f>IF($N$429="nulová",$J$429,0)</f>
        <v>0</v>
      </c>
      <c r="BJ429" s="19" t="s">
        <v>73</v>
      </c>
      <c r="BK429" s="96">
        <f>ROUND($I$429*$H$429,1)</f>
        <v>0</v>
      </c>
      <c r="BL429" s="19" t="s">
        <v>698</v>
      </c>
      <c r="BM429" s="19" t="s">
        <v>699</v>
      </c>
    </row>
    <row r="430" spans="2:65" s="22" customFormat="1" ht="15.75" customHeight="1" x14ac:dyDescent="0.3">
      <c r="B430" s="23"/>
      <c r="C430" s="89" t="s">
        <v>700</v>
      </c>
      <c r="D430" s="89" t="s">
        <v>156</v>
      </c>
      <c r="E430" s="87" t="s">
        <v>701</v>
      </c>
      <c r="F430" s="88" t="s">
        <v>702</v>
      </c>
      <c r="G430" s="89" t="s">
        <v>258</v>
      </c>
      <c r="H430" s="90">
        <v>2</v>
      </c>
      <c r="I430" s="118"/>
      <c r="J430" s="91">
        <f>ROUND($I$430*$H$430,1)</f>
        <v>0</v>
      </c>
      <c r="K430" s="88"/>
      <c r="L430" s="23"/>
      <c r="M430" s="92"/>
      <c r="N430" s="93" t="s">
        <v>37</v>
      </c>
      <c r="Q430" s="94">
        <v>0</v>
      </c>
      <c r="R430" s="94">
        <f>$Q$430*$H$430</f>
        <v>0</v>
      </c>
      <c r="S430" s="94">
        <v>0</v>
      </c>
      <c r="T430" s="95">
        <f>$S$430*$H$430</f>
        <v>0</v>
      </c>
      <c r="AR430" s="19" t="s">
        <v>698</v>
      </c>
      <c r="AT430" s="19" t="s">
        <v>156</v>
      </c>
      <c r="AU430" s="19" t="s">
        <v>73</v>
      </c>
      <c r="AY430" s="19" t="s">
        <v>154</v>
      </c>
      <c r="BE430" s="96">
        <f>IF($N$430="základní",$J$430,0)</f>
        <v>0</v>
      </c>
      <c r="BF430" s="96">
        <f>IF($N$430="snížená",$J$430,0)</f>
        <v>0</v>
      </c>
      <c r="BG430" s="96">
        <f>IF($N$430="zákl. přenesená",$J$430,0)</f>
        <v>0</v>
      </c>
      <c r="BH430" s="96">
        <f>IF($N$430="sníž. přenesená",$J$430,0)</f>
        <v>0</v>
      </c>
      <c r="BI430" s="96">
        <f>IF($N$430="nulová",$J$430,0)</f>
        <v>0</v>
      </c>
      <c r="BJ430" s="19" t="s">
        <v>73</v>
      </c>
      <c r="BK430" s="96">
        <f>ROUND($I$430*$H$430,1)</f>
        <v>0</v>
      </c>
      <c r="BL430" s="19" t="s">
        <v>698</v>
      </c>
      <c r="BM430" s="19" t="s">
        <v>703</v>
      </c>
    </row>
    <row r="431" spans="2:65" s="22" customFormat="1" ht="15.75" customHeight="1" x14ac:dyDescent="0.3">
      <c r="B431" s="23"/>
      <c r="C431" s="89" t="s">
        <v>704</v>
      </c>
      <c r="D431" s="89" t="s">
        <v>156</v>
      </c>
      <c r="E431" s="87" t="s">
        <v>705</v>
      </c>
      <c r="F431" s="88" t="s">
        <v>706</v>
      </c>
      <c r="G431" s="89" t="s">
        <v>258</v>
      </c>
      <c r="H431" s="90">
        <v>3</v>
      </c>
      <c r="I431" s="118"/>
      <c r="J431" s="91">
        <f>ROUND($I$431*$H$431,1)</f>
        <v>0</v>
      </c>
      <c r="K431" s="88"/>
      <c r="L431" s="23"/>
      <c r="M431" s="92"/>
      <c r="N431" s="93" t="s">
        <v>37</v>
      </c>
      <c r="Q431" s="94">
        <v>0</v>
      </c>
      <c r="R431" s="94">
        <f>$Q$431*$H$431</f>
        <v>0</v>
      </c>
      <c r="S431" s="94">
        <v>0</v>
      </c>
      <c r="T431" s="95">
        <f>$S$431*$H$431</f>
        <v>0</v>
      </c>
      <c r="AR431" s="19" t="s">
        <v>698</v>
      </c>
      <c r="AT431" s="19" t="s">
        <v>156</v>
      </c>
      <c r="AU431" s="19" t="s">
        <v>73</v>
      </c>
      <c r="AY431" s="19" t="s">
        <v>154</v>
      </c>
      <c r="BE431" s="96">
        <f>IF($N$431="základní",$J$431,0)</f>
        <v>0</v>
      </c>
      <c r="BF431" s="96">
        <f>IF($N$431="snížená",$J$431,0)</f>
        <v>0</v>
      </c>
      <c r="BG431" s="96">
        <f>IF($N$431="zákl. přenesená",$J$431,0)</f>
        <v>0</v>
      </c>
      <c r="BH431" s="96">
        <f>IF($N$431="sníž. přenesená",$J$431,0)</f>
        <v>0</v>
      </c>
      <c r="BI431" s="96">
        <f>IF($N$431="nulová",$J$431,0)</f>
        <v>0</v>
      </c>
      <c r="BJ431" s="19" t="s">
        <v>73</v>
      </c>
      <c r="BK431" s="96">
        <f>ROUND($I$431*$H$431,1)</f>
        <v>0</v>
      </c>
      <c r="BL431" s="19" t="s">
        <v>698</v>
      </c>
      <c r="BM431" s="19" t="s">
        <v>707</v>
      </c>
    </row>
    <row r="432" spans="2:65" s="22" customFormat="1" ht="15.75" customHeight="1" x14ac:dyDescent="0.3">
      <c r="B432" s="23"/>
      <c r="C432" s="89" t="s">
        <v>708</v>
      </c>
      <c r="D432" s="89" t="s">
        <v>156</v>
      </c>
      <c r="E432" s="87" t="s">
        <v>709</v>
      </c>
      <c r="F432" s="88" t="s">
        <v>710</v>
      </c>
      <c r="G432" s="89" t="s">
        <v>711</v>
      </c>
      <c r="H432" s="90">
        <v>1</v>
      </c>
      <c r="I432" s="118"/>
      <c r="J432" s="91">
        <f>ROUND($I$432*$H$432,1)</f>
        <v>0</v>
      </c>
      <c r="K432" s="88"/>
      <c r="L432" s="23"/>
      <c r="M432" s="92"/>
      <c r="N432" s="93" t="s">
        <v>37</v>
      </c>
      <c r="Q432" s="94">
        <v>0</v>
      </c>
      <c r="R432" s="94">
        <f>$Q$432*$H$432</f>
        <v>0</v>
      </c>
      <c r="S432" s="94">
        <v>0</v>
      </c>
      <c r="T432" s="95">
        <f>$S$432*$H$432</f>
        <v>0</v>
      </c>
      <c r="AR432" s="19" t="s">
        <v>698</v>
      </c>
      <c r="AT432" s="19" t="s">
        <v>156</v>
      </c>
      <c r="AU432" s="19" t="s">
        <v>73</v>
      </c>
      <c r="AY432" s="19" t="s">
        <v>154</v>
      </c>
      <c r="BE432" s="96">
        <f>IF($N$432="základní",$J$432,0)</f>
        <v>0</v>
      </c>
      <c r="BF432" s="96">
        <f>IF($N$432="snížená",$J$432,0)</f>
        <v>0</v>
      </c>
      <c r="BG432" s="96">
        <f>IF($N$432="zákl. přenesená",$J$432,0)</f>
        <v>0</v>
      </c>
      <c r="BH432" s="96">
        <f>IF($N$432="sníž. přenesená",$J$432,0)</f>
        <v>0</v>
      </c>
      <c r="BI432" s="96">
        <f>IF($N$432="nulová",$J$432,0)</f>
        <v>0</v>
      </c>
      <c r="BJ432" s="19" t="s">
        <v>73</v>
      </c>
      <c r="BK432" s="96">
        <f>ROUND($I$432*$H$432,1)</f>
        <v>0</v>
      </c>
      <c r="BL432" s="19" t="s">
        <v>698</v>
      </c>
      <c r="BM432" s="19" t="s">
        <v>712</v>
      </c>
    </row>
    <row r="433" spans="2:65" s="22" customFormat="1" ht="15.75" customHeight="1" x14ac:dyDescent="0.3">
      <c r="B433" s="23"/>
      <c r="C433" s="89" t="s">
        <v>713</v>
      </c>
      <c r="D433" s="89" t="s">
        <v>156</v>
      </c>
      <c r="E433" s="87" t="s">
        <v>714</v>
      </c>
      <c r="F433" s="88" t="s">
        <v>715</v>
      </c>
      <c r="G433" s="89" t="s">
        <v>711</v>
      </c>
      <c r="H433" s="90">
        <v>1</v>
      </c>
      <c r="I433" s="118"/>
      <c r="J433" s="91">
        <f>ROUND($I$433*$H$433,1)</f>
        <v>0</v>
      </c>
      <c r="K433" s="88"/>
      <c r="L433" s="23"/>
      <c r="M433" s="92"/>
      <c r="N433" s="93" t="s">
        <v>37</v>
      </c>
      <c r="Q433" s="94">
        <v>0</v>
      </c>
      <c r="R433" s="94">
        <f>$Q$433*$H$433</f>
        <v>0</v>
      </c>
      <c r="S433" s="94">
        <v>0</v>
      </c>
      <c r="T433" s="95">
        <f>$S$433*$H$433</f>
        <v>0</v>
      </c>
      <c r="AR433" s="19" t="s">
        <v>698</v>
      </c>
      <c r="AT433" s="19" t="s">
        <v>156</v>
      </c>
      <c r="AU433" s="19" t="s">
        <v>73</v>
      </c>
      <c r="AY433" s="19" t="s">
        <v>154</v>
      </c>
      <c r="BE433" s="96">
        <f>IF($N$433="základní",$J$433,0)</f>
        <v>0</v>
      </c>
      <c r="BF433" s="96">
        <f>IF($N$433="snížená",$J$433,0)</f>
        <v>0</v>
      </c>
      <c r="BG433" s="96">
        <f>IF($N$433="zákl. přenesená",$J$433,0)</f>
        <v>0</v>
      </c>
      <c r="BH433" s="96">
        <f>IF($N$433="sníž. přenesená",$J$433,0)</f>
        <v>0</v>
      </c>
      <c r="BI433" s="96">
        <f>IF($N$433="nulová",$J$433,0)</f>
        <v>0</v>
      </c>
      <c r="BJ433" s="19" t="s">
        <v>73</v>
      </c>
      <c r="BK433" s="96">
        <f>ROUND($I$433*$H$433,1)</f>
        <v>0</v>
      </c>
      <c r="BL433" s="19" t="s">
        <v>698</v>
      </c>
      <c r="BM433" s="19" t="s">
        <v>716</v>
      </c>
    </row>
    <row r="434" spans="2:65" s="22" customFormat="1" ht="15.75" customHeight="1" x14ac:dyDescent="0.3">
      <c r="B434" s="23"/>
      <c r="C434" s="89" t="s">
        <v>717</v>
      </c>
      <c r="D434" s="89" t="s">
        <v>156</v>
      </c>
      <c r="E434" s="87" t="s">
        <v>718</v>
      </c>
      <c r="F434" s="88" t="s">
        <v>719</v>
      </c>
      <c r="G434" s="89" t="s">
        <v>711</v>
      </c>
      <c r="H434" s="90">
        <v>1</v>
      </c>
      <c r="I434" s="118"/>
      <c r="J434" s="91">
        <f>ROUND($I$434*$H$434,1)</f>
        <v>0</v>
      </c>
      <c r="K434" s="88"/>
      <c r="L434" s="23"/>
      <c r="M434" s="92"/>
      <c r="N434" s="93" t="s">
        <v>37</v>
      </c>
      <c r="Q434" s="94">
        <v>0</v>
      </c>
      <c r="R434" s="94">
        <f>$Q$434*$H$434</f>
        <v>0</v>
      </c>
      <c r="S434" s="94">
        <v>0</v>
      </c>
      <c r="T434" s="95">
        <f>$S$434*$H$434</f>
        <v>0</v>
      </c>
      <c r="AR434" s="19" t="s">
        <v>698</v>
      </c>
      <c r="AT434" s="19" t="s">
        <v>156</v>
      </c>
      <c r="AU434" s="19" t="s">
        <v>73</v>
      </c>
      <c r="AY434" s="19" t="s">
        <v>154</v>
      </c>
      <c r="BE434" s="96">
        <f>IF($N$434="základní",$J$434,0)</f>
        <v>0</v>
      </c>
      <c r="BF434" s="96">
        <f>IF($N$434="snížená",$J$434,0)</f>
        <v>0</v>
      </c>
      <c r="BG434" s="96">
        <f>IF($N$434="zákl. přenesená",$J$434,0)</f>
        <v>0</v>
      </c>
      <c r="BH434" s="96">
        <f>IF($N$434="sníž. přenesená",$J$434,0)</f>
        <v>0</v>
      </c>
      <c r="BI434" s="96">
        <f>IF($N$434="nulová",$J$434,0)</f>
        <v>0</v>
      </c>
      <c r="BJ434" s="19" t="s">
        <v>73</v>
      </c>
      <c r="BK434" s="96">
        <f>ROUND($I$434*$H$434,1)</f>
        <v>0</v>
      </c>
      <c r="BL434" s="19" t="s">
        <v>698</v>
      </c>
      <c r="BM434" s="19" t="s">
        <v>720</v>
      </c>
    </row>
    <row r="435" spans="2:65" s="22" customFormat="1" ht="15.75" customHeight="1" x14ac:dyDescent="0.3">
      <c r="B435" s="23"/>
      <c r="C435" s="89" t="s">
        <v>721</v>
      </c>
      <c r="D435" s="89" t="s">
        <v>156</v>
      </c>
      <c r="E435" s="87" t="s">
        <v>722</v>
      </c>
      <c r="F435" s="88" t="s">
        <v>723</v>
      </c>
      <c r="G435" s="89" t="s">
        <v>711</v>
      </c>
      <c r="H435" s="90">
        <v>1</v>
      </c>
      <c r="I435" s="118"/>
      <c r="J435" s="91">
        <f>ROUND($I$435*$H$435,1)</f>
        <v>0</v>
      </c>
      <c r="K435" s="88"/>
      <c r="L435" s="23"/>
      <c r="M435" s="92"/>
      <c r="N435" s="93" t="s">
        <v>37</v>
      </c>
      <c r="Q435" s="94">
        <v>0</v>
      </c>
      <c r="R435" s="94">
        <f>$Q$435*$H$435</f>
        <v>0</v>
      </c>
      <c r="S435" s="94">
        <v>0</v>
      </c>
      <c r="T435" s="95">
        <f>$S$435*$H$435</f>
        <v>0</v>
      </c>
      <c r="AR435" s="19" t="s">
        <v>698</v>
      </c>
      <c r="AT435" s="19" t="s">
        <v>156</v>
      </c>
      <c r="AU435" s="19" t="s">
        <v>73</v>
      </c>
      <c r="AY435" s="19" t="s">
        <v>154</v>
      </c>
      <c r="BE435" s="96">
        <f>IF($N$435="základní",$J$435,0)</f>
        <v>0</v>
      </c>
      <c r="BF435" s="96">
        <f>IF($N$435="snížená",$J$435,0)</f>
        <v>0</v>
      </c>
      <c r="BG435" s="96">
        <f>IF($N$435="zákl. přenesená",$J$435,0)</f>
        <v>0</v>
      </c>
      <c r="BH435" s="96">
        <f>IF($N$435="sníž. přenesená",$J$435,0)</f>
        <v>0</v>
      </c>
      <c r="BI435" s="96">
        <f>IF($N$435="nulová",$J$435,0)</f>
        <v>0</v>
      </c>
      <c r="BJ435" s="19" t="s">
        <v>73</v>
      </c>
      <c r="BK435" s="96">
        <f>ROUND($I$435*$H$435,1)</f>
        <v>0</v>
      </c>
      <c r="BL435" s="19" t="s">
        <v>698</v>
      </c>
      <c r="BM435" s="19" t="s">
        <v>724</v>
      </c>
    </row>
    <row r="436" spans="2:65" s="22" customFormat="1" ht="15.75" customHeight="1" x14ac:dyDescent="0.3">
      <c r="B436" s="23"/>
      <c r="C436" s="89" t="s">
        <v>725</v>
      </c>
      <c r="D436" s="89" t="s">
        <v>156</v>
      </c>
      <c r="E436" s="87" t="s">
        <v>726</v>
      </c>
      <c r="F436" s="88" t="s">
        <v>727</v>
      </c>
      <c r="G436" s="89" t="s">
        <v>711</v>
      </c>
      <c r="H436" s="90">
        <v>1</v>
      </c>
      <c r="I436" s="118"/>
      <c r="J436" s="91">
        <f>ROUND($I$436*$H$436,1)</f>
        <v>0</v>
      </c>
      <c r="K436" s="88"/>
      <c r="L436" s="23"/>
      <c r="M436" s="92"/>
      <c r="N436" s="93" t="s">
        <v>37</v>
      </c>
      <c r="Q436" s="94">
        <v>0</v>
      </c>
      <c r="R436" s="94">
        <f>$Q$436*$H$436</f>
        <v>0</v>
      </c>
      <c r="S436" s="94">
        <v>0</v>
      </c>
      <c r="T436" s="95">
        <f>$S$436*$H$436</f>
        <v>0</v>
      </c>
      <c r="AR436" s="19" t="s">
        <v>698</v>
      </c>
      <c r="AT436" s="19" t="s">
        <v>156</v>
      </c>
      <c r="AU436" s="19" t="s">
        <v>73</v>
      </c>
      <c r="AY436" s="19" t="s">
        <v>154</v>
      </c>
      <c r="BE436" s="96">
        <f>IF($N$436="základní",$J$436,0)</f>
        <v>0</v>
      </c>
      <c r="BF436" s="96">
        <f>IF($N$436="snížená",$J$436,0)</f>
        <v>0</v>
      </c>
      <c r="BG436" s="96">
        <f>IF($N$436="zákl. přenesená",$J$436,0)</f>
        <v>0</v>
      </c>
      <c r="BH436" s="96">
        <f>IF($N$436="sníž. přenesená",$J$436,0)</f>
        <v>0</v>
      </c>
      <c r="BI436" s="96">
        <f>IF($N$436="nulová",$J$436,0)</f>
        <v>0</v>
      </c>
      <c r="BJ436" s="19" t="s">
        <v>73</v>
      </c>
      <c r="BK436" s="96">
        <f>ROUND($I$436*$H$436,1)</f>
        <v>0</v>
      </c>
      <c r="BL436" s="19" t="s">
        <v>698</v>
      </c>
      <c r="BM436" s="19" t="s">
        <v>728</v>
      </c>
    </row>
    <row r="437" spans="2:65" s="22" customFormat="1" ht="15.75" customHeight="1" x14ac:dyDescent="0.3">
      <c r="B437" s="23"/>
      <c r="C437" s="89" t="s">
        <v>729</v>
      </c>
      <c r="D437" s="89" t="s">
        <v>156</v>
      </c>
      <c r="E437" s="87" t="s">
        <v>730</v>
      </c>
      <c r="F437" s="88" t="s">
        <v>731</v>
      </c>
      <c r="G437" s="89" t="s">
        <v>711</v>
      </c>
      <c r="H437" s="90">
        <v>1</v>
      </c>
      <c r="I437" s="118"/>
      <c r="J437" s="91">
        <f>ROUND($I$437*$H$437,1)</f>
        <v>0</v>
      </c>
      <c r="K437" s="88"/>
      <c r="L437" s="23"/>
      <c r="M437" s="92"/>
      <c r="N437" s="93" t="s">
        <v>37</v>
      </c>
      <c r="Q437" s="94">
        <v>0</v>
      </c>
      <c r="R437" s="94">
        <f>$Q$437*$H$437</f>
        <v>0</v>
      </c>
      <c r="S437" s="94">
        <v>0</v>
      </c>
      <c r="T437" s="95">
        <f>$S$437*$H$437</f>
        <v>0</v>
      </c>
      <c r="AR437" s="19" t="s">
        <v>698</v>
      </c>
      <c r="AT437" s="19" t="s">
        <v>156</v>
      </c>
      <c r="AU437" s="19" t="s">
        <v>73</v>
      </c>
      <c r="AY437" s="19" t="s">
        <v>154</v>
      </c>
      <c r="BE437" s="96">
        <f>IF($N$437="základní",$J$437,0)</f>
        <v>0</v>
      </c>
      <c r="BF437" s="96">
        <f>IF($N$437="snížená",$J$437,0)</f>
        <v>0</v>
      </c>
      <c r="BG437" s="96">
        <f>IF($N$437="zákl. přenesená",$J$437,0)</f>
        <v>0</v>
      </c>
      <c r="BH437" s="96">
        <f>IF($N$437="sníž. přenesená",$J$437,0)</f>
        <v>0</v>
      </c>
      <c r="BI437" s="96">
        <f>IF($N$437="nulová",$J$437,0)</f>
        <v>0</v>
      </c>
      <c r="BJ437" s="19" t="s">
        <v>73</v>
      </c>
      <c r="BK437" s="96">
        <f>ROUND($I$437*$H$437,1)</f>
        <v>0</v>
      </c>
      <c r="BL437" s="19" t="s">
        <v>698</v>
      </c>
      <c r="BM437" s="19" t="s">
        <v>732</v>
      </c>
    </row>
    <row r="438" spans="2:65" s="22" customFormat="1" ht="15.75" customHeight="1" x14ac:dyDescent="0.3">
      <c r="B438" s="23"/>
      <c r="C438" s="89" t="s">
        <v>733</v>
      </c>
      <c r="D438" s="89" t="s">
        <v>156</v>
      </c>
      <c r="E438" s="87" t="s">
        <v>734</v>
      </c>
      <c r="F438" s="88" t="s">
        <v>735</v>
      </c>
      <c r="G438" s="89" t="s">
        <v>711</v>
      </c>
      <c r="H438" s="90">
        <v>5</v>
      </c>
      <c r="I438" s="118"/>
      <c r="J438" s="91">
        <f>ROUND($I$438*$H$438,1)</f>
        <v>0</v>
      </c>
      <c r="K438" s="88"/>
      <c r="L438" s="23"/>
      <c r="M438" s="92"/>
      <c r="N438" s="93" t="s">
        <v>37</v>
      </c>
      <c r="Q438" s="94">
        <v>0</v>
      </c>
      <c r="R438" s="94">
        <f>$Q$438*$H$438</f>
        <v>0</v>
      </c>
      <c r="S438" s="94">
        <v>0</v>
      </c>
      <c r="T438" s="95">
        <f>$S$438*$H$438</f>
        <v>0</v>
      </c>
      <c r="AR438" s="19" t="s">
        <v>698</v>
      </c>
      <c r="AT438" s="19" t="s">
        <v>156</v>
      </c>
      <c r="AU438" s="19" t="s">
        <v>73</v>
      </c>
      <c r="AY438" s="19" t="s">
        <v>154</v>
      </c>
      <c r="BE438" s="96">
        <f>IF($N$438="základní",$J$438,0)</f>
        <v>0</v>
      </c>
      <c r="BF438" s="96">
        <f>IF($N$438="snížená",$J$438,0)</f>
        <v>0</v>
      </c>
      <c r="BG438" s="96">
        <f>IF($N$438="zákl. přenesená",$J$438,0)</f>
        <v>0</v>
      </c>
      <c r="BH438" s="96">
        <f>IF($N$438="sníž. přenesená",$J$438,0)</f>
        <v>0</v>
      </c>
      <c r="BI438" s="96">
        <f>IF($N$438="nulová",$J$438,0)</f>
        <v>0</v>
      </c>
      <c r="BJ438" s="19" t="s">
        <v>73</v>
      </c>
      <c r="BK438" s="96">
        <f>ROUND($I$438*$H$438,1)</f>
        <v>0</v>
      </c>
      <c r="BL438" s="19" t="s">
        <v>698</v>
      </c>
      <c r="BM438" s="19" t="s">
        <v>736</v>
      </c>
    </row>
    <row r="439" spans="2:65" s="22" customFormat="1" ht="15.75" customHeight="1" x14ac:dyDescent="0.3">
      <c r="B439" s="23"/>
      <c r="C439" s="89" t="s">
        <v>737</v>
      </c>
      <c r="D439" s="89" t="s">
        <v>156</v>
      </c>
      <c r="E439" s="87" t="s">
        <v>738</v>
      </c>
      <c r="F439" s="88" t="s">
        <v>739</v>
      </c>
      <c r="G439" s="89" t="s">
        <v>711</v>
      </c>
      <c r="H439" s="90">
        <v>1</v>
      </c>
      <c r="I439" s="118"/>
      <c r="J439" s="91">
        <f>ROUND($I$439*$H$439,1)</f>
        <v>0</v>
      </c>
      <c r="K439" s="88"/>
      <c r="L439" s="23"/>
      <c r="M439" s="92"/>
      <c r="N439" s="93" t="s">
        <v>37</v>
      </c>
      <c r="Q439" s="94">
        <v>0</v>
      </c>
      <c r="R439" s="94">
        <f>$Q$439*$H$439</f>
        <v>0</v>
      </c>
      <c r="S439" s="94">
        <v>0</v>
      </c>
      <c r="T439" s="95">
        <f>$S$439*$H$439</f>
        <v>0</v>
      </c>
      <c r="AR439" s="19" t="s">
        <v>698</v>
      </c>
      <c r="AT439" s="19" t="s">
        <v>156</v>
      </c>
      <c r="AU439" s="19" t="s">
        <v>73</v>
      </c>
      <c r="AY439" s="19" t="s">
        <v>154</v>
      </c>
      <c r="BE439" s="96">
        <f>IF($N$439="základní",$J$439,0)</f>
        <v>0</v>
      </c>
      <c r="BF439" s="96">
        <f>IF($N$439="snížená",$J$439,0)</f>
        <v>0</v>
      </c>
      <c r="BG439" s="96">
        <f>IF($N$439="zákl. přenesená",$J$439,0)</f>
        <v>0</v>
      </c>
      <c r="BH439" s="96">
        <f>IF($N$439="sníž. přenesená",$J$439,0)</f>
        <v>0</v>
      </c>
      <c r="BI439" s="96">
        <f>IF($N$439="nulová",$J$439,0)</f>
        <v>0</v>
      </c>
      <c r="BJ439" s="19" t="s">
        <v>73</v>
      </c>
      <c r="BK439" s="96">
        <f>ROUND($I$439*$H$439,1)</f>
        <v>0</v>
      </c>
      <c r="BL439" s="19" t="s">
        <v>698</v>
      </c>
      <c r="BM439" s="19" t="s">
        <v>740</v>
      </c>
    </row>
    <row r="440" spans="2:65" s="22" customFormat="1" ht="15.75" customHeight="1" x14ac:dyDescent="0.3">
      <c r="B440" s="23"/>
      <c r="C440" s="89" t="s">
        <v>741</v>
      </c>
      <c r="D440" s="89" t="s">
        <v>156</v>
      </c>
      <c r="E440" s="87" t="s">
        <v>742</v>
      </c>
      <c r="F440" s="88" t="s">
        <v>743</v>
      </c>
      <c r="G440" s="89" t="s">
        <v>711</v>
      </c>
      <c r="H440" s="90">
        <v>1</v>
      </c>
      <c r="I440" s="118"/>
      <c r="J440" s="91">
        <f>ROUND($I$440*$H$440,1)</f>
        <v>0</v>
      </c>
      <c r="K440" s="88"/>
      <c r="L440" s="23"/>
      <c r="M440" s="92"/>
      <c r="N440" s="114" t="s">
        <v>37</v>
      </c>
      <c r="O440" s="115"/>
      <c r="P440" s="115"/>
      <c r="Q440" s="116">
        <v>0</v>
      </c>
      <c r="R440" s="116">
        <f>$Q$440*$H$440</f>
        <v>0</v>
      </c>
      <c r="S440" s="116">
        <v>0</v>
      </c>
      <c r="T440" s="117">
        <f>$S$440*$H$440</f>
        <v>0</v>
      </c>
      <c r="AR440" s="19" t="s">
        <v>698</v>
      </c>
      <c r="AT440" s="19" t="s">
        <v>156</v>
      </c>
      <c r="AU440" s="19" t="s">
        <v>73</v>
      </c>
      <c r="AY440" s="19" t="s">
        <v>154</v>
      </c>
      <c r="BE440" s="96">
        <f>IF($N$440="základní",$J$440,0)</f>
        <v>0</v>
      </c>
      <c r="BF440" s="96">
        <f>IF($N$440="snížená",$J$440,0)</f>
        <v>0</v>
      </c>
      <c r="BG440" s="96">
        <f>IF($N$440="zákl. přenesená",$J$440,0)</f>
        <v>0</v>
      </c>
      <c r="BH440" s="96">
        <f>IF($N$440="sníž. přenesená",$J$440,0)</f>
        <v>0</v>
      </c>
      <c r="BI440" s="96">
        <f>IF($N$440="nulová",$J$440,0)</f>
        <v>0</v>
      </c>
      <c r="BJ440" s="19" t="s">
        <v>73</v>
      </c>
      <c r="BK440" s="96">
        <f>ROUND($I$440*$H$440,1)</f>
        <v>0</v>
      </c>
      <c r="BL440" s="19" t="s">
        <v>698</v>
      </c>
      <c r="BM440" s="19" t="s">
        <v>744</v>
      </c>
    </row>
    <row r="441" spans="2:65" s="22" customFormat="1" ht="7.5" customHeight="1" x14ac:dyDescent="0.3">
      <c r="B441" s="42"/>
      <c r="C441" s="43"/>
      <c r="D441" s="43"/>
      <c r="E441" s="43"/>
      <c r="F441" s="43"/>
      <c r="G441" s="43"/>
      <c r="H441" s="43"/>
      <c r="I441" s="43"/>
      <c r="J441" s="43"/>
      <c r="K441" s="43"/>
      <c r="L441" s="23"/>
    </row>
    <row r="442" spans="2:65" s="9" customFormat="1" ht="14.25" customHeight="1" x14ac:dyDescent="0.3"/>
  </sheetData>
  <sheetProtection password="CF66" sheet="1"/>
  <autoFilter ref="C96:K440"/>
  <mergeCells count="12">
    <mergeCell ref="E47:H47"/>
    <mergeCell ref="E49:H49"/>
    <mergeCell ref="E51:H51"/>
    <mergeCell ref="E85:H85"/>
    <mergeCell ref="E87:H87"/>
    <mergeCell ref="E89:H89"/>
    <mergeCell ref="G1:H1"/>
    <mergeCell ref="L2:V2"/>
    <mergeCell ref="E7:H7"/>
    <mergeCell ref="E9:H9"/>
    <mergeCell ref="E11:H11"/>
    <mergeCell ref="E26:H26"/>
  </mergeCells>
  <hyperlinks>
    <hyperlink ref="F1:G1" location="C2" tooltip="Krycí list soupisu" display="1) Krycí list soupisu"/>
    <hyperlink ref="G1:H1" location="C58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2"/>
  <sheetViews>
    <sheetView showGridLines="0" workbookViewId="0">
      <pane ySplit="1" topLeftCell="A76" activePane="bottomLeft" state="frozenSplit"/>
      <selection pane="bottomLeft" activeCell="I95" sqref="I95"/>
    </sheetView>
  </sheetViews>
  <sheetFormatPr defaultColWidth="10.5" defaultRowHeight="14.25" customHeight="1" x14ac:dyDescent="0.3"/>
  <cols>
    <col min="1" max="1" width="8.33203125" style="9" customWidth="1"/>
    <col min="2" max="2" width="1.6640625" style="9" customWidth="1"/>
    <col min="3" max="3" width="4.1640625" style="9" customWidth="1"/>
    <col min="4" max="4" width="4.33203125" style="9" customWidth="1"/>
    <col min="5" max="5" width="17.1640625" style="9" customWidth="1"/>
    <col min="6" max="6" width="90.83203125" style="9" customWidth="1"/>
    <col min="7" max="7" width="8.6640625" style="9" customWidth="1"/>
    <col min="8" max="8" width="11.1640625" style="9" customWidth="1"/>
    <col min="9" max="9" width="12.6640625" style="9" customWidth="1"/>
    <col min="10" max="10" width="23.5" style="9" customWidth="1"/>
    <col min="11" max="11" width="15.5" style="9" customWidth="1"/>
    <col min="12" max="12" width="10.5" style="10" customWidth="1"/>
    <col min="13" max="18" width="10.5" style="9" hidden="1" customWidth="1"/>
    <col min="19" max="19" width="8.1640625" style="9" hidden="1" customWidth="1"/>
    <col min="20" max="20" width="29.6640625" style="9" hidden="1" customWidth="1"/>
    <col min="21" max="21" width="16.33203125" style="9" hidden="1" customWidth="1"/>
    <col min="22" max="22" width="12.33203125" style="9" customWidth="1"/>
    <col min="23" max="23" width="16.33203125" style="9" customWidth="1"/>
    <col min="24" max="24" width="12.1640625" style="9" customWidth="1"/>
    <col min="25" max="25" width="15" style="9" customWidth="1"/>
    <col min="26" max="26" width="11" style="9" customWidth="1"/>
    <col min="27" max="27" width="15" style="9" customWidth="1"/>
    <col min="28" max="28" width="16.33203125" style="9" customWidth="1"/>
    <col min="29" max="29" width="11" style="9" customWidth="1"/>
    <col min="30" max="30" width="15" style="9" customWidth="1"/>
    <col min="31" max="31" width="16.33203125" style="9" customWidth="1"/>
    <col min="32" max="43" width="10.5" style="10" customWidth="1"/>
    <col min="44" max="65" width="10.5" style="9" hidden="1" customWidth="1"/>
    <col min="66" max="16384" width="10.5" style="10"/>
  </cols>
  <sheetData>
    <row r="1" spans="1:256" s="8" customFormat="1" ht="22.5" customHeight="1" x14ac:dyDescent="0.3">
      <c r="A1" s="5"/>
      <c r="B1" s="2"/>
      <c r="C1" s="2"/>
      <c r="D1" s="3" t="s">
        <v>1</v>
      </c>
      <c r="E1" s="2"/>
      <c r="F1" s="4" t="s">
        <v>2638</v>
      </c>
      <c r="G1" s="214" t="s">
        <v>2639</v>
      </c>
      <c r="H1" s="214"/>
      <c r="I1" s="2"/>
      <c r="J1" s="4" t="s">
        <v>2640</v>
      </c>
      <c r="K1" s="3" t="s">
        <v>111</v>
      </c>
      <c r="L1" s="4" t="s">
        <v>2641</v>
      </c>
      <c r="M1" s="4"/>
      <c r="N1" s="4"/>
      <c r="O1" s="4"/>
      <c r="P1" s="4"/>
      <c r="Q1" s="4"/>
      <c r="R1" s="4"/>
      <c r="S1" s="4"/>
      <c r="T1" s="4"/>
      <c r="U1" s="7"/>
      <c r="V1" s="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9" customFormat="1" ht="37.5" customHeight="1" x14ac:dyDescent="0.3">
      <c r="L2" s="178" t="s">
        <v>6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9" t="s">
        <v>85</v>
      </c>
    </row>
    <row r="3" spans="1:256" s="9" customFormat="1" ht="7.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3"/>
      <c r="AT3" s="9" t="s">
        <v>75</v>
      </c>
    </row>
    <row r="4" spans="1:256" s="9" customFormat="1" ht="37.5" customHeight="1" x14ac:dyDescent="0.3">
      <c r="B4" s="14"/>
      <c r="D4" s="15" t="s">
        <v>112</v>
      </c>
      <c r="K4" s="16"/>
      <c r="M4" s="17" t="s">
        <v>11</v>
      </c>
      <c r="AT4" s="9" t="s">
        <v>4</v>
      </c>
    </row>
    <row r="5" spans="1:256" s="9" customFormat="1" ht="7.5" customHeight="1" x14ac:dyDescent="0.3">
      <c r="B5" s="14"/>
      <c r="K5" s="16"/>
    </row>
    <row r="6" spans="1:256" s="9" customFormat="1" ht="15.75" customHeight="1" x14ac:dyDescent="0.3">
      <c r="B6" s="14"/>
      <c r="D6" s="18" t="s">
        <v>17</v>
      </c>
      <c r="K6" s="16"/>
    </row>
    <row r="7" spans="1:256" s="9" customFormat="1" ht="15.75" customHeight="1" x14ac:dyDescent="0.3">
      <c r="B7" s="14"/>
      <c r="E7" s="215" t="str">
        <f>'Rekapitulace stavby'!$K$6</f>
        <v>Město Libavá - rekonstrukce kotelny č. 210</v>
      </c>
      <c r="F7" s="179"/>
      <c r="G7" s="179"/>
      <c r="H7" s="179"/>
      <c r="K7" s="16"/>
    </row>
    <row r="8" spans="1:256" s="9" customFormat="1" ht="15.75" customHeight="1" x14ac:dyDescent="0.3">
      <c r="B8" s="14"/>
      <c r="D8" s="18" t="s">
        <v>113</v>
      </c>
      <c r="K8" s="16"/>
    </row>
    <row r="9" spans="1:256" s="19" customFormat="1" ht="16.5" customHeight="1" x14ac:dyDescent="0.3">
      <c r="B9" s="20"/>
      <c r="E9" s="215" t="s">
        <v>745</v>
      </c>
      <c r="F9" s="216"/>
      <c r="G9" s="216"/>
      <c r="H9" s="216"/>
      <c r="K9" s="21"/>
    </row>
    <row r="10" spans="1:256" s="22" customFormat="1" ht="15.75" customHeight="1" x14ac:dyDescent="0.3">
      <c r="B10" s="23"/>
      <c r="D10" s="18" t="s">
        <v>115</v>
      </c>
      <c r="K10" s="24"/>
    </row>
    <row r="11" spans="1:256" s="22" customFormat="1" ht="37.5" customHeight="1" x14ac:dyDescent="0.3">
      <c r="B11" s="23"/>
      <c r="E11" s="196" t="s">
        <v>746</v>
      </c>
      <c r="F11" s="197"/>
      <c r="G11" s="197"/>
      <c r="H11" s="197"/>
      <c r="K11" s="24"/>
    </row>
    <row r="12" spans="1:256" s="22" customFormat="1" ht="14.25" customHeight="1" x14ac:dyDescent="0.3">
      <c r="B12" s="23"/>
      <c r="K12" s="24"/>
    </row>
    <row r="13" spans="1:256" s="22" customFormat="1" ht="15" customHeight="1" x14ac:dyDescent="0.3">
      <c r="B13" s="23"/>
      <c r="D13" s="18" t="s">
        <v>19</v>
      </c>
      <c r="F13" s="25"/>
      <c r="I13" s="18" t="s">
        <v>20</v>
      </c>
      <c r="J13" s="25"/>
      <c r="K13" s="24"/>
    </row>
    <row r="14" spans="1:256" s="22" customFormat="1" ht="15" customHeight="1" x14ac:dyDescent="0.3">
      <c r="B14" s="23"/>
      <c r="D14" s="18" t="s">
        <v>21</v>
      </c>
      <c r="F14" s="25" t="s">
        <v>22</v>
      </c>
      <c r="I14" s="18" t="s">
        <v>23</v>
      </c>
      <c r="J14" s="26" t="str">
        <f>'Rekapitulace stavby'!$AN$8</f>
        <v>Vyplň údaj</v>
      </c>
      <c r="K14" s="24"/>
    </row>
    <row r="15" spans="1:256" s="22" customFormat="1" ht="12" customHeight="1" x14ac:dyDescent="0.3">
      <c r="B15" s="23"/>
      <c r="K15" s="24"/>
    </row>
    <row r="16" spans="1:256" s="22" customFormat="1" ht="15" customHeight="1" x14ac:dyDescent="0.3">
      <c r="B16" s="23"/>
      <c r="D16" s="18" t="s">
        <v>24</v>
      </c>
      <c r="I16" s="18" t="s">
        <v>25</v>
      </c>
      <c r="J16" s="25" t="str">
        <f>IF('Rekapitulace stavby'!$AN$10="","",'Rekapitulace stavby'!$AN$10)</f>
        <v/>
      </c>
      <c r="K16" s="24"/>
    </row>
    <row r="17" spans="2:11" s="22" customFormat="1" ht="18.75" customHeight="1" x14ac:dyDescent="0.3">
      <c r="B17" s="23"/>
      <c r="E17" s="25" t="str">
        <f>IF('Rekapitulace stavby'!$E$11="","",'Rekapitulace stavby'!$E$11)</f>
        <v xml:space="preserve"> </v>
      </c>
      <c r="I17" s="18" t="s">
        <v>26</v>
      </c>
      <c r="J17" s="25" t="str">
        <f>IF('Rekapitulace stavby'!$AN$11="","",'Rekapitulace stavby'!$AN$11)</f>
        <v/>
      </c>
      <c r="K17" s="24"/>
    </row>
    <row r="18" spans="2:11" s="22" customFormat="1" ht="7.5" customHeight="1" x14ac:dyDescent="0.3">
      <c r="B18" s="23"/>
      <c r="K18" s="24"/>
    </row>
    <row r="19" spans="2:11" s="22" customFormat="1" ht="15" customHeight="1" x14ac:dyDescent="0.3">
      <c r="B19" s="23"/>
      <c r="D19" s="18" t="s">
        <v>27</v>
      </c>
      <c r="I19" s="18" t="s">
        <v>25</v>
      </c>
      <c r="J19" s="25" t="str">
        <f>IF('Rekapitulace stavby'!$AN$13="Vyplň údaj","",IF('Rekapitulace stavby'!$AN$13="","",'Rekapitulace stavby'!$AN$13))</f>
        <v/>
      </c>
      <c r="K19" s="24"/>
    </row>
    <row r="20" spans="2:11" s="22" customFormat="1" ht="18.75" customHeight="1" x14ac:dyDescent="0.3">
      <c r="B20" s="23"/>
      <c r="E20" s="25" t="str">
        <f>IF('Rekapitulace stavby'!$E$14="Vyplň údaj","",IF('Rekapitulace stavby'!$E$14="","",'Rekapitulace stavby'!$E$14))</f>
        <v/>
      </c>
      <c r="I20" s="18" t="s">
        <v>26</v>
      </c>
      <c r="J20" s="25" t="str">
        <f>IF('Rekapitulace stavby'!$AN$14="Vyplň údaj","",IF('Rekapitulace stavby'!$AN$14="","",'Rekapitulace stavby'!$AN$14))</f>
        <v/>
      </c>
      <c r="K20" s="24"/>
    </row>
    <row r="21" spans="2:11" s="22" customFormat="1" ht="7.5" customHeight="1" x14ac:dyDescent="0.3">
      <c r="B21" s="23"/>
      <c r="K21" s="24"/>
    </row>
    <row r="22" spans="2:11" s="22" customFormat="1" ht="15" customHeight="1" x14ac:dyDescent="0.3">
      <c r="B22" s="23"/>
      <c r="D22" s="18" t="s">
        <v>29</v>
      </c>
      <c r="I22" s="18" t="s">
        <v>25</v>
      </c>
      <c r="J22" s="25" t="str">
        <f>IF('Rekapitulace stavby'!$AN$16="","",'Rekapitulace stavby'!$AN$16)</f>
        <v/>
      </c>
      <c r="K22" s="24"/>
    </row>
    <row r="23" spans="2:11" s="22" customFormat="1" ht="18.75" customHeight="1" x14ac:dyDescent="0.3">
      <c r="B23" s="23"/>
      <c r="E23" s="25" t="str">
        <f>IF('Rekapitulace stavby'!$E$17="","",'Rekapitulace stavby'!$E$17)</f>
        <v xml:space="preserve"> </v>
      </c>
      <c r="I23" s="18" t="s">
        <v>26</v>
      </c>
      <c r="J23" s="25" t="str">
        <f>IF('Rekapitulace stavby'!$AN$17="","",'Rekapitulace stavby'!$AN$17)</f>
        <v/>
      </c>
      <c r="K23" s="24"/>
    </row>
    <row r="24" spans="2:11" s="22" customFormat="1" ht="7.5" customHeight="1" x14ac:dyDescent="0.3">
      <c r="B24" s="23"/>
      <c r="K24" s="24"/>
    </row>
    <row r="25" spans="2:11" s="22" customFormat="1" ht="15" customHeight="1" x14ac:dyDescent="0.3">
      <c r="B25" s="23"/>
      <c r="D25" s="18" t="s">
        <v>30</v>
      </c>
      <c r="K25" s="24"/>
    </row>
    <row r="26" spans="2:11" s="19" customFormat="1" ht="15.75" customHeight="1" x14ac:dyDescent="0.3">
      <c r="B26" s="20"/>
      <c r="E26" s="210"/>
      <c r="F26" s="216"/>
      <c r="G26" s="216"/>
      <c r="H26" s="216"/>
      <c r="K26" s="21"/>
    </row>
    <row r="27" spans="2:11" s="22" customFormat="1" ht="7.5" customHeight="1" x14ac:dyDescent="0.3">
      <c r="B27" s="23"/>
      <c r="K27" s="24"/>
    </row>
    <row r="28" spans="2:11" s="22" customFormat="1" ht="7.5" customHeight="1" x14ac:dyDescent="0.3">
      <c r="B28" s="23"/>
      <c r="D28" s="27"/>
      <c r="E28" s="27"/>
      <c r="F28" s="27"/>
      <c r="G28" s="27"/>
      <c r="H28" s="27"/>
      <c r="I28" s="27"/>
      <c r="J28" s="27"/>
      <c r="K28" s="28"/>
    </row>
    <row r="29" spans="2:11" s="22" customFormat="1" ht="26.25" customHeight="1" x14ac:dyDescent="0.3">
      <c r="B29" s="23"/>
      <c r="D29" s="29" t="s">
        <v>32</v>
      </c>
      <c r="J29" s="30">
        <f>ROUND($J$92,1)</f>
        <v>0</v>
      </c>
      <c r="K29" s="24"/>
    </row>
    <row r="30" spans="2:11" s="22" customFormat="1" ht="7.5" customHeight="1" x14ac:dyDescent="0.3">
      <c r="B30" s="23"/>
      <c r="D30" s="27"/>
      <c r="E30" s="27"/>
      <c r="F30" s="27"/>
      <c r="G30" s="27"/>
      <c r="H30" s="27"/>
      <c r="I30" s="27"/>
      <c r="J30" s="27"/>
      <c r="K30" s="28"/>
    </row>
    <row r="31" spans="2:11" s="22" customFormat="1" ht="15" customHeight="1" x14ac:dyDescent="0.3">
      <c r="B31" s="23"/>
      <c r="F31" s="31" t="s">
        <v>34</v>
      </c>
      <c r="I31" s="31" t="s">
        <v>33</v>
      </c>
      <c r="J31" s="31" t="s">
        <v>35</v>
      </c>
      <c r="K31" s="24"/>
    </row>
    <row r="32" spans="2:11" s="22" customFormat="1" ht="15" customHeight="1" x14ac:dyDescent="0.3">
      <c r="B32" s="23"/>
      <c r="D32" s="32" t="s">
        <v>36</v>
      </c>
      <c r="E32" s="32" t="s">
        <v>37</v>
      </c>
      <c r="F32" s="33">
        <f>ROUND(SUM($BE$92:$BE$243),1)</f>
        <v>0</v>
      </c>
      <c r="I32" s="34">
        <v>0.21</v>
      </c>
      <c r="J32" s="33">
        <f>ROUND(SUM($BE$92:$BE$243)*$I$32,1)</f>
        <v>0</v>
      </c>
      <c r="K32" s="24"/>
    </row>
    <row r="33" spans="2:11" s="22" customFormat="1" ht="15" customHeight="1" x14ac:dyDescent="0.3">
      <c r="B33" s="23"/>
      <c r="E33" s="32" t="s">
        <v>38</v>
      </c>
      <c r="F33" s="33">
        <f>ROUND(SUM($BF$92:$BF$243),1)</f>
        <v>0</v>
      </c>
      <c r="I33" s="34">
        <v>0.15</v>
      </c>
      <c r="J33" s="33">
        <f>ROUND(SUM($BF$92:$BF$243)*$I$33,1)</f>
        <v>0</v>
      </c>
      <c r="K33" s="24"/>
    </row>
    <row r="34" spans="2:11" s="22" customFormat="1" ht="15" hidden="1" customHeight="1" x14ac:dyDescent="0.3">
      <c r="B34" s="23"/>
      <c r="E34" s="32" t="s">
        <v>39</v>
      </c>
      <c r="F34" s="33">
        <f>ROUND(SUM($BG$92:$BG$243),1)</f>
        <v>0</v>
      </c>
      <c r="I34" s="34">
        <v>0.21</v>
      </c>
      <c r="J34" s="33">
        <v>0</v>
      </c>
      <c r="K34" s="24"/>
    </row>
    <row r="35" spans="2:11" s="22" customFormat="1" ht="15" hidden="1" customHeight="1" x14ac:dyDescent="0.3">
      <c r="B35" s="23"/>
      <c r="E35" s="32" t="s">
        <v>40</v>
      </c>
      <c r="F35" s="33">
        <f>ROUND(SUM($BH$92:$BH$243),1)</f>
        <v>0</v>
      </c>
      <c r="I35" s="34">
        <v>0.15</v>
      </c>
      <c r="J35" s="33">
        <v>0</v>
      </c>
      <c r="K35" s="24"/>
    </row>
    <row r="36" spans="2:11" s="22" customFormat="1" ht="15" hidden="1" customHeight="1" x14ac:dyDescent="0.3">
      <c r="B36" s="23"/>
      <c r="E36" s="32" t="s">
        <v>41</v>
      </c>
      <c r="F36" s="33">
        <f>ROUND(SUM($BI$92:$BI$243),1)</f>
        <v>0</v>
      </c>
      <c r="I36" s="34">
        <v>0</v>
      </c>
      <c r="J36" s="33">
        <v>0</v>
      </c>
      <c r="K36" s="24"/>
    </row>
    <row r="37" spans="2:11" s="22" customFormat="1" ht="7.5" customHeight="1" x14ac:dyDescent="0.3">
      <c r="B37" s="23"/>
      <c r="K37" s="24"/>
    </row>
    <row r="38" spans="2:11" s="22" customFormat="1" ht="26.25" customHeight="1" x14ac:dyDescent="0.3">
      <c r="B38" s="23"/>
      <c r="C38" s="35"/>
      <c r="D38" s="36" t="s">
        <v>42</v>
      </c>
      <c r="E38" s="37"/>
      <c r="F38" s="37"/>
      <c r="G38" s="38" t="s">
        <v>43</v>
      </c>
      <c r="H38" s="39" t="s">
        <v>44</v>
      </c>
      <c r="I38" s="37"/>
      <c r="J38" s="40">
        <f>ROUND(SUM($J$29:$J$36),1)</f>
        <v>0</v>
      </c>
      <c r="K38" s="41"/>
    </row>
    <row r="39" spans="2:11" s="22" customFormat="1" ht="15" customHeight="1" x14ac:dyDescent="0.3">
      <c r="B39" s="42"/>
      <c r="C39" s="43"/>
      <c r="D39" s="43"/>
      <c r="E39" s="43"/>
      <c r="F39" s="43"/>
      <c r="G39" s="43"/>
      <c r="H39" s="43"/>
      <c r="I39" s="43"/>
      <c r="J39" s="43"/>
      <c r="K39" s="44"/>
    </row>
    <row r="43" spans="2:11" s="22" customFormat="1" ht="7.5" customHeight="1" x14ac:dyDescent="0.3">
      <c r="B43" s="45"/>
      <c r="C43" s="46"/>
      <c r="D43" s="46"/>
      <c r="E43" s="46"/>
      <c r="F43" s="46"/>
      <c r="G43" s="46"/>
      <c r="H43" s="46"/>
      <c r="I43" s="46"/>
      <c r="J43" s="46"/>
      <c r="K43" s="47"/>
    </row>
    <row r="44" spans="2:11" s="22" customFormat="1" ht="37.5" customHeight="1" x14ac:dyDescent="0.3">
      <c r="B44" s="23"/>
      <c r="C44" s="15" t="s">
        <v>117</v>
      </c>
      <c r="K44" s="24"/>
    </row>
    <row r="45" spans="2:11" s="22" customFormat="1" ht="7.5" customHeight="1" x14ac:dyDescent="0.3">
      <c r="B45" s="23"/>
      <c r="K45" s="24"/>
    </row>
    <row r="46" spans="2:11" s="22" customFormat="1" ht="15" customHeight="1" x14ac:dyDescent="0.3">
      <c r="B46" s="23"/>
      <c r="C46" s="18" t="s">
        <v>17</v>
      </c>
      <c r="K46" s="24"/>
    </row>
    <row r="47" spans="2:11" s="22" customFormat="1" ht="16.5" customHeight="1" x14ac:dyDescent="0.3">
      <c r="B47" s="23"/>
      <c r="E47" s="215" t="str">
        <f>$E$7</f>
        <v>Město Libavá - rekonstrukce kotelny č. 210</v>
      </c>
      <c r="F47" s="197"/>
      <c r="G47" s="197"/>
      <c r="H47" s="197"/>
      <c r="K47" s="24"/>
    </row>
    <row r="48" spans="2:11" s="9" customFormat="1" ht="15.75" customHeight="1" x14ac:dyDescent="0.3">
      <c r="B48" s="14"/>
      <c r="C48" s="18" t="s">
        <v>113</v>
      </c>
      <c r="K48" s="16"/>
    </row>
    <row r="49" spans="2:47" s="22" customFormat="1" ht="16.5" customHeight="1" x14ac:dyDescent="0.3">
      <c r="B49" s="23"/>
      <c r="E49" s="215" t="s">
        <v>745</v>
      </c>
      <c r="F49" s="197"/>
      <c r="G49" s="197"/>
      <c r="H49" s="197"/>
      <c r="K49" s="24"/>
    </row>
    <row r="50" spans="2:47" s="22" customFormat="1" ht="15" customHeight="1" x14ac:dyDescent="0.3">
      <c r="B50" s="23"/>
      <c r="C50" s="18" t="s">
        <v>115</v>
      </c>
      <c r="K50" s="24"/>
    </row>
    <row r="51" spans="2:47" s="22" customFormat="1" ht="19.5" customHeight="1" x14ac:dyDescent="0.3">
      <c r="B51" s="23"/>
      <c r="E51" s="196" t="str">
        <f>$E$11</f>
        <v xml:space="preserve">17-335-2-1-1 - D1.2 - Technologie </v>
      </c>
      <c r="F51" s="197"/>
      <c r="G51" s="197"/>
      <c r="H51" s="197"/>
      <c r="K51" s="24"/>
    </row>
    <row r="52" spans="2:47" s="22" customFormat="1" ht="7.5" customHeight="1" x14ac:dyDescent="0.3">
      <c r="B52" s="23"/>
      <c r="K52" s="24"/>
    </row>
    <row r="53" spans="2:47" s="22" customFormat="1" ht="18.75" customHeight="1" x14ac:dyDescent="0.3">
      <c r="B53" s="23"/>
      <c r="C53" s="18" t="s">
        <v>21</v>
      </c>
      <c r="F53" s="25" t="str">
        <f>$F$14</f>
        <v xml:space="preserve"> </v>
      </c>
      <c r="I53" s="18" t="s">
        <v>23</v>
      </c>
      <c r="J53" s="26" t="str">
        <f>IF($J$14="","",$J$14)</f>
        <v>Vyplň údaj</v>
      </c>
      <c r="K53" s="24"/>
    </row>
    <row r="54" spans="2:47" s="22" customFormat="1" ht="7.5" customHeight="1" x14ac:dyDescent="0.3">
      <c r="B54" s="23"/>
      <c r="K54" s="24"/>
    </row>
    <row r="55" spans="2:47" s="22" customFormat="1" ht="15.75" customHeight="1" x14ac:dyDescent="0.3">
      <c r="B55" s="23"/>
      <c r="C55" s="18" t="s">
        <v>24</v>
      </c>
      <c r="F55" s="25" t="str">
        <f>$E$17</f>
        <v xml:space="preserve"> </v>
      </c>
      <c r="I55" s="18" t="s">
        <v>29</v>
      </c>
      <c r="J55" s="25" t="str">
        <f>$E$23</f>
        <v xml:space="preserve"> </v>
      </c>
      <c r="K55" s="24"/>
    </row>
    <row r="56" spans="2:47" s="22" customFormat="1" ht="15" customHeight="1" x14ac:dyDescent="0.3">
      <c r="B56" s="23"/>
      <c r="C56" s="18" t="s">
        <v>27</v>
      </c>
      <c r="F56" s="25" t="str">
        <f>IF($E$20="","",$E$20)</f>
        <v/>
      </c>
      <c r="K56" s="24"/>
    </row>
    <row r="57" spans="2:47" s="22" customFormat="1" ht="11.25" customHeight="1" x14ac:dyDescent="0.3">
      <c r="B57" s="23"/>
      <c r="K57" s="24"/>
    </row>
    <row r="58" spans="2:47" s="22" customFormat="1" ht="30" customHeight="1" x14ac:dyDescent="0.3">
      <c r="B58" s="23"/>
      <c r="C58" s="48" t="s">
        <v>118</v>
      </c>
      <c r="D58" s="35"/>
      <c r="E58" s="35"/>
      <c r="F58" s="35"/>
      <c r="G58" s="35"/>
      <c r="H58" s="35"/>
      <c r="I58" s="35"/>
      <c r="J58" s="49" t="s">
        <v>119</v>
      </c>
      <c r="K58" s="50"/>
    </row>
    <row r="59" spans="2:47" s="22" customFormat="1" ht="11.25" customHeight="1" x14ac:dyDescent="0.3">
      <c r="B59" s="23"/>
      <c r="K59" s="24"/>
    </row>
    <row r="60" spans="2:47" s="22" customFormat="1" ht="30" customHeight="1" x14ac:dyDescent="0.3">
      <c r="B60" s="23"/>
      <c r="C60" s="51" t="s">
        <v>120</v>
      </c>
      <c r="J60" s="30">
        <f>ROUND($J$92,1)</f>
        <v>0</v>
      </c>
      <c r="K60" s="24"/>
      <c r="AU60" s="22" t="s">
        <v>121</v>
      </c>
    </row>
    <row r="61" spans="2:47" s="53" customFormat="1" ht="25.5" customHeight="1" x14ac:dyDescent="0.3">
      <c r="B61" s="52"/>
      <c r="D61" s="54" t="s">
        <v>122</v>
      </c>
      <c r="E61" s="54"/>
      <c r="F61" s="54"/>
      <c r="G61" s="54"/>
      <c r="H61" s="54"/>
      <c r="I61" s="54"/>
      <c r="J61" s="55">
        <f>ROUND($J$93,1)</f>
        <v>0</v>
      </c>
      <c r="K61" s="56"/>
    </row>
    <row r="62" spans="2:47" s="58" customFormat="1" ht="21" customHeight="1" x14ac:dyDescent="0.3">
      <c r="B62" s="57"/>
      <c r="D62" s="59" t="s">
        <v>747</v>
      </c>
      <c r="E62" s="59"/>
      <c r="F62" s="59"/>
      <c r="G62" s="59"/>
      <c r="H62" s="59"/>
      <c r="I62" s="59"/>
      <c r="J62" s="60">
        <f>ROUND($J$94,1)</f>
        <v>0</v>
      </c>
      <c r="K62" s="61"/>
    </row>
    <row r="63" spans="2:47" s="58" customFormat="1" ht="21" customHeight="1" x14ac:dyDescent="0.3">
      <c r="B63" s="57"/>
      <c r="D63" s="59" t="s">
        <v>125</v>
      </c>
      <c r="E63" s="59"/>
      <c r="F63" s="59"/>
      <c r="G63" s="59"/>
      <c r="H63" s="59"/>
      <c r="I63" s="59"/>
      <c r="J63" s="60">
        <f>ROUND($J$157,1)</f>
        <v>0</v>
      </c>
      <c r="K63" s="61"/>
    </row>
    <row r="64" spans="2:47" s="58" customFormat="1" ht="21" customHeight="1" x14ac:dyDescent="0.3">
      <c r="B64" s="57"/>
      <c r="D64" s="59" t="s">
        <v>748</v>
      </c>
      <c r="E64" s="59"/>
      <c r="F64" s="59"/>
      <c r="G64" s="59"/>
      <c r="H64" s="59"/>
      <c r="I64" s="59"/>
      <c r="J64" s="60">
        <f>ROUND($J$162,1)</f>
        <v>0</v>
      </c>
      <c r="K64" s="61"/>
    </row>
    <row r="65" spans="2:12" s="58" customFormat="1" ht="21" customHeight="1" x14ac:dyDescent="0.3">
      <c r="B65" s="57"/>
      <c r="D65" s="59" t="s">
        <v>749</v>
      </c>
      <c r="E65" s="59"/>
      <c r="F65" s="59"/>
      <c r="G65" s="59"/>
      <c r="H65" s="59"/>
      <c r="I65" s="59"/>
      <c r="J65" s="60">
        <f>ROUND($J$185,1)</f>
        <v>0</v>
      </c>
      <c r="K65" s="61"/>
    </row>
    <row r="66" spans="2:12" s="58" customFormat="1" ht="21" customHeight="1" x14ac:dyDescent="0.3">
      <c r="B66" s="57"/>
      <c r="D66" s="59" t="s">
        <v>127</v>
      </c>
      <c r="E66" s="59"/>
      <c r="F66" s="59"/>
      <c r="G66" s="59"/>
      <c r="H66" s="59"/>
      <c r="I66" s="59"/>
      <c r="J66" s="60">
        <f>ROUND($J$212,1)</f>
        <v>0</v>
      </c>
      <c r="K66" s="61"/>
    </row>
    <row r="67" spans="2:12" s="58" customFormat="1" ht="21" customHeight="1" x14ac:dyDescent="0.3">
      <c r="B67" s="57"/>
      <c r="D67" s="59" t="s">
        <v>128</v>
      </c>
      <c r="E67" s="59"/>
      <c r="F67" s="59"/>
      <c r="G67" s="59"/>
      <c r="H67" s="59"/>
      <c r="I67" s="59"/>
      <c r="J67" s="60">
        <f>ROUND($J$217,1)</f>
        <v>0</v>
      </c>
      <c r="K67" s="61"/>
    </row>
    <row r="68" spans="2:12" s="58" customFormat="1" ht="21" customHeight="1" x14ac:dyDescent="0.3">
      <c r="B68" s="57"/>
      <c r="D68" s="59" t="s">
        <v>129</v>
      </c>
      <c r="E68" s="59"/>
      <c r="F68" s="59"/>
      <c r="G68" s="59"/>
      <c r="H68" s="59"/>
      <c r="I68" s="59"/>
      <c r="J68" s="60">
        <f>ROUND($J$230,1)</f>
        <v>0</v>
      </c>
      <c r="K68" s="61"/>
    </row>
    <row r="69" spans="2:12" s="53" customFormat="1" ht="25.5" customHeight="1" x14ac:dyDescent="0.3">
      <c r="B69" s="52"/>
      <c r="D69" s="54" t="s">
        <v>750</v>
      </c>
      <c r="E69" s="54"/>
      <c r="F69" s="54"/>
      <c r="G69" s="54"/>
      <c r="H69" s="54"/>
      <c r="I69" s="54"/>
      <c r="J69" s="55">
        <f>ROUND($J$234,1)</f>
        <v>0</v>
      </c>
      <c r="K69" s="56"/>
    </row>
    <row r="70" spans="2:12" s="53" customFormat="1" ht="25.5" customHeight="1" x14ac:dyDescent="0.3">
      <c r="B70" s="52"/>
      <c r="D70" s="54" t="s">
        <v>751</v>
      </c>
      <c r="E70" s="54"/>
      <c r="F70" s="54"/>
      <c r="G70" s="54"/>
      <c r="H70" s="54"/>
      <c r="I70" s="54"/>
      <c r="J70" s="55">
        <f>ROUND($J$238,1)</f>
        <v>0</v>
      </c>
      <c r="K70" s="56"/>
    </row>
    <row r="71" spans="2:12" s="22" customFormat="1" ht="22.5" customHeight="1" x14ac:dyDescent="0.3">
      <c r="B71" s="23"/>
      <c r="K71" s="24"/>
    </row>
    <row r="72" spans="2:12" s="22" customFormat="1" ht="7.5" customHeight="1" x14ac:dyDescent="0.3">
      <c r="B72" s="42"/>
      <c r="C72" s="43"/>
      <c r="D72" s="43"/>
      <c r="E72" s="43"/>
      <c r="F72" s="43"/>
      <c r="G72" s="43"/>
      <c r="H72" s="43"/>
      <c r="I72" s="43"/>
      <c r="J72" s="43"/>
      <c r="K72" s="44"/>
    </row>
    <row r="76" spans="2:12" s="22" customFormat="1" ht="7.5" customHeight="1" x14ac:dyDescent="0.3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23"/>
    </row>
    <row r="77" spans="2:12" s="22" customFormat="1" ht="37.5" customHeight="1" x14ac:dyDescent="0.3">
      <c r="B77" s="23"/>
      <c r="C77" s="15" t="s">
        <v>137</v>
      </c>
      <c r="L77" s="23"/>
    </row>
    <row r="78" spans="2:12" s="22" customFormat="1" ht="7.5" customHeight="1" x14ac:dyDescent="0.3">
      <c r="B78" s="23"/>
      <c r="L78" s="23"/>
    </row>
    <row r="79" spans="2:12" s="22" customFormat="1" ht="15" customHeight="1" x14ac:dyDescent="0.3">
      <c r="B79" s="23"/>
      <c r="C79" s="18" t="s">
        <v>17</v>
      </c>
      <c r="L79" s="23"/>
    </row>
    <row r="80" spans="2:12" s="22" customFormat="1" ht="16.5" customHeight="1" x14ac:dyDescent="0.3">
      <c r="B80" s="23"/>
      <c r="E80" s="215" t="str">
        <f>$E$7</f>
        <v>Město Libavá - rekonstrukce kotelny č. 210</v>
      </c>
      <c r="F80" s="197"/>
      <c r="G80" s="197"/>
      <c r="H80" s="197"/>
      <c r="L80" s="23"/>
    </row>
    <row r="81" spans="2:65" s="9" customFormat="1" ht="15.75" customHeight="1" x14ac:dyDescent="0.3">
      <c r="B81" s="14"/>
      <c r="C81" s="18" t="s">
        <v>113</v>
      </c>
      <c r="L81" s="14"/>
    </row>
    <row r="82" spans="2:65" s="22" customFormat="1" ht="16.5" customHeight="1" x14ac:dyDescent="0.3">
      <c r="B82" s="23"/>
      <c r="E82" s="215" t="s">
        <v>745</v>
      </c>
      <c r="F82" s="197"/>
      <c r="G82" s="197"/>
      <c r="H82" s="197"/>
      <c r="L82" s="23"/>
    </row>
    <row r="83" spans="2:65" s="22" customFormat="1" ht="15" customHeight="1" x14ac:dyDescent="0.3">
      <c r="B83" s="23"/>
      <c r="C83" s="18" t="s">
        <v>115</v>
      </c>
      <c r="L83" s="23"/>
    </row>
    <row r="84" spans="2:65" s="22" customFormat="1" ht="19.5" customHeight="1" x14ac:dyDescent="0.3">
      <c r="B84" s="23"/>
      <c r="E84" s="196" t="str">
        <f>$E$11</f>
        <v xml:space="preserve">17-335-2-1-1 - D1.2 - Technologie </v>
      </c>
      <c r="F84" s="197"/>
      <c r="G84" s="197"/>
      <c r="H84" s="197"/>
      <c r="L84" s="23"/>
    </row>
    <row r="85" spans="2:65" s="22" customFormat="1" ht="7.5" customHeight="1" x14ac:dyDescent="0.3">
      <c r="B85" s="23"/>
      <c r="L85" s="23"/>
    </row>
    <row r="86" spans="2:65" s="22" customFormat="1" ht="18.75" customHeight="1" x14ac:dyDescent="0.3">
      <c r="B86" s="23"/>
      <c r="C86" s="18" t="s">
        <v>21</v>
      </c>
      <c r="F86" s="25" t="str">
        <f>$F$14</f>
        <v xml:space="preserve"> </v>
      </c>
      <c r="I86" s="18" t="s">
        <v>23</v>
      </c>
      <c r="J86" s="26" t="str">
        <f>IF($J$14="","",$J$14)</f>
        <v>Vyplň údaj</v>
      </c>
      <c r="L86" s="23"/>
    </row>
    <row r="87" spans="2:65" s="22" customFormat="1" ht="7.5" customHeight="1" x14ac:dyDescent="0.3">
      <c r="B87" s="23"/>
      <c r="L87" s="23"/>
    </row>
    <row r="88" spans="2:65" s="22" customFormat="1" ht="15.75" customHeight="1" x14ac:dyDescent="0.3">
      <c r="B88" s="23"/>
      <c r="C88" s="18" t="s">
        <v>24</v>
      </c>
      <c r="F88" s="25" t="str">
        <f>$E$17</f>
        <v xml:space="preserve"> </v>
      </c>
      <c r="I88" s="18" t="s">
        <v>29</v>
      </c>
      <c r="J88" s="25" t="str">
        <f>$E$23</f>
        <v xml:space="preserve"> </v>
      </c>
      <c r="L88" s="23"/>
    </row>
    <row r="89" spans="2:65" s="22" customFormat="1" ht="15" customHeight="1" x14ac:dyDescent="0.3">
      <c r="B89" s="23"/>
      <c r="C89" s="18" t="s">
        <v>27</v>
      </c>
      <c r="F89" s="25" t="str">
        <f>IF($E$20="","",$E$20)</f>
        <v/>
      </c>
      <c r="L89" s="23"/>
    </row>
    <row r="90" spans="2:65" s="22" customFormat="1" ht="11.25" customHeight="1" x14ac:dyDescent="0.3">
      <c r="B90" s="23"/>
      <c r="L90" s="23"/>
    </row>
    <row r="91" spans="2:65" s="69" customFormat="1" ht="30" customHeight="1" x14ac:dyDescent="0.3">
      <c r="B91" s="62"/>
      <c r="C91" s="63" t="s">
        <v>138</v>
      </c>
      <c r="D91" s="64" t="s">
        <v>51</v>
      </c>
      <c r="E91" s="64" t="s">
        <v>47</v>
      </c>
      <c r="F91" s="64" t="s">
        <v>139</v>
      </c>
      <c r="G91" s="64" t="s">
        <v>140</v>
      </c>
      <c r="H91" s="64" t="s">
        <v>141</v>
      </c>
      <c r="I91" s="64" t="s">
        <v>142</v>
      </c>
      <c r="J91" s="64" t="s">
        <v>143</v>
      </c>
      <c r="K91" s="65" t="s">
        <v>144</v>
      </c>
      <c r="L91" s="62"/>
      <c r="M91" s="66" t="s">
        <v>145</v>
      </c>
      <c r="N91" s="67" t="s">
        <v>36</v>
      </c>
      <c r="O91" s="67" t="s">
        <v>146</v>
      </c>
      <c r="P91" s="67" t="s">
        <v>147</v>
      </c>
      <c r="Q91" s="67" t="s">
        <v>148</v>
      </c>
      <c r="R91" s="67" t="s">
        <v>149</v>
      </c>
      <c r="S91" s="67" t="s">
        <v>150</v>
      </c>
      <c r="T91" s="68" t="s">
        <v>151</v>
      </c>
    </row>
    <row r="92" spans="2:65" s="22" customFormat="1" ht="30" customHeight="1" x14ac:dyDescent="0.35">
      <c r="B92" s="23"/>
      <c r="C92" s="51" t="s">
        <v>120</v>
      </c>
      <c r="J92" s="70">
        <f>$BK$92</f>
        <v>0</v>
      </c>
      <c r="L92" s="23"/>
      <c r="M92" s="71"/>
      <c r="N92" s="27"/>
      <c r="O92" s="27"/>
      <c r="P92" s="72">
        <f>$P$93+$P$234+$P$238</f>
        <v>0</v>
      </c>
      <c r="Q92" s="27"/>
      <c r="R92" s="72">
        <f>$R$93+$R$234+$R$238</f>
        <v>452.07612086</v>
      </c>
      <c r="S92" s="27"/>
      <c r="T92" s="73">
        <f>$T$93+$T$234+$T$238</f>
        <v>62.694000000000003</v>
      </c>
      <c r="AT92" s="22" t="s">
        <v>65</v>
      </c>
      <c r="AU92" s="22" t="s">
        <v>121</v>
      </c>
      <c r="BK92" s="74">
        <f>$BK$93+$BK$234+$BK$238</f>
        <v>0</v>
      </c>
    </row>
    <row r="93" spans="2:65" s="76" customFormat="1" ht="37.5" customHeight="1" x14ac:dyDescent="0.35">
      <c r="B93" s="75"/>
      <c r="D93" s="77" t="s">
        <v>65</v>
      </c>
      <c r="E93" s="78" t="s">
        <v>152</v>
      </c>
      <c r="F93" s="78" t="s">
        <v>153</v>
      </c>
      <c r="J93" s="79">
        <f>$BK$93</f>
        <v>0</v>
      </c>
      <c r="L93" s="75"/>
      <c r="M93" s="80"/>
      <c r="P93" s="81">
        <f>$P$94+$P$157+$P$162+$P$185+$P$212+$P$217+$P$230</f>
        <v>0</v>
      </c>
      <c r="R93" s="81">
        <f>$R$94+$R$157+$R$162+$R$185+$R$212+$R$217+$R$230</f>
        <v>452.07612086</v>
      </c>
      <c r="T93" s="82">
        <f>$T$94+$T$157+$T$162+$T$185+$T$212+$T$217+$T$230</f>
        <v>62.694000000000003</v>
      </c>
      <c r="AR93" s="77" t="s">
        <v>73</v>
      </c>
      <c r="AT93" s="77" t="s">
        <v>65</v>
      </c>
      <c r="AU93" s="77" t="s">
        <v>66</v>
      </c>
      <c r="AY93" s="77" t="s">
        <v>154</v>
      </c>
      <c r="BK93" s="83">
        <f>$BK$94+$BK$157+$BK$162+$BK$185+$BK$212+$BK$217+$BK$230</f>
        <v>0</v>
      </c>
    </row>
    <row r="94" spans="2:65" s="76" customFormat="1" ht="21" customHeight="1" x14ac:dyDescent="0.3">
      <c r="B94" s="75"/>
      <c r="D94" s="77" t="s">
        <v>65</v>
      </c>
      <c r="E94" s="84" t="s">
        <v>73</v>
      </c>
      <c r="F94" s="84" t="s">
        <v>752</v>
      </c>
      <c r="J94" s="85">
        <f>$BK$94</f>
        <v>0</v>
      </c>
      <c r="L94" s="75"/>
      <c r="M94" s="80"/>
      <c r="P94" s="81">
        <f>SUM($P$95:$P$156)</f>
        <v>0</v>
      </c>
      <c r="R94" s="81">
        <f>SUM($R$95:$R$156)</f>
        <v>359.64360399999998</v>
      </c>
      <c r="T94" s="82">
        <f>SUM($T$95:$T$156)</f>
        <v>62.694000000000003</v>
      </c>
      <c r="AR94" s="77" t="s">
        <v>73</v>
      </c>
      <c r="AT94" s="77" t="s">
        <v>65</v>
      </c>
      <c r="AU94" s="77" t="s">
        <v>73</v>
      </c>
      <c r="AY94" s="77" t="s">
        <v>154</v>
      </c>
      <c r="BK94" s="83">
        <f>SUM($BK$95:$BK$156)</f>
        <v>0</v>
      </c>
    </row>
    <row r="95" spans="2:65" s="22" customFormat="1" ht="15.75" customHeight="1" x14ac:dyDescent="0.3">
      <c r="B95" s="23"/>
      <c r="C95" s="86" t="s">
        <v>73</v>
      </c>
      <c r="D95" s="86" t="s">
        <v>156</v>
      </c>
      <c r="E95" s="87" t="s">
        <v>753</v>
      </c>
      <c r="F95" s="88" t="s">
        <v>754</v>
      </c>
      <c r="G95" s="89" t="s">
        <v>195</v>
      </c>
      <c r="H95" s="90">
        <v>77.400000000000006</v>
      </c>
      <c r="I95" s="118"/>
      <c r="J95" s="91">
        <f>ROUND($I$95*$H$95,1)</f>
        <v>0</v>
      </c>
      <c r="K95" s="88"/>
      <c r="L95" s="23"/>
      <c r="M95" s="92"/>
      <c r="N95" s="93" t="s">
        <v>37</v>
      </c>
      <c r="Q95" s="94">
        <v>0</v>
      </c>
      <c r="R95" s="94">
        <f>$Q$95*$H$95</f>
        <v>0</v>
      </c>
      <c r="S95" s="94">
        <v>0.255</v>
      </c>
      <c r="T95" s="95">
        <f>$S$95*$H$95</f>
        <v>19.737000000000002</v>
      </c>
      <c r="AR95" s="19" t="s">
        <v>160</v>
      </c>
      <c r="AT95" s="19" t="s">
        <v>156</v>
      </c>
      <c r="AU95" s="19" t="s">
        <v>75</v>
      </c>
      <c r="AY95" s="22" t="s">
        <v>154</v>
      </c>
      <c r="BE95" s="96">
        <f>IF($N$95="základní",$J$95,0)</f>
        <v>0</v>
      </c>
      <c r="BF95" s="96">
        <f>IF($N$95="snížená",$J$95,0)</f>
        <v>0</v>
      </c>
      <c r="BG95" s="96">
        <f>IF($N$95="zákl. přenesená",$J$95,0)</f>
        <v>0</v>
      </c>
      <c r="BH95" s="96">
        <f>IF($N$95="sníž. přenesená",$J$95,0)</f>
        <v>0</v>
      </c>
      <c r="BI95" s="96">
        <f>IF($N$95="nulová",$J$95,0)</f>
        <v>0</v>
      </c>
      <c r="BJ95" s="19" t="s">
        <v>73</v>
      </c>
      <c r="BK95" s="96">
        <f>ROUND($I$95*$H$95,1)</f>
        <v>0</v>
      </c>
      <c r="BL95" s="19" t="s">
        <v>160</v>
      </c>
      <c r="BM95" s="19" t="s">
        <v>755</v>
      </c>
    </row>
    <row r="96" spans="2:65" s="22" customFormat="1" ht="15.75" customHeight="1" x14ac:dyDescent="0.3">
      <c r="B96" s="97"/>
      <c r="D96" s="98" t="s">
        <v>162</v>
      </c>
      <c r="E96" s="99"/>
      <c r="F96" s="99" t="s">
        <v>756</v>
      </c>
      <c r="H96" s="100">
        <v>67.5</v>
      </c>
      <c r="L96" s="97"/>
      <c r="M96" s="101"/>
      <c r="T96" s="102"/>
      <c r="AT96" s="103" t="s">
        <v>162</v>
      </c>
      <c r="AU96" s="103" t="s">
        <v>75</v>
      </c>
      <c r="AV96" s="103" t="s">
        <v>75</v>
      </c>
      <c r="AW96" s="103" t="s">
        <v>121</v>
      </c>
      <c r="AX96" s="103" t="s">
        <v>66</v>
      </c>
      <c r="AY96" s="103" t="s">
        <v>154</v>
      </c>
    </row>
    <row r="97" spans="2:65" s="22" customFormat="1" ht="15.75" customHeight="1" x14ac:dyDescent="0.3">
      <c r="B97" s="97"/>
      <c r="D97" s="104" t="s">
        <v>162</v>
      </c>
      <c r="E97" s="103"/>
      <c r="F97" s="99" t="s">
        <v>757</v>
      </c>
      <c r="H97" s="100">
        <v>9.9</v>
      </c>
      <c r="L97" s="97"/>
      <c r="M97" s="101"/>
      <c r="T97" s="102"/>
      <c r="AT97" s="103" t="s">
        <v>162</v>
      </c>
      <c r="AU97" s="103" t="s">
        <v>75</v>
      </c>
      <c r="AV97" s="103" t="s">
        <v>75</v>
      </c>
      <c r="AW97" s="103" t="s">
        <v>121</v>
      </c>
      <c r="AX97" s="103" t="s">
        <v>66</v>
      </c>
      <c r="AY97" s="103" t="s">
        <v>154</v>
      </c>
    </row>
    <row r="98" spans="2:65" s="22" customFormat="1" ht="15.75" customHeight="1" x14ac:dyDescent="0.3">
      <c r="B98" s="23"/>
      <c r="C98" s="86" t="s">
        <v>75</v>
      </c>
      <c r="D98" s="86" t="s">
        <v>156</v>
      </c>
      <c r="E98" s="87" t="s">
        <v>758</v>
      </c>
      <c r="F98" s="88" t="s">
        <v>759</v>
      </c>
      <c r="G98" s="89" t="s">
        <v>195</v>
      </c>
      <c r="H98" s="90">
        <v>31.5</v>
      </c>
      <c r="I98" s="118"/>
      <c r="J98" s="91">
        <f>ROUND($I$98*$H$98,1)</f>
        <v>0</v>
      </c>
      <c r="K98" s="88"/>
      <c r="L98" s="23"/>
      <c r="M98" s="92"/>
      <c r="N98" s="93" t="s">
        <v>37</v>
      </c>
      <c r="Q98" s="94">
        <v>0</v>
      </c>
      <c r="R98" s="94">
        <f>$Q$98*$H$98</f>
        <v>0</v>
      </c>
      <c r="S98" s="94">
        <v>0.22500000000000001</v>
      </c>
      <c r="T98" s="95">
        <f>$S$98*$H$98</f>
        <v>7.0875000000000004</v>
      </c>
      <c r="AR98" s="19" t="s">
        <v>160</v>
      </c>
      <c r="AT98" s="19" t="s">
        <v>156</v>
      </c>
      <c r="AU98" s="19" t="s">
        <v>75</v>
      </c>
      <c r="AY98" s="22" t="s">
        <v>154</v>
      </c>
      <c r="BE98" s="96">
        <f>IF($N$98="základní",$J$98,0)</f>
        <v>0</v>
      </c>
      <c r="BF98" s="96">
        <f>IF($N$98="snížená",$J$98,0)</f>
        <v>0</v>
      </c>
      <c r="BG98" s="96">
        <f>IF($N$98="zákl. přenesená",$J$98,0)</f>
        <v>0</v>
      </c>
      <c r="BH98" s="96">
        <f>IF($N$98="sníž. přenesená",$J$98,0)</f>
        <v>0</v>
      </c>
      <c r="BI98" s="96">
        <f>IF($N$98="nulová",$J$98,0)</f>
        <v>0</v>
      </c>
      <c r="BJ98" s="19" t="s">
        <v>73</v>
      </c>
      <c r="BK98" s="96">
        <f>ROUND($I$98*$H$98,1)</f>
        <v>0</v>
      </c>
      <c r="BL98" s="19" t="s">
        <v>160</v>
      </c>
      <c r="BM98" s="19" t="s">
        <v>760</v>
      </c>
    </row>
    <row r="99" spans="2:65" s="22" customFormat="1" ht="15.75" customHeight="1" x14ac:dyDescent="0.3">
      <c r="B99" s="97"/>
      <c r="D99" s="98" t="s">
        <v>162</v>
      </c>
      <c r="E99" s="99"/>
      <c r="F99" s="99" t="s">
        <v>761</v>
      </c>
      <c r="H99" s="100">
        <v>31.5</v>
      </c>
      <c r="L99" s="97"/>
      <c r="M99" s="101"/>
      <c r="T99" s="102"/>
      <c r="AT99" s="103" t="s">
        <v>162</v>
      </c>
      <c r="AU99" s="103" t="s">
        <v>75</v>
      </c>
      <c r="AV99" s="103" t="s">
        <v>75</v>
      </c>
      <c r="AW99" s="103" t="s">
        <v>121</v>
      </c>
      <c r="AX99" s="103" t="s">
        <v>66</v>
      </c>
      <c r="AY99" s="103" t="s">
        <v>154</v>
      </c>
    </row>
    <row r="100" spans="2:65" s="22" customFormat="1" ht="15.75" customHeight="1" x14ac:dyDescent="0.3">
      <c r="B100" s="23"/>
      <c r="C100" s="86" t="s">
        <v>97</v>
      </c>
      <c r="D100" s="86" t="s">
        <v>156</v>
      </c>
      <c r="E100" s="87" t="s">
        <v>762</v>
      </c>
      <c r="F100" s="88" t="s">
        <v>763</v>
      </c>
      <c r="G100" s="89" t="s">
        <v>195</v>
      </c>
      <c r="H100" s="90">
        <v>31.5</v>
      </c>
      <c r="I100" s="118"/>
      <c r="J100" s="91">
        <f>ROUND($I$100*$H$100,1)</f>
        <v>0</v>
      </c>
      <c r="K100" s="88"/>
      <c r="L100" s="23"/>
      <c r="M100" s="92"/>
      <c r="N100" s="93" t="s">
        <v>37</v>
      </c>
      <c r="Q100" s="94">
        <v>0</v>
      </c>
      <c r="R100" s="94">
        <f>$Q$100*$H$100</f>
        <v>0</v>
      </c>
      <c r="S100" s="94">
        <v>0.316</v>
      </c>
      <c r="T100" s="95">
        <f>$S$100*$H$100</f>
        <v>9.9540000000000006</v>
      </c>
      <c r="AR100" s="19" t="s">
        <v>160</v>
      </c>
      <c r="AT100" s="19" t="s">
        <v>156</v>
      </c>
      <c r="AU100" s="19" t="s">
        <v>75</v>
      </c>
      <c r="AY100" s="22" t="s">
        <v>154</v>
      </c>
      <c r="BE100" s="96">
        <f>IF($N$100="základní",$J$100,0)</f>
        <v>0</v>
      </c>
      <c r="BF100" s="96">
        <f>IF($N$100="snížená",$J$100,0)</f>
        <v>0</v>
      </c>
      <c r="BG100" s="96">
        <f>IF($N$100="zákl. přenesená",$J$100,0)</f>
        <v>0</v>
      </c>
      <c r="BH100" s="96">
        <f>IF($N$100="sníž. přenesená",$J$100,0)</f>
        <v>0</v>
      </c>
      <c r="BI100" s="96">
        <f>IF($N$100="nulová",$J$100,0)</f>
        <v>0</v>
      </c>
      <c r="BJ100" s="19" t="s">
        <v>73</v>
      </c>
      <c r="BK100" s="96">
        <f>ROUND($I$100*$H$100,1)</f>
        <v>0</v>
      </c>
      <c r="BL100" s="19" t="s">
        <v>160</v>
      </c>
      <c r="BM100" s="19" t="s">
        <v>764</v>
      </c>
    </row>
    <row r="101" spans="2:65" s="22" customFormat="1" ht="15.75" customHeight="1" x14ac:dyDescent="0.3">
      <c r="B101" s="97"/>
      <c r="D101" s="98" t="s">
        <v>162</v>
      </c>
      <c r="E101" s="99"/>
      <c r="F101" s="99" t="s">
        <v>761</v>
      </c>
      <c r="H101" s="100">
        <v>31.5</v>
      </c>
      <c r="L101" s="97"/>
      <c r="M101" s="101"/>
      <c r="T101" s="102"/>
      <c r="AT101" s="103" t="s">
        <v>162</v>
      </c>
      <c r="AU101" s="103" t="s">
        <v>75</v>
      </c>
      <c r="AV101" s="103" t="s">
        <v>75</v>
      </c>
      <c r="AW101" s="103" t="s">
        <v>121</v>
      </c>
      <c r="AX101" s="103" t="s">
        <v>66</v>
      </c>
      <c r="AY101" s="103" t="s">
        <v>154</v>
      </c>
    </row>
    <row r="102" spans="2:65" s="22" customFormat="1" ht="15.75" customHeight="1" x14ac:dyDescent="0.3">
      <c r="B102" s="23"/>
      <c r="C102" s="86" t="s">
        <v>160</v>
      </c>
      <c r="D102" s="86" t="s">
        <v>156</v>
      </c>
      <c r="E102" s="87" t="s">
        <v>765</v>
      </c>
      <c r="F102" s="88" t="s">
        <v>766</v>
      </c>
      <c r="G102" s="89" t="s">
        <v>195</v>
      </c>
      <c r="H102" s="90">
        <v>108.9</v>
      </c>
      <c r="I102" s="118"/>
      <c r="J102" s="91">
        <f>ROUND($I$102*$H$102,1)</f>
        <v>0</v>
      </c>
      <c r="K102" s="88"/>
      <c r="L102" s="23"/>
      <c r="M102" s="92"/>
      <c r="N102" s="93" t="s">
        <v>37</v>
      </c>
      <c r="Q102" s="94">
        <v>0</v>
      </c>
      <c r="R102" s="94">
        <f>$Q$102*$H$102</f>
        <v>0</v>
      </c>
      <c r="S102" s="94">
        <v>0.23499999999999999</v>
      </c>
      <c r="T102" s="95">
        <f>$S$102*$H$102</f>
        <v>25.5915</v>
      </c>
      <c r="AR102" s="19" t="s">
        <v>160</v>
      </c>
      <c r="AT102" s="19" t="s">
        <v>156</v>
      </c>
      <c r="AU102" s="19" t="s">
        <v>75</v>
      </c>
      <c r="AY102" s="22" t="s">
        <v>154</v>
      </c>
      <c r="BE102" s="96">
        <f>IF($N$102="základní",$J$102,0)</f>
        <v>0</v>
      </c>
      <c r="BF102" s="96">
        <f>IF($N$102="snížená",$J$102,0)</f>
        <v>0</v>
      </c>
      <c r="BG102" s="96">
        <f>IF($N$102="zákl. přenesená",$J$102,0)</f>
        <v>0</v>
      </c>
      <c r="BH102" s="96">
        <f>IF($N$102="sníž. přenesená",$J$102,0)</f>
        <v>0</v>
      </c>
      <c r="BI102" s="96">
        <f>IF($N$102="nulová",$J$102,0)</f>
        <v>0</v>
      </c>
      <c r="BJ102" s="19" t="s">
        <v>73</v>
      </c>
      <c r="BK102" s="96">
        <f>ROUND($I$102*$H$102,1)</f>
        <v>0</v>
      </c>
      <c r="BL102" s="19" t="s">
        <v>160</v>
      </c>
      <c r="BM102" s="19" t="s">
        <v>767</v>
      </c>
    </row>
    <row r="103" spans="2:65" s="22" customFormat="1" ht="15.75" customHeight="1" x14ac:dyDescent="0.3">
      <c r="B103" s="97"/>
      <c r="D103" s="98" t="s">
        <v>162</v>
      </c>
      <c r="E103" s="99"/>
      <c r="F103" s="99" t="s">
        <v>756</v>
      </c>
      <c r="H103" s="100">
        <v>67.5</v>
      </c>
      <c r="L103" s="97"/>
      <c r="M103" s="101"/>
      <c r="T103" s="102"/>
      <c r="AT103" s="103" t="s">
        <v>162</v>
      </c>
      <c r="AU103" s="103" t="s">
        <v>75</v>
      </c>
      <c r="AV103" s="103" t="s">
        <v>75</v>
      </c>
      <c r="AW103" s="103" t="s">
        <v>121</v>
      </c>
      <c r="AX103" s="103" t="s">
        <v>66</v>
      </c>
      <c r="AY103" s="103" t="s">
        <v>154</v>
      </c>
    </row>
    <row r="104" spans="2:65" s="22" customFormat="1" ht="15.75" customHeight="1" x14ac:dyDescent="0.3">
      <c r="B104" s="97"/>
      <c r="D104" s="104" t="s">
        <v>162</v>
      </c>
      <c r="E104" s="103"/>
      <c r="F104" s="99" t="s">
        <v>757</v>
      </c>
      <c r="H104" s="100">
        <v>9.9</v>
      </c>
      <c r="L104" s="97"/>
      <c r="M104" s="101"/>
      <c r="T104" s="102"/>
      <c r="AT104" s="103" t="s">
        <v>162</v>
      </c>
      <c r="AU104" s="103" t="s">
        <v>75</v>
      </c>
      <c r="AV104" s="103" t="s">
        <v>75</v>
      </c>
      <c r="AW104" s="103" t="s">
        <v>121</v>
      </c>
      <c r="AX104" s="103" t="s">
        <v>66</v>
      </c>
      <c r="AY104" s="103" t="s">
        <v>154</v>
      </c>
    </row>
    <row r="105" spans="2:65" s="22" customFormat="1" ht="15.75" customHeight="1" x14ac:dyDescent="0.3">
      <c r="B105" s="97"/>
      <c r="D105" s="104" t="s">
        <v>162</v>
      </c>
      <c r="E105" s="103"/>
      <c r="F105" s="99" t="s">
        <v>761</v>
      </c>
      <c r="H105" s="100">
        <v>31.5</v>
      </c>
      <c r="L105" s="97"/>
      <c r="M105" s="101"/>
      <c r="T105" s="102"/>
      <c r="AT105" s="103" t="s">
        <v>162</v>
      </c>
      <c r="AU105" s="103" t="s">
        <v>75</v>
      </c>
      <c r="AV105" s="103" t="s">
        <v>75</v>
      </c>
      <c r="AW105" s="103" t="s">
        <v>121</v>
      </c>
      <c r="AX105" s="103" t="s">
        <v>66</v>
      </c>
      <c r="AY105" s="103" t="s">
        <v>154</v>
      </c>
    </row>
    <row r="106" spans="2:65" s="22" customFormat="1" ht="15.75" customHeight="1" x14ac:dyDescent="0.3">
      <c r="B106" s="23"/>
      <c r="C106" s="86" t="s">
        <v>182</v>
      </c>
      <c r="D106" s="86" t="s">
        <v>156</v>
      </c>
      <c r="E106" s="87" t="s">
        <v>768</v>
      </c>
      <c r="F106" s="88" t="s">
        <v>769</v>
      </c>
      <c r="G106" s="89" t="s">
        <v>174</v>
      </c>
      <c r="H106" s="90">
        <v>1.5</v>
      </c>
      <c r="I106" s="118"/>
      <c r="J106" s="91">
        <f>ROUND($I$106*$H$106,1)</f>
        <v>0</v>
      </c>
      <c r="K106" s="88"/>
      <c r="L106" s="23"/>
      <c r="M106" s="92"/>
      <c r="N106" s="93" t="s">
        <v>37</v>
      </c>
      <c r="Q106" s="94">
        <v>8.6800000000000002E-3</v>
      </c>
      <c r="R106" s="94">
        <f>$Q$106*$H$106</f>
        <v>1.302E-2</v>
      </c>
      <c r="S106" s="94">
        <v>0</v>
      </c>
      <c r="T106" s="95">
        <f>$S$106*$H$106</f>
        <v>0</v>
      </c>
      <c r="AR106" s="19" t="s">
        <v>160</v>
      </c>
      <c r="AT106" s="19" t="s">
        <v>156</v>
      </c>
      <c r="AU106" s="19" t="s">
        <v>75</v>
      </c>
      <c r="AY106" s="22" t="s">
        <v>154</v>
      </c>
      <c r="BE106" s="96">
        <f>IF($N$106="základní",$J$106,0)</f>
        <v>0</v>
      </c>
      <c r="BF106" s="96">
        <f>IF($N$106="snížená",$J$106,0)</f>
        <v>0</v>
      </c>
      <c r="BG106" s="96">
        <f>IF($N$106="zákl. přenesená",$J$106,0)</f>
        <v>0</v>
      </c>
      <c r="BH106" s="96">
        <f>IF($N$106="sníž. přenesená",$J$106,0)</f>
        <v>0</v>
      </c>
      <c r="BI106" s="96">
        <f>IF($N$106="nulová",$J$106,0)</f>
        <v>0</v>
      </c>
      <c r="BJ106" s="19" t="s">
        <v>73</v>
      </c>
      <c r="BK106" s="96">
        <f>ROUND($I$106*$H$106,1)</f>
        <v>0</v>
      </c>
      <c r="BL106" s="19" t="s">
        <v>160</v>
      </c>
      <c r="BM106" s="19" t="s">
        <v>770</v>
      </c>
    </row>
    <row r="107" spans="2:65" s="22" customFormat="1" ht="15.75" customHeight="1" x14ac:dyDescent="0.3">
      <c r="B107" s="97"/>
      <c r="D107" s="98" t="s">
        <v>162</v>
      </c>
      <c r="E107" s="99"/>
      <c r="F107" s="99" t="s">
        <v>771</v>
      </c>
      <c r="H107" s="100">
        <v>1.5</v>
      </c>
      <c r="L107" s="97"/>
      <c r="M107" s="101"/>
      <c r="T107" s="102"/>
      <c r="AT107" s="103" t="s">
        <v>162</v>
      </c>
      <c r="AU107" s="103" t="s">
        <v>75</v>
      </c>
      <c r="AV107" s="103" t="s">
        <v>75</v>
      </c>
      <c r="AW107" s="103" t="s">
        <v>121</v>
      </c>
      <c r="AX107" s="103" t="s">
        <v>66</v>
      </c>
      <c r="AY107" s="103" t="s">
        <v>154</v>
      </c>
    </row>
    <row r="108" spans="2:65" s="22" customFormat="1" ht="15.75" customHeight="1" x14ac:dyDescent="0.3">
      <c r="B108" s="23"/>
      <c r="C108" s="86" t="s">
        <v>192</v>
      </c>
      <c r="D108" s="86" t="s">
        <v>156</v>
      </c>
      <c r="E108" s="87" t="s">
        <v>772</v>
      </c>
      <c r="F108" s="88" t="s">
        <v>773</v>
      </c>
      <c r="G108" s="89" t="s">
        <v>174</v>
      </c>
      <c r="H108" s="90">
        <v>3.8</v>
      </c>
      <c r="I108" s="118"/>
      <c r="J108" s="91">
        <f>ROUND($I$108*$H$108,1)</f>
        <v>0</v>
      </c>
      <c r="K108" s="88"/>
      <c r="L108" s="23"/>
      <c r="M108" s="92"/>
      <c r="N108" s="93" t="s">
        <v>37</v>
      </c>
      <c r="Q108" s="94">
        <v>1.269E-2</v>
      </c>
      <c r="R108" s="94">
        <f>$Q$108*$H$108</f>
        <v>4.8221999999999994E-2</v>
      </c>
      <c r="S108" s="94">
        <v>0</v>
      </c>
      <c r="T108" s="95">
        <f>$S$108*$H$108</f>
        <v>0</v>
      </c>
      <c r="AR108" s="19" t="s">
        <v>160</v>
      </c>
      <c r="AT108" s="19" t="s">
        <v>156</v>
      </c>
      <c r="AU108" s="19" t="s">
        <v>75</v>
      </c>
      <c r="AY108" s="22" t="s">
        <v>154</v>
      </c>
      <c r="BE108" s="96">
        <f>IF($N$108="základní",$J$108,0)</f>
        <v>0</v>
      </c>
      <c r="BF108" s="96">
        <f>IF($N$108="snížená",$J$108,0)</f>
        <v>0</v>
      </c>
      <c r="BG108" s="96">
        <f>IF($N$108="zákl. přenesená",$J$108,0)</f>
        <v>0</v>
      </c>
      <c r="BH108" s="96">
        <f>IF($N$108="sníž. přenesená",$J$108,0)</f>
        <v>0</v>
      </c>
      <c r="BI108" s="96">
        <f>IF($N$108="nulová",$J$108,0)</f>
        <v>0</v>
      </c>
      <c r="BJ108" s="19" t="s">
        <v>73</v>
      </c>
      <c r="BK108" s="96">
        <f>ROUND($I$108*$H$108,1)</f>
        <v>0</v>
      </c>
      <c r="BL108" s="19" t="s">
        <v>160</v>
      </c>
      <c r="BM108" s="19" t="s">
        <v>774</v>
      </c>
    </row>
    <row r="109" spans="2:65" s="22" customFormat="1" ht="15.75" customHeight="1" x14ac:dyDescent="0.3">
      <c r="B109" s="97"/>
      <c r="D109" s="98" t="s">
        <v>162</v>
      </c>
      <c r="E109" s="99"/>
      <c r="F109" s="99" t="s">
        <v>775</v>
      </c>
      <c r="H109" s="100">
        <v>2.2999999999999998</v>
      </c>
      <c r="L109" s="97"/>
      <c r="M109" s="101"/>
      <c r="T109" s="102"/>
      <c r="AT109" s="103" t="s">
        <v>162</v>
      </c>
      <c r="AU109" s="103" t="s">
        <v>75</v>
      </c>
      <c r="AV109" s="103" t="s">
        <v>75</v>
      </c>
      <c r="AW109" s="103" t="s">
        <v>121</v>
      </c>
      <c r="AX109" s="103" t="s">
        <v>66</v>
      </c>
      <c r="AY109" s="103" t="s">
        <v>154</v>
      </c>
    </row>
    <row r="110" spans="2:65" s="22" customFormat="1" ht="15.75" customHeight="1" x14ac:dyDescent="0.3">
      <c r="B110" s="97"/>
      <c r="D110" s="104" t="s">
        <v>162</v>
      </c>
      <c r="E110" s="103"/>
      <c r="F110" s="99" t="s">
        <v>771</v>
      </c>
      <c r="H110" s="100">
        <v>1.5</v>
      </c>
      <c r="L110" s="97"/>
      <c r="M110" s="101"/>
      <c r="T110" s="102"/>
      <c r="AT110" s="103" t="s">
        <v>162</v>
      </c>
      <c r="AU110" s="103" t="s">
        <v>75</v>
      </c>
      <c r="AV110" s="103" t="s">
        <v>75</v>
      </c>
      <c r="AW110" s="103" t="s">
        <v>121</v>
      </c>
      <c r="AX110" s="103" t="s">
        <v>66</v>
      </c>
      <c r="AY110" s="103" t="s">
        <v>154</v>
      </c>
    </row>
    <row r="111" spans="2:65" s="22" customFormat="1" ht="15.75" customHeight="1" x14ac:dyDescent="0.3">
      <c r="B111" s="23"/>
      <c r="C111" s="86" t="s">
        <v>204</v>
      </c>
      <c r="D111" s="86" t="s">
        <v>156</v>
      </c>
      <c r="E111" s="87" t="s">
        <v>776</v>
      </c>
      <c r="F111" s="88" t="s">
        <v>777</v>
      </c>
      <c r="G111" s="89" t="s">
        <v>174</v>
      </c>
      <c r="H111" s="90">
        <v>1.1499999999999999</v>
      </c>
      <c r="I111" s="118"/>
      <c r="J111" s="91">
        <f>ROUND($I$111*$H$111,1)</f>
        <v>0</v>
      </c>
      <c r="K111" s="88"/>
      <c r="L111" s="23"/>
      <c r="M111" s="92"/>
      <c r="N111" s="93" t="s">
        <v>37</v>
      </c>
      <c r="Q111" s="94">
        <v>3.6900000000000002E-2</v>
      </c>
      <c r="R111" s="94">
        <f>$Q$111*$H$111</f>
        <v>4.2435E-2</v>
      </c>
      <c r="S111" s="94">
        <v>0</v>
      </c>
      <c r="T111" s="95">
        <f>$S$111*$H$111</f>
        <v>0</v>
      </c>
      <c r="AR111" s="19" t="s">
        <v>160</v>
      </c>
      <c r="AT111" s="19" t="s">
        <v>156</v>
      </c>
      <c r="AU111" s="19" t="s">
        <v>75</v>
      </c>
      <c r="AY111" s="22" t="s">
        <v>154</v>
      </c>
      <c r="BE111" s="96">
        <f>IF($N$111="základní",$J$111,0)</f>
        <v>0</v>
      </c>
      <c r="BF111" s="96">
        <f>IF($N$111="snížená",$J$111,0)</f>
        <v>0</v>
      </c>
      <c r="BG111" s="96">
        <f>IF($N$111="zákl. přenesená",$J$111,0)</f>
        <v>0</v>
      </c>
      <c r="BH111" s="96">
        <f>IF($N$111="sníž. přenesená",$J$111,0)</f>
        <v>0</v>
      </c>
      <c r="BI111" s="96">
        <f>IF($N$111="nulová",$J$111,0)</f>
        <v>0</v>
      </c>
      <c r="BJ111" s="19" t="s">
        <v>73</v>
      </c>
      <c r="BK111" s="96">
        <f>ROUND($I$111*$H$111,1)</f>
        <v>0</v>
      </c>
      <c r="BL111" s="19" t="s">
        <v>160</v>
      </c>
      <c r="BM111" s="19" t="s">
        <v>778</v>
      </c>
    </row>
    <row r="112" spans="2:65" s="22" customFormat="1" ht="15.75" customHeight="1" x14ac:dyDescent="0.3">
      <c r="B112" s="97"/>
      <c r="D112" s="98" t="s">
        <v>162</v>
      </c>
      <c r="E112" s="99"/>
      <c r="F112" s="99" t="s">
        <v>779</v>
      </c>
      <c r="H112" s="100">
        <v>1.1499999999999999</v>
      </c>
      <c r="L112" s="97"/>
      <c r="M112" s="101"/>
      <c r="T112" s="102"/>
      <c r="AT112" s="103" t="s">
        <v>162</v>
      </c>
      <c r="AU112" s="103" t="s">
        <v>75</v>
      </c>
      <c r="AV112" s="103" t="s">
        <v>75</v>
      </c>
      <c r="AW112" s="103" t="s">
        <v>121</v>
      </c>
      <c r="AX112" s="103" t="s">
        <v>66</v>
      </c>
      <c r="AY112" s="103" t="s">
        <v>154</v>
      </c>
    </row>
    <row r="113" spans="2:65" s="22" customFormat="1" ht="15.75" customHeight="1" x14ac:dyDescent="0.3">
      <c r="B113" s="23"/>
      <c r="C113" s="86" t="s">
        <v>175</v>
      </c>
      <c r="D113" s="86" t="s">
        <v>156</v>
      </c>
      <c r="E113" s="87" t="s">
        <v>780</v>
      </c>
      <c r="F113" s="88" t="s">
        <v>781</v>
      </c>
      <c r="G113" s="89" t="s">
        <v>159</v>
      </c>
      <c r="H113" s="90">
        <v>40.5</v>
      </c>
      <c r="I113" s="118"/>
      <c r="J113" s="91">
        <f>ROUND($I$113*$H$113,1)</f>
        <v>0</v>
      </c>
      <c r="K113" s="88"/>
      <c r="L113" s="23"/>
      <c r="M113" s="92"/>
      <c r="N113" s="93" t="s">
        <v>37</v>
      </c>
      <c r="Q113" s="94">
        <v>0</v>
      </c>
      <c r="R113" s="94">
        <f>$Q$113*$H$113</f>
        <v>0</v>
      </c>
      <c r="S113" s="94">
        <v>0</v>
      </c>
      <c r="T113" s="95">
        <f>$S$113*$H$113</f>
        <v>0</v>
      </c>
      <c r="AR113" s="19" t="s">
        <v>160</v>
      </c>
      <c r="AT113" s="19" t="s">
        <v>156</v>
      </c>
      <c r="AU113" s="19" t="s">
        <v>75</v>
      </c>
      <c r="AY113" s="22" t="s">
        <v>154</v>
      </c>
      <c r="BE113" s="96">
        <f>IF($N$113="základní",$J$113,0)</f>
        <v>0</v>
      </c>
      <c r="BF113" s="96">
        <f>IF($N$113="snížená",$J$113,0)</f>
        <v>0</v>
      </c>
      <c r="BG113" s="96">
        <f>IF($N$113="zákl. přenesená",$J$113,0)</f>
        <v>0</v>
      </c>
      <c r="BH113" s="96">
        <f>IF($N$113="sníž. přenesená",$J$113,0)</f>
        <v>0</v>
      </c>
      <c r="BI113" s="96">
        <f>IF($N$113="nulová",$J$113,0)</f>
        <v>0</v>
      </c>
      <c r="BJ113" s="19" t="s">
        <v>73</v>
      </c>
      <c r="BK113" s="96">
        <f>ROUND($I$113*$H$113,1)</f>
        <v>0</v>
      </c>
      <c r="BL113" s="19" t="s">
        <v>160</v>
      </c>
      <c r="BM113" s="19" t="s">
        <v>782</v>
      </c>
    </row>
    <row r="114" spans="2:65" s="22" customFormat="1" ht="15.75" customHeight="1" x14ac:dyDescent="0.3">
      <c r="B114" s="97"/>
      <c r="D114" s="98" t="s">
        <v>162</v>
      </c>
      <c r="E114" s="99"/>
      <c r="F114" s="99" t="s">
        <v>783</v>
      </c>
      <c r="H114" s="100">
        <v>40.5</v>
      </c>
      <c r="L114" s="97"/>
      <c r="M114" s="101"/>
      <c r="T114" s="102"/>
      <c r="AT114" s="103" t="s">
        <v>162</v>
      </c>
      <c r="AU114" s="103" t="s">
        <v>75</v>
      </c>
      <c r="AV114" s="103" t="s">
        <v>75</v>
      </c>
      <c r="AW114" s="103" t="s">
        <v>121</v>
      </c>
      <c r="AX114" s="103" t="s">
        <v>66</v>
      </c>
      <c r="AY114" s="103" t="s">
        <v>154</v>
      </c>
    </row>
    <row r="115" spans="2:65" s="22" customFormat="1" ht="15.75" customHeight="1" x14ac:dyDescent="0.3">
      <c r="B115" s="23"/>
      <c r="C115" s="86" t="s">
        <v>217</v>
      </c>
      <c r="D115" s="86" t="s">
        <v>156</v>
      </c>
      <c r="E115" s="87" t="s">
        <v>784</v>
      </c>
      <c r="F115" s="88" t="s">
        <v>785</v>
      </c>
      <c r="G115" s="89" t="s">
        <v>159</v>
      </c>
      <c r="H115" s="90">
        <v>37.950000000000003</v>
      </c>
      <c r="I115" s="118"/>
      <c r="J115" s="91">
        <f>ROUND($I$115*$H$115,1)</f>
        <v>0</v>
      </c>
      <c r="K115" s="88"/>
      <c r="L115" s="23"/>
      <c r="M115" s="92"/>
      <c r="N115" s="93" t="s">
        <v>37</v>
      </c>
      <c r="Q115" s="94">
        <v>0</v>
      </c>
      <c r="R115" s="94">
        <f>$Q$115*$H$115</f>
        <v>0</v>
      </c>
      <c r="S115" s="94">
        <v>0</v>
      </c>
      <c r="T115" s="95">
        <f>$S$115*$H$115</f>
        <v>0</v>
      </c>
      <c r="AR115" s="19" t="s">
        <v>160</v>
      </c>
      <c r="AT115" s="19" t="s">
        <v>156</v>
      </c>
      <c r="AU115" s="19" t="s">
        <v>75</v>
      </c>
      <c r="AY115" s="22" t="s">
        <v>154</v>
      </c>
      <c r="BE115" s="96">
        <f>IF($N$115="základní",$J$115,0)</f>
        <v>0</v>
      </c>
      <c r="BF115" s="96">
        <f>IF($N$115="snížená",$J$115,0)</f>
        <v>0</v>
      </c>
      <c r="BG115" s="96">
        <f>IF($N$115="zákl. přenesená",$J$115,0)</f>
        <v>0</v>
      </c>
      <c r="BH115" s="96">
        <f>IF($N$115="sníž. přenesená",$J$115,0)</f>
        <v>0</v>
      </c>
      <c r="BI115" s="96">
        <f>IF($N$115="nulová",$J$115,0)</f>
        <v>0</v>
      </c>
      <c r="BJ115" s="19" t="s">
        <v>73</v>
      </c>
      <c r="BK115" s="96">
        <f>ROUND($I$115*$H$115,1)</f>
        <v>0</v>
      </c>
      <c r="BL115" s="19" t="s">
        <v>160</v>
      </c>
      <c r="BM115" s="19" t="s">
        <v>786</v>
      </c>
    </row>
    <row r="116" spans="2:65" s="22" customFormat="1" ht="15.75" customHeight="1" x14ac:dyDescent="0.3">
      <c r="B116" s="97"/>
      <c r="D116" s="98" t="s">
        <v>162</v>
      </c>
      <c r="E116" s="99"/>
      <c r="F116" s="99" t="s">
        <v>787</v>
      </c>
      <c r="H116" s="100">
        <v>34.5</v>
      </c>
      <c r="L116" s="97"/>
      <c r="M116" s="101"/>
      <c r="T116" s="102"/>
      <c r="AT116" s="103" t="s">
        <v>162</v>
      </c>
      <c r="AU116" s="103" t="s">
        <v>75</v>
      </c>
      <c r="AV116" s="103" t="s">
        <v>75</v>
      </c>
      <c r="AW116" s="103" t="s">
        <v>121</v>
      </c>
      <c r="AX116" s="103" t="s">
        <v>66</v>
      </c>
      <c r="AY116" s="103" t="s">
        <v>154</v>
      </c>
    </row>
    <row r="117" spans="2:65" s="22" customFormat="1" ht="15.75" customHeight="1" x14ac:dyDescent="0.3">
      <c r="B117" s="97"/>
      <c r="D117" s="104" t="s">
        <v>162</v>
      </c>
      <c r="E117" s="103"/>
      <c r="F117" s="99" t="s">
        <v>788</v>
      </c>
      <c r="H117" s="100">
        <v>3.45</v>
      </c>
      <c r="L117" s="97"/>
      <c r="M117" s="101"/>
      <c r="T117" s="102"/>
      <c r="AT117" s="103" t="s">
        <v>162</v>
      </c>
      <c r="AU117" s="103" t="s">
        <v>75</v>
      </c>
      <c r="AV117" s="103" t="s">
        <v>75</v>
      </c>
      <c r="AW117" s="103" t="s">
        <v>121</v>
      </c>
      <c r="AX117" s="103" t="s">
        <v>66</v>
      </c>
      <c r="AY117" s="103" t="s">
        <v>154</v>
      </c>
    </row>
    <row r="118" spans="2:65" s="22" customFormat="1" ht="15.75" customHeight="1" x14ac:dyDescent="0.3">
      <c r="B118" s="23"/>
      <c r="C118" s="86" t="s">
        <v>226</v>
      </c>
      <c r="D118" s="86" t="s">
        <v>156</v>
      </c>
      <c r="E118" s="87" t="s">
        <v>789</v>
      </c>
      <c r="F118" s="88" t="s">
        <v>790</v>
      </c>
      <c r="G118" s="89" t="s">
        <v>159</v>
      </c>
      <c r="H118" s="90">
        <v>0.13500000000000001</v>
      </c>
      <c r="I118" s="118"/>
      <c r="J118" s="91">
        <f>ROUND($I$118*$H$118,1)</f>
        <v>0</v>
      </c>
      <c r="K118" s="88"/>
      <c r="L118" s="23"/>
      <c r="M118" s="92"/>
      <c r="N118" s="93" t="s">
        <v>37</v>
      </c>
      <c r="Q118" s="94">
        <v>0</v>
      </c>
      <c r="R118" s="94">
        <f>$Q$118*$H$118</f>
        <v>0</v>
      </c>
      <c r="S118" s="94">
        <v>2.4</v>
      </c>
      <c r="T118" s="95">
        <f>$S$118*$H$118</f>
        <v>0.32400000000000001</v>
      </c>
      <c r="AR118" s="19" t="s">
        <v>160</v>
      </c>
      <c r="AT118" s="19" t="s">
        <v>156</v>
      </c>
      <c r="AU118" s="19" t="s">
        <v>75</v>
      </c>
      <c r="AY118" s="22" t="s">
        <v>154</v>
      </c>
      <c r="BE118" s="96">
        <f>IF($N$118="základní",$J$118,0)</f>
        <v>0</v>
      </c>
      <c r="BF118" s="96">
        <f>IF($N$118="snížená",$J$118,0)</f>
        <v>0</v>
      </c>
      <c r="BG118" s="96">
        <f>IF($N$118="zákl. přenesená",$J$118,0)</f>
        <v>0</v>
      </c>
      <c r="BH118" s="96">
        <f>IF($N$118="sníž. přenesená",$J$118,0)</f>
        <v>0</v>
      </c>
      <c r="BI118" s="96">
        <f>IF($N$118="nulová",$J$118,0)</f>
        <v>0</v>
      </c>
      <c r="BJ118" s="19" t="s">
        <v>73</v>
      </c>
      <c r="BK118" s="96">
        <f>ROUND($I$118*$H$118,1)</f>
        <v>0</v>
      </c>
      <c r="BL118" s="19" t="s">
        <v>160</v>
      </c>
      <c r="BM118" s="19" t="s">
        <v>791</v>
      </c>
    </row>
    <row r="119" spans="2:65" s="22" customFormat="1" ht="15.75" customHeight="1" x14ac:dyDescent="0.3">
      <c r="B119" s="97"/>
      <c r="D119" s="98" t="s">
        <v>162</v>
      </c>
      <c r="E119" s="99"/>
      <c r="F119" s="99" t="s">
        <v>792</v>
      </c>
      <c r="H119" s="100">
        <v>0.13500000000000001</v>
      </c>
      <c r="L119" s="97"/>
      <c r="M119" s="101"/>
      <c r="T119" s="102"/>
      <c r="AT119" s="103" t="s">
        <v>162</v>
      </c>
      <c r="AU119" s="103" t="s">
        <v>75</v>
      </c>
      <c r="AV119" s="103" t="s">
        <v>75</v>
      </c>
      <c r="AW119" s="103" t="s">
        <v>121</v>
      </c>
      <c r="AX119" s="103" t="s">
        <v>66</v>
      </c>
      <c r="AY119" s="103" t="s">
        <v>154</v>
      </c>
    </row>
    <row r="120" spans="2:65" s="22" customFormat="1" ht="15.75" customHeight="1" x14ac:dyDescent="0.3">
      <c r="B120" s="23"/>
      <c r="C120" s="86" t="s">
        <v>231</v>
      </c>
      <c r="D120" s="86" t="s">
        <v>156</v>
      </c>
      <c r="E120" s="87" t="s">
        <v>793</v>
      </c>
      <c r="F120" s="88" t="s">
        <v>794</v>
      </c>
      <c r="G120" s="89" t="s">
        <v>159</v>
      </c>
      <c r="H120" s="90">
        <v>191.27799999999999</v>
      </c>
      <c r="I120" s="118"/>
      <c r="J120" s="91">
        <f>ROUND($I$120*$H$120,1)</f>
        <v>0</v>
      </c>
      <c r="K120" s="88"/>
      <c r="L120" s="23"/>
      <c r="M120" s="92"/>
      <c r="N120" s="93" t="s">
        <v>37</v>
      </c>
      <c r="Q120" s="94">
        <v>0</v>
      </c>
      <c r="R120" s="94">
        <f>$Q$120*$H$120</f>
        <v>0</v>
      </c>
      <c r="S120" s="94">
        <v>0</v>
      </c>
      <c r="T120" s="95">
        <f>$S$120*$H$120</f>
        <v>0</v>
      </c>
      <c r="AR120" s="19" t="s">
        <v>160</v>
      </c>
      <c r="AT120" s="19" t="s">
        <v>156</v>
      </c>
      <c r="AU120" s="19" t="s">
        <v>75</v>
      </c>
      <c r="AY120" s="22" t="s">
        <v>154</v>
      </c>
      <c r="BE120" s="96">
        <f>IF($N$120="základní",$J$120,0)</f>
        <v>0</v>
      </c>
      <c r="BF120" s="96">
        <f>IF($N$120="snížená",$J$120,0)</f>
        <v>0</v>
      </c>
      <c r="BG120" s="96">
        <f>IF($N$120="zákl. přenesená",$J$120,0)</f>
        <v>0</v>
      </c>
      <c r="BH120" s="96">
        <f>IF($N$120="sníž. přenesená",$J$120,0)</f>
        <v>0</v>
      </c>
      <c r="BI120" s="96">
        <f>IF($N$120="nulová",$J$120,0)</f>
        <v>0</v>
      </c>
      <c r="BJ120" s="19" t="s">
        <v>73</v>
      </c>
      <c r="BK120" s="96">
        <f>ROUND($I$120*$H$120,1)</f>
        <v>0</v>
      </c>
      <c r="BL120" s="19" t="s">
        <v>160</v>
      </c>
      <c r="BM120" s="19" t="s">
        <v>795</v>
      </c>
    </row>
    <row r="121" spans="2:65" s="22" customFormat="1" ht="15.75" customHeight="1" x14ac:dyDescent="0.3">
      <c r="B121" s="97"/>
      <c r="D121" s="98" t="s">
        <v>162</v>
      </c>
      <c r="E121" s="99"/>
      <c r="F121" s="99" t="s">
        <v>796</v>
      </c>
      <c r="H121" s="100">
        <v>56.7</v>
      </c>
      <c r="L121" s="97"/>
      <c r="M121" s="101"/>
      <c r="T121" s="102"/>
      <c r="AT121" s="103" t="s">
        <v>162</v>
      </c>
      <c r="AU121" s="103" t="s">
        <v>75</v>
      </c>
      <c r="AV121" s="103" t="s">
        <v>75</v>
      </c>
      <c r="AW121" s="103" t="s">
        <v>121</v>
      </c>
      <c r="AX121" s="103" t="s">
        <v>66</v>
      </c>
      <c r="AY121" s="103" t="s">
        <v>154</v>
      </c>
    </row>
    <row r="122" spans="2:65" s="22" customFormat="1" ht="15.75" customHeight="1" x14ac:dyDescent="0.3">
      <c r="B122" s="97"/>
      <c r="D122" s="104" t="s">
        <v>162</v>
      </c>
      <c r="E122" s="103"/>
      <c r="F122" s="99" t="s">
        <v>797</v>
      </c>
      <c r="H122" s="100">
        <v>22.274999999999999</v>
      </c>
      <c r="L122" s="97"/>
      <c r="M122" s="101"/>
      <c r="T122" s="102"/>
      <c r="AT122" s="103" t="s">
        <v>162</v>
      </c>
      <c r="AU122" s="103" t="s">
        <v>75</v>
      </c>
      <c r="AV122" s="103" t="s">
        <v>75</v>
      </c>
      <c r="AW122" s="103" t="s">
        <v>121</v>
      </c>
      <c r="AX122" s="103" t="s">
        <v>66</v>
      </c>
      <c r="AY122" s="103" t="s">
        <v>154</v>
      </c>
    </row>
    <row r="123" spans="2:65" s="22" customFormat="1" ht="15.75" customHeight="1" x14ac:dyDescent="0.3">
      <c r="B123" s="97"/>
      <c r="D123" s="104" t="s">
        <v>162</v>
      </c>
      <c r="E123" s="103"/>
      <c r="F123" s="99" t="s">
        <v>798</v>
      </c>
      <c r="H123" s="100">
        <v>67.28</v>
      </c>
      <c r="L123" s="97"/>
      <c r="M123" s="101"/>
      <c r="T123" s="102"/>
      <c r="AT123" s="103" t="s">
        <v>162</v>
      </c>
      <c r="AU123" s="103" t="s">
        <v>75</v>
      </c>
      <c r="AV123" s="103" t="s">
        <v>75</v>
      </c>
      <c r="AW123" s="103" t="s">
        <v>121</v>
      </c>
      <c r="AX123" s="103" t="s">
        <v>66</v>
      </c>
      <c r="AY123" s="103" t="s">
        <v>154</v>
      </c>
    </row>
    <row r="124" spans="2:65" s="22" customFormat="1" ht="15.75" customHeight="1" x14ac:dyDescent="0.3">
      <c r="B124" s="97"/>
      <c r="D124" s="104" t="s">
        <v>162</v>
      </c>
      <c r="E124" s="103"/>
      <c r="F124" s="99" t="s">
        <v>799</v>
      </c>
      <c r="H124" s="100">
        <v>23.344999999999999</v>
      </c>
      <c r="L124" s="97"/>
      <c r="M124" s="101"/>
      <c r="T124" s="102"/>
      <c r="AT124" s="103" t="s">
        <v>162</v>
      </c>
      <c r="AU124" s="103" t="s">
        <v>75</v>
      </c>
      <c r="AV124" s="103" t="s">
        <v>75</v>
      </c>
      <c r="AW124" s="103" t="s">
        <v>121</v>
      </c>
      <c r="AX124" s="103" t="s">
        <v>66</v>
      </c>
      <c r="AY124" s="103" t="s">
        <v>154</v>
      </c>
    </row>
    <row r="125" spans="2:65" s="22" customFormat="1" ht="15.75" customHeight="1" x14ac:dyDescent="0.3">
      <c r="B125" s="97"/>
      <c r="D125" s="104" t="s">
        <v>162</v>
      </c>
      <c r="E125" s="103"/>
      <c r="F125" s="99" t="s">
        <v>800</v>
      </c>
      <c r="H125" s="100">
        <v>21.677499999999998</v>
      </c>
      <c r="L125" s="97"/>
      <c r="M125" s="101"/>
      <c r="T125" s="102"/>
      <c r="AT125" s="103" t="s">
        <v>162</v>
      </c>
      <c r="AU125" s="103" t="s">
        <v>75</v>
      </c>
      <c r="AV125" s="103" t="s">
        <v>75</v>
      </c>
      <c r="AW125" s="103" t="s">
        <v>121</v>
      </c>
      <c r="AX125" s="103" t="s">
        <v>66</v>
      </c>
      <c r="AY125" s="103" t="s">
        <v>154</v>
      </c>
    </row>
    <row r="126" spans="2:65" s="22" customFormat="1" ht="15.75" customHeight="1" x14ac:dyDescent="0.3">
      <c r="B126" s="23"/>
      <c r="C126" s="86" t="s">
        <v>240</v>
      </c>
      <c r="D126" s="86" t="s">
        <v>156</v>
      </c>
      <c r="E126" s="87" t="s">
        <v>801</v>
      </c>
      <c r="F126" s="88" t="s">
        <v>802</v>
      </c>
      <c r="G126" s="89" t="s">
        <v>159</v>
      </c>
      <c r="H126" s="90">
        <v>191.27799999999999</v>
      </c>
      <c r="I126" s="118"/>
      <c r="J126" s="91">
        <f>ROUND($I$126*$H$126,1)</f>
        <v>0</v>
      </c>
      <c r="K126" s="88"/>
      <c r="L126" s="23"/>
      <c r="M126" s="92"/>
      <c r="N126" s="93" t="s">
        <v>37</v>
      </c>
      <c r="Q126" s="94">
        <v>0</v>
      </c>
      <c r="R126" s="94">
        <f>$Q$126*$H$126</f>
        <v>0</v>
      </c>
      <c r="S126" s="94">
        <v>0</v>
      </c>
      <c r="T126" s="95">
        <f>$S$126*$H$126</f>
        <v>0</v>
      </c>
      <c r="AR126" s="19" t="s">
        <v>160</v>
      </c>
      <c r="AT126" s="19" t="s">
        <v>156</v>
      </c>
      <c r="AU126" s="19" t="s">
        <v>75</v>
      </c>
      <c r="AY126" s="22" t="s">
        <v>154</v>
      </c>
      <c r="BE126" s="96">
        <f>IF($N$126="základní",$J$126,0)</f>
        <v>0</v>
      </c>
      <c r="BF126" s="96">
        <f>IF($N$126="snížená",$J$126,0)</f>
        <v>0</v>
      </c>
      <c r="BG126" s="96">
        <f>IF($N$126="zákl. přenesená",$J$126,0)</f>
        <v>0</v>
      </c>
      <c r="BH126" s="96">
        <f>IF($N$126="sníž. přenesená",$J$126,0)</f>
        <v>0</v>
      </c>
      <c r="BI126" s="96">
        <f>IF($N$126="nulová",$J$126,0)</f>
        <v>0</v>
      </c>
      <c r="BJ126" s="19" t="s">
        <v>73</v>
      </c>
      <c r="BK126" s="96">
        <f>ROUND($I$126*$H$126,1)</f>
        <v>0</v>
      </c>
      <c r="BL126" s="19" t="s">
        <v>160</v>
      </c>
      <c r="BM126" s="19" t="s">
        <v>803</v>
      </c>
    </row>
    <row r="127" spans="2:65" s="22" customFormat="1" ht="15.75" customHeight="1" x14ac:dyDescent="0.3">
      <c r="B127" s="23"/>
      <c r="C127" s="89" t="s">
        <v>245</v>
      </c>
      <c r="D127" s="89" t="s">
        <v>156</v>
      </c>
      <c r="E127" s="87" t="s">
        <v>804</v>
      </c>
      <c r="F127" s="88" t="s">
        <v>805</v>
      </c>
      <c r="G127" s="89" t="s">
        <v>195</v>
      </c>
      <c r="H127" s="90">
        <v>257.8</v>
      </c>
      <c r="I127" s="118"/>
      <c r="J127" s="91">
        <f>ROUND($I$127*$H$127,1)</f>
        <v>0</v>
      </c>
      <c r="K127" s="88"/>
      <c r="L127" s="23"/>
      <c r="M127" s="92"/>
      <c r="N127" s="93" t="s">
        <v>37</v>
      </c>
      <c r="Q127" s="94">
        <v>8.4000000000000003E-4</v>
      </c>
      <c r="R127" s="94">
        <f>$Q$127*$H$127</f>
        <v>0.21655200000000002</v>
      </c>
      <c r="S127" s="94">
        <v>0</v>
      </c>
      <c r="T127" s="95">
        <f>$S$127*$H$127</f>
        <v>0</v>
      </c>
      <c r="AR127" s="19" t="s">
        <v>160</v>
      </c>
      <c r="AT127" s="19" t="s">
        <v>156</v>
      </c>
      <c r="AU127" s="19" t="s">
        <v>75</v>
      </c>
      <c r="AY127" s="19" t="s">
        <v>154</v>
      </c>
      <c r="BE127" s="96">
        <f>IF($N$127="základní",$J$127,0)</f>
        <v>0</v>
      </c>
      <c r="BF127" s="96">
        <f>IF($N$127="snížená",$J$127,0)</f>
        <v>0</v>
      </c>
      <c r="BG127" s="96">
        <f>IF($N$127="zákl. přenesená",$J$127,0)</f>
        <v>0</v>
      </c>
      <c r="BH127" s="96">
        <f>IF($N$127="sníž. přenesená",$J$127,0)</f>
        <v>0</v>
      </c>
      <c r="BI127" s="96">
        <f>IF($N$127="nulová",$J$127,0)</f>
        <v>0</v>
      </c>
      <c r="BJ127" s="19" t="s">
        <v>73</v>
      </c>
      <c r="BK127" s="96">
        <f>ROUND($I$127*$H$127,1)</f>
        <v>0</v>
      </c>
      <c r="BL127" s="19" t="s">
        <v>160</v>
      </c>
      <c r="BM127" s="19" t="s">
        <v>806</v>
      </c>
    </row>
    <row r="128" spans="2:65" s="22" customFormat="1" ht="15.75" customHeight="1" x14ac:dyDescent="0.3">
      <c r="B128" s="97"/>
      <c r="D128" s="98" t="s">
        <v>162</v>
      </c>
      <c r="E128" s="99"/>
      <c r="F128" s="99" t="s">
        <v>807</v>
      </c>
      <c r="H128" s="100">
        <v>75.599999999999994</v>
      </c>
      <c r="L128" s="97"/>
      <c r="M128" s="101"/>
      <c r="T128" s="102"/>
      <c r="AT128" s="103" t="s">
        <v>162</v>
      </c>
      <c r="AU128" s="103" t="s">
        <v>75</v>
      </c>
      <c r="AV128" s="103" t="s">
        <v>75</v>
      </c>
      <c r="AW128" s="103" t="s">
        <v>121</v>
      </c>
      <c r="AX128" s="103" t="s">
        <v>66</v>
      </c>
      <c r="AY128" s="103" t="s">
        <v>154</v>
      </c>
    </row>
    <row r="129" spans="2:65" s="22" customFormat="1" ht="15.75" customHeight="1" x14ac:dyDescent="0.3">
      <c r="B129" s="97"/>
      <c r="D129" s="104" t="s">
        <v>162</v>
      </c>
      <c r="E129" s="103"/>
      <c r="F129" s="99" t="s">
        <v>808</v>
      </c>
      <c r="H129" s="100">
        <v>19.8</v>
      </c>
      <c r="L129" s="97"/>
      <c r="M129" s="101"/>
      <c r="T129" s="102"/>
      <c r="AT129" s="103" t="s">
        <v>162</v>
      </c>
      <c r="AU129" s="103" t="s">
        <v>75</v>
      </c>
      <c r="AV129" s="103" t="s">
        <v>75</v>
      </c>
      <c r="AW129" s="103" t="s">
        <v>121</v>
      </c>
      <c r="AX129" s="103" t="s">
        <v>66</v>
      </c>
      <c r="AY129" s="103" t="s">
        <v>154</v>
      </c>
    </row>
    <row r="130" spans="2:65" s="22" customFormat="1" ht="15.75" customHeight="1" x14ac:dyDescent="0.3">
      <c r="B130" s="97"/>
      <c r="D130" s="104" t="s">
        <v>162</v>
      </c>
      <c r="E130" s="103"/>
      <c r="F130" s="99" t="s">
        <v>809</v>
      </c>
      <c r="H130" s="100">
        <v>84.1</v>
      </c>
      <c r="L130" s="97"/>
      <c r="M130" s="101"/>
      <c r="T130" s="102"/>
      <c r="AT130" s="103" t="s">
        <v>162</v>
      </c>
      <c r="AU130" s="103" t="s">
        <v>75</v>
      </c>
      <c r="AV130" s="103" t="s">
        <v>75</v>
      </c>
      <c r="AW130" s="103" t="s">
        <v>121</v>
      </c>
      <c r="AX130" s="103" t="s">
        <v>66</v>
      </c>
      <c r="AY130" s="103" t="s">
        <v>154</v>
      </c>
    </row>
    <row r="131" spans="2:65" s="22" customFormat="1" ht="15.75" customHeight="1" x14ac:dyDescent="0.3">
      <c r="B131" s="97"/>
      <c r="D131" s="104" t="s">
        <v>162</v>
      </c>
      <c r="E131" s="103"/>
      <c r="F131" s="99" t="s">
        <v>810</v>
      </c>
      <c r="H131" s="100">
        <v>40.6</v>
      </c>
      <c r="L131" s="97"/>
      <c r="M131" s="101"/>
      <c r="T131" s="102"/>
      <c r="AT131" s="103" t="s">
        <v>162</v>
      </c>
      <c r="AU131" s="103" t="s">
        <v>75</v>
      </c>
      <c r="AV131" s="103" t="s">
        <v>75</v>
      </c>
      <c r="AW131" s="103" t="s">
        <v>121</v>
      </c>
      <c r="AX131" s="103" t="s">
        <v>66</v>
      </c>
      <c r="AY131" s="103" t="s">
        <v>154</v>
      </c>
    </row>
    <row r="132" spans="2:65" s="22" customFormat="1" ht="15.75" customHeight="1" x14ac:dyDescent="0.3">
      <c r="B132" s="97"/>
      <c r="D132" s="104" t="s">
        <v>162</v>
      </c>
      <c r="E132" s="103"/>
      <c r="F132" s="99" t="s">
        <v>811</v>
      </c>
      <c r="H132" s="100">
        <v>37.700000000000003</v>
      </c>
      <c r="L132" s="97"/>
      <c r="M132" s="101"/>
      <c r="T132" s="102"/>
      <c r="AT132" s="103" t="s">
        <v>162</v>
      </c>
      <c r="AU132" s="103" t="s">
        <v>75</v>
      </c>
      <c r="AV132" s="103" t="s">
        <v>75</v>
      </c>
      <c r="AW132" s="103" t="s">
        <v>121</v>
      </c>
      <c r="AX132" s="103" t="s">
        <v>66</v>
      </c>
      <c r="AY132" s="103" t="s">
        <v>154</v>
      </c>
    </row>
    <row r="133" spans="2:65" s="22" customFormat="1" ht="15.75" customHeight="1" x14ac:dyDescent="0.3">
      <c r="B133" s="23"/>
      <c r="C133" s="86" t="s">
        <v>249</v>
      </c>
      <c r="D133" s="86" t="s">
        <v>156</v>
      </c>
      <c r="E133" s="87" t="s">
        <v>812</v>
      </c>
      <c r="F133" s="88" t="s">
        <v>813</v>
      </c>
      <c r="G133" s="89" t="s">
        <v>195</v>
      </c>
      <c r="H133" s="90">
        <v>257.8</v>
      </c>
      <c r="I133" s="118"/>
      <c r="J133" s="91">
        <f>ROUND($I$133*$H$133,1)</f>
        <v>0</v>
      </c>
      <c r="K133" s="88"/>
      <c r="L133" s="23"/>
      <c r="M133" s="92"/>
      <c r="N133" s="93" t="s">
        <v>37</v>
      </c>
      <c r="Q133" s="94">
        <v>0</v>
      </c>
      <c r="R133" s="94">
        <f>$Q$133*$H$133</f>
        <v>0</v>
      </c>
      <c r="S133" s="94">
        <v>0</v>
      </c>
      <c r="T133" s="95">
        <f>$S$133*$H$133</f>
        <v>0</v>
      </c>
      <c r="AR133" s="19" t="s">
        <v>160</v>
      </c>
      <c r="AT133" s="19" t="s">
        <v>156</v>
      </c>
      <c r="AU133" s="19" t="s">
        <v>75</v>
      </c>
      <c r="AY133" s="22" t="s">
        <v>154</v>
      </c>
      <c r="BE133" s="96">
        <f>IF($N$133="základní",$J$133,0)</f>
        <v>0</v>
      </c>
      <c r="BF133" s="96">
        <f>IF($N$133="snížená",$J$133,0)</f>
        <v>0</v>
      </c>
      <c r="BG133" s="96">
        <f>IF($N$133="zákl. přenesená",$J$133,0)</f>
        <v>0</v>
      </c>
      <c r="BH133" s="96">
        <f>IF($N$133="sníž. přenesená",$J$133,0)</f>
        <v>0</v>
      </c>
      <c r="BI133" s="96">
        <f>IF($N$133="nulová",$J$133,0)</f>
        <v>0</v>
      </c>
      <c r="BJ133" s="19" t="s">
        <v>73</v>
      </c>
      <c r="BK133" s="96">
        <f>ROUND($I$133*$H$133,1)</f>
        <v>0</v>
      </c>
      <c r="BL133" s="19" t="s">
        <v>160</v>
      </c>
      <c r="BM133" s="19" t="s">
        <v>814</v>
      </c>
    </row>
    <row r="134" spans="2:65" s="22" customFormat="1" ht="15.75" customHeight="1" x14ac:dyDescent="0.3">
      <c r="B134" s="23"/>
      <c r="C134" s="89" t="s">
        <v>9</v>
      </c>
      <c r="D134" s="89" t="s">
        <v>156</v>
      </c>
      <c r="E134" s="87" t="s">
        <v>815</v>
      </c>
      <c r="F134" s="88" t="s">
        <v>816</v>
      </c>
      <c r="G134" s="89" t="s">
        <v>159</v>
      </c>
      <c r="H134" s="90">
        <v>191.27799999999999</v>
      </c>
      <c r="I134" s="118"/>
      <c r="J134" s="91">
        <f>ROUND($I$134*$H$134,1)</f>
        <v>0</v>
      </c>
      <c r="K134" s="88"/>
      <c r="L134" s="23"/>
      <c r="M134" s="92"/>
      <c r="N134" s="93" t="s">
        <v>37</v>
      </c>
      <c r="Q134" s="94">
        <v>0</v>
      </c>
      <c r="R134" s="94">
        <f>$Q$134*$H$134</f>
        <v>0</v>
      </c>
      <c r="S134" s="94">
        <v>0</v>
      </c>
      <c r="T134" s="95">
        <f>$S$134*$H$134</f>
        <v>0</v>
      </c>
      <c r="AR134" s="19" t="s">
        <v>160</v>
      </c>
      <c r="AT134" s="19" t="s">
        <v>156</v>
      </c>
      <c r="AU134" s="19" t="s">
        <v>75</v>
      </c>
      <c r="AY134" s="19" t="s">
        <v>154</v>
      </c>
      <c r="BE134" s="96">
        <f>IF($N$134="základní",$J$134,0)</f>
        <v>0</v>
      </c>
      <c r="BF134" s="96">
        <f>IF($N$134="snížená",$J$134,0)</f>
        <v>0</v>
      </c>
      <c r="BG134" s="96">
        <f>IF($N$134="zákl. přenesená",$J$134,0)</f>
        <v>0</v>
      </c>
      <c r="BH134" s="96">
        <f>IF($N$134="sníž. přenesená",$J$134,0)</f>
        <v>0</v>
      </c>
      <c r="BI134" s="96">
        <f>IF($N$134="nulová",$J$134,0)</f>
        <v>0</v>
      </c>
      <c r="BJ134" s="19" t="s">
        <v>73</v>
      </c>
      <c r="BK134" s="96">
        <f>ROUND($I$134*$H$134,1)</f>
        <v>0</v>
      </c>
      <c r="BL134" s="19" t="s">
        <v>160</v>
      </c>
      <c r="BM134" s="19" t="s">
        <v>817</v>
      </c>
    </row>
    <row r="135" spans="2:65" s="22" customFormat="1" ht="15.75" customHeight="1" x14ac:dyDescent="0.3">
      <c r="B135" s="23"/>
      <c r="C135" s="89" t="s">
        <v>261</v>
      </c>
      <c r="D135" s="89" t="s">
        <v>156</v>
      </c>
      <c r="E135" s="87" t="s">
        <v>818</v>
      </c>
      <c r="F135" s="88" t="s">
        <v>819</v>
      </c>
      <c r="G135" s="89" t="s">
        <v>159</v>
      </c>
      <c r="H135" s="90">
        <v>191.27799999999999</v>
      </c>
      <c r="I135" s="118"/>
      <c r="J135" s="91">
        <f>ROUND($I$135*$H$135,1)</f>
        <v>0</v>
      </c>
      <c r="K135" s="88"/>
      <c r="L135" s="23"/>
      <c r="M135" s="92"/>
      <c r="N135" s="93" t="s">
        <v>37</v>
      </c>
      <c r="Q135" s="94">
        <v>0</v>
      </c>
      <c r="R135" s="94">
        <f>$Q$135*$H$135</f>
        <v>0</v>
      </c>
      <c r="S135" s="94">
        <v>0</v>
      </c>
      <c r="T135" s="95">
        <f>$S$135*$H$135</f>
        <v>0</v>
      </c>
      <c r="AR135" s="19" t="s">
        <v>160</v>
      </c>
      <c r="AT135" s="19" t="s">
        <v>156</v>
      </c>
      <c r="AU135" s="19" t="s">
        <v>75</v>
      </c>
      <c r="AY135" s="19" t="s">
        <v>154</v>
      </c>
      <c r="BE135" s="96">
        <f>IF($N$135="základní",$J$135,0)</f>
        <v>0</v>
      </c>
      <c r="BF135" s="96">
        <f>IF($N$135="snížená",$J$135,0)</f>
        <v>0</v>
      </c>
      <c r="BG135" s="96">
        <f>IF($N$135="zákl. přenesená",$J$135,0)</f>
        <v>0</v>
      </c>
      <c r="BH135" s="96">
        <f>IF($N$135="sníž. přenesená",$J$135,0)</f>
        <v>0</v>
      </c>
      <c r="BI135" s="96">
        <f>IF($N$135="nulová",$J$135,0)</f>
        <v>0</v>
      </c>
      <c r="BJ135" s="19" t="s">
        <v>73</v>
      </c>
      <c r="BK135" s="96">
        <f>ROUND($I$135*$H$135,1)</f>
        <v>0</v>
      </c>
      <c r="BL135" s="19" t="s">
        <v>160</v>
      </c>
      <c r="BM135" s="19" t="s">
        <v>820</v>
      </c>
    </row>
    <row r="136" spans="2:65" s="22" customFormat="1" ht="15.75" customHeight="1" x14ac:dyDescent="0.3">
      <c r="B136" s="23"/>
      <c r="C136" s="89" t="s">
        <v>272</v>
      </c>
      <c r="D136" s="89" t="s">
        <v>156</v>
      </c>
      <c r="E136" s="87" t="s">
        <v>821</v>
      </c>
      <c r="F136" s="88" t="s">
        <v>822</v>
      </c>
      <c r="G136" s="89" t="s">
        <v>159</v>
      </c>
      <c r="H136" s="90">
        <v>191.27799999999999</v>
      </c>
      <c r="I136" s="118"/>
      <c r="J136" s="91">
        <f>ROUND($I$136*$H$136,1)</f>
        <v>0</v>
      </c>
      <c r="K136" s="88"/>
      <c r="L136" s="23"/>
      <c r="M136" s="92"/>
      <c r="N136" s="93" t="s">
        <v>37</v>
      </c>
      <c r="Q136" s="94">
        <v>0</v>
      </c>
      <c r="R136" s="94">
        <f>$Q$136*$H$136</f>
        <v>0</v>
      </c>
      <c r="S136" s="94">
        <v>0</v>
      </c>
      <c r="T136" s="95">
        <f>$S$136*$H$136</f>
        <v>0</v>
      </c>
      <c r="AR136" s="19" t="s">
        <v>160</v>
      </c>
      <c r="AT136" s="19" t="s">
        <v>156</v>
      </c>
      <c r="AU136" s="19" t="s">
        <v>75</v>
      </c>
      <c r="AY136" s="19" t="s">
        <v>154</v>
      </c>
      <c r="BE136" s="96">
        <f>IF($N$136="základní",$J$136,0)</f>
        <v>0</v>
      </c>
      <c r="BF136" s="96">
        <f>IF($N$136="snížená",$J$136,0)</f>
        <v>0</v>
      </c>
      <c r="BG136" s="96">
        <f>IF($N$136="zákl. přenesená",$J$136,0)</f>
        <v>0</v>
      </c>
      <c r="BH136" s="96">
        <f>IF($N$136="sníž. přenesená",$J$136,0)</f>
        <v>0</v>
      </c>
      <c r="BI136" s="96">
        <f>IF($N$136="nulová",$J$136,0)</f>
        <v>0</v>
      </c>
      <c r="BJ136" s="19" t="s">
        <v>73</v>
      </c>
      <c r="BK136" s="96">
        <f>ROUND($I$136*$H$136,1)</f>
        <v>0</v>
      </c>
      <c r="BL136" s="19" t="s">
        <v>160</v>
      </c>
      <c r="BM136" s="19" t="s">
        <v>823</v>
      </c>
    </row>
    <row r="137" spans="2:65" s="22" customFormat="1" ht="15.75" customHeight="1" x14ac:dyDescent="0.3">
      <c r="B137" s="23"/>
      <c r="C137" s="89" t="s">
        <v>276</v>
      </c>
      <c r="D137" s="89" t="s">
        <v>156</v>
      </c>
      <c r="E137" s="87" t="s">
        <v>824</v>
      </c>
      <c r="F137" s="88" t="s">
        <v>825</v>
      </c>
      <c r="G137" s="89" t="s">
        <v>159</v>
      </c>
      <c r="H137" s="90">
        <v>191.27799999999999</v>
      </c>
      <c r="I137" s="118"/>
      <c r="J137" s="91">
        <f>ROUND($I$137*$H$137,1)</f>
        <v>0</v>
      </c>
      <c r="K137" s="88"/>
      <c r="L137" s="23"/>
      <c r="M137" s="92"/>
      <c r="N137" s="93" t="s">
        <v>37</v>
      </c>
      <c r="Q137" s="94">
        <v>0</v>
      </c>
      <c r="R137" s="94">
        <f>$Q$137*$H$137</f>
        <v>0</v>
      </c>
      <c r="S137" s="94">
        <v>0</v>
      </c>
      <c r="T137" s="95">
        <f>$S$137*$H$137</f>
        <v>0</v>
      </c>
      <c r="AR137" s="19" t="s">
        <v>160</v>
      </c>
      <c r="AT137" s="19" t="s">
        <v>156</v>
      </c>
      <c r="AU137" s="19" t="s">
        <v>75</v>
      </c>
      <c r="AY137" s="19" t="s">
        <v>154</v>
      </c>
      <c r="BE137" s="96">
        <f>IF($N$137="základní",$J$137,0)</f>
        <v>0</v>
      </c>
      <c r="BF137" s="96">
        <f>IF($N$137="snížená",$J$137,0)</f>
        <v>0</v>
      </c>
      <c r="BG137" s="96">
        <f>IF($N$137="zákl. přenesená",$J$137,0)</f>
        <v>0</v>
      </c>
      <c r="BH137" s="96">
        <f>IF($N$137="sníž. přenesená",$J$137,0)</f>
        <v>0</v>
      </c>
      <c r="BI137" s="96">
        <f>IF($N$137="nulová",$J$137,0)</f>
        <v>0</v>
      </c>
      <c r="BJ137" s="19" t="s">
        <v>73</v>
      </c>
      <c r="BK137" s="96">
        <f>ROUND($I$137*$H$137,1)</f>
        <v>0</v>
      </c>
      <c r="BL137" s="19" t="s">
        <v>160</v>
      </c>
      <c r="BM137" s="19" t="s">
        <v>826</v>
      </c>
    </row>
    <row r="138" spans="2:65" s="22" customFormat="1" ht="15.75" customHeight="1" x14ac:dyDescent="0.3">
      <c r="B138" s="23"/>
      <c r="C138" s="89" t="s">
        <v>283</v>
      </c>
      <c r="D138" s="89" t="s">
        <v>156</v>
      </c>
      <c r="E138" s="87" t="s">
        <v>827</v>
      </c>
      <c r="F138" s="88" t="s">
        <v>828</v>
      </c>
      <c r="G138" s="89" t="s">
        <v>167</v>
      </c>
      <c r="H138" s="90">
        <v>344.3</v>
      </c>
      <c r="I138" s="118"/>
      <c r="J138" s="91">
        <f>ROUND($I$138*$H$138,1)</f>
        <v>0</v>
      </c>
      <c r="K138" s="88"/>
      <c r="L138" s="23"/>
      <c r="M138" s="92"/>
      <c r="N138" s="93" t="s">
        <v>37</v>
      </c>
      <c r="Q138" s="94">
        <v>0</v>
      </c>
      <c r="R138" s="94">
        <f>$Q$138*$H$138</f>
        <v>0</v>
      </c>
      <c r="S138" s="94">
        <v>0</v>
      </c>
      <c r="T138" s="95">
        <f>$S$138*$H$138</f>
        <v>0</v>
      </c>
      <c r="AR138" s="19" t="s">
        <v>160</v>
      </c>
      <c r="AT138" s="19" t="s">
        <v>156</v>
      </c>
      <c r="AU138" s="19" t="s">
        <v>75</v>
      </c>
      <c r="AY138" s="19" t="s">
        <v>154</v>
      </c>
      <c r="BE138" s="96">
        <f>IF($N$138="základní",$J$138,0)</f>
        <v>0</v>
      </c>
      <c r="BF138" s="96">
        <f>IF($N$138="snížená",$J$138,0)</f>
        <v>0</v>
      </c>
      <c r="BG138" s="96">
        <f>IF($N$138="zákl. přenesená",$J$138,0)</f>
        <v>0</v>
      </c>
      <c r="BH138" s="96">
        <f>IF($N$138="sníž. přenesená",$J$138,0)</f>
        <v>0</v>
      </c>
      <c r="BI138" s="96">
        <f>IF($N$138="nulová",$J$138,0)</f>
        <v>0</v>
      </c>
      <c r="BJ138" s="19" t="s">
        <v>73</v>
      </c>
      <c r="BK138" s="96">
        <f>ROUND($I$138*$H$138,1)</f>
        <v>0</v>
      </c>
      <c r="BL138" s="19" t="s">
        <v>160</v>
      </c>
      <c r="BM138" s="19" t="s">
        <v>829</v>
      </c>
    </row>
    <row r="139" spans="2:65" s="22" customFormat="1" ht="15.75" customHeight="1" x14ac:dyDescent="0.3">
      <c r="B139" s="97"/>
      <c r="D139" s="98" t="s">
        <v>162</v>
      </c>
      <c r="E139" s="99"/>
      <c r="F139" s="99" t="s">
        <v>830</v>
      </c>
      <c r="H139" s="100">
        <v>344.30040000000002</v>
      </c>
      <c r="L139" s="97"/>
      <c r="M139" s="101"/>
      <c r="T139" s="102"/>
      <c r="AT139" s="103" t="s">
        <v>162</v>
      </c>
      <c r="AU139" s="103" t="s">
        <v>75</v>
      </c>
      <c r="AV139" s="103" t="s">
        <v>75</v>
      </c>
      <c r="AW139" s="103" t="s">
        <v>121</v>
      </c>
      <c r="AX139" s="103" t="s">
        <v>66</v>
      </c>
      <c r="AY139" s="103" t="s">
        <v>154</v>
      </c>
    </row>
    <row r="140" spans="2:65" s="22" customFormat="1" ht="15.75" customHeight="1" x14ac:dyDescent="0.3">
      <c r="B140" s="23"/>
      <c r="C140" s="86" t="s">
        <v>288</v>
      </c>
      <c r="D140" s="86" t="s">
        <v>156</v>
      </c>
      <c r="E140" s="87" t="s">
        <v>831</v>
      </c>
      <c r="F140" s="88" t="s">
        <v>832</v>
      </c>
      <c r="G140" s="89" t="s">
        <v>159</v>
      </c>
      <c r="H140" s="90">
        <v>150.77600000000001</v>
      </c>
      <c r="I140" s="118"/>
      <c r="J140" s="91">
        <f>ROUND($I$140*$H$140,1)</f>
        <v>0</v>
      </c>
      <c r="K140" s="88"/>
      <c r="L140" s="23"/>
      <c r="M140" s="92"/>
      <c r="N140" s="93" t="s">
        <v>37</v>
      </c>
      <c r="Q140" s="94">
        <v>0</v>
      </c>
      <c r="R140" s="94">
        <f>$Q$140*$H$140</f>
        <v>0</v>
      </c>
      <c r="S140" s="94">
        <v>0</v>
      </c>
      <c r="T140" s="95">
        <f>$S$140*$H$140</f>
        <v>0</v>
      </c>
      <c r="AR140" s="19" t="s">
        <v>160</v>
      </c>
      <c r="AT140" s="19" t="s">
        <v>156</v>
      </c>
      <c r="AU140" s="19" t="s">
        <v>75</v>
      </c>
      <c r="AY140" s="22" t="s">
        <v>154</v>
      </c>
      <c r="BE140" s="96">
        <f>IF($N$140="základní",$J$140,0)</f>
        <v>0</v>
      </c>
      <c r="BF140" s="96">
        <f>IF($N$140="snížená",$J$140,0)</f>
        <v>0</v>
      </c>
      <c r="BG140" s="96">
        <f>IF($N$140="zákl. přenesená",$J$140,0)</f>
        <v>0</v>
      </c>
      <c r="BH140" s="96">
        <f>IF($N$140="sníž. přenesená",$J$140,0)</f>
        <v>0</v>
      </c>
      <c r="BI140" s="96">
        <f>IF($N$140="nulová",$J$140,0)</f>
        <v>0</v>
      </c>
      <c r="BJ140" s="19" t="s">
        <v>73</v>
      </c>
      <c r="BK140" s="96">
        <f>ROUND($I$140*$H$140,1)</f>
        <v>0</v>
      </c>
      <c r="BL140" s="19" t="s">
        <v>160</v>
      </c>
      <c r="BM140" s="19" t="s">
        <v>833</v>
      </c>
    </row>
    <row r="141" spans="2:65" s="22" customFormat="1" ht="15.75" customHeight="1" x14ac:dyDescent="0.3">
      <c r="B141" s="97"/>
      <c r="D141" s="98" t="s">
        <v>162</v>
      </c>
      <c r="E141" s="99"/>
      <c r="F141" s="99" t="s">
        <v>834</v>
      </c>
      <c r="H141" s="100">
        <v>150.77600000000001</v>
      </c>
      <c r="L141" s="97"/>
      <c r="M141" s="101"/>
      <c r="T141" s="102"/>
      <c r="AT141" s="103" t="s">
        <v>162</v>
      </c>
      <c r="AU141" s="103" t="s">
        <v>75</v>
      </c>
      <c r="AV141" s="103" t="s">
        <v>75</v>
      </c>
      <c r="AW141" s="103" t="s">
        <v>121</v>
      </c>
      <c r="AX141" s="103" t="s">
        <v>66</v>
      </c>
      <c r="AY141" s="103" t="s">
        <v>154</v>
      </c>
    </row>
    <row r="142" spans="2:65" s="22" customFormat="1" ht="15.75" customHeight="1" x14ac:dyDescent="0.3">
      <c r="B142" s="23"/>
      <c r="C142" s="105" t="s">
        <v>8</v>
      </c>
      <c r="D142" s="105" t="s">
        <v>171</v>
      </c>
      <c r="E142" s="106" t="s">
        <v>835</v>
      </c>
      <c r="F142" s="107" t="s">
        <v>836</v>
      </c>
      <c r="G142" s="108" t="s">
        <v>167</v>
      </c>
      <c r="H142" s="109">
        <v>301.55200000000002</v>
      </c>
      <c r="I142" s="119"/>
      <c r="J142" s="110">
        <f>ROUND($I$142*$H$142,1)</f>
        <v>0</v>
      </c>
      <c r="K142" s="107"/>
      <c r="L142" s="111"/>
      <c r="M142" s="112"/>
      <c r="N142" s="113" t="s">
        <v>37</v>
      </c>
      <c r="Q142" s="94">
        <v>1</v>
      </c>
      <c r="R142" s="94">
        <f>$Q$142*$H$142</f>
        <v>301.55200000000002</v>
      </c>
      <c r="S142" s="94">
        <v>0</v>
      </c>
      <c r="T142" s="95">
        <f>$S$142*$H$142</f>
        <v>0</v>
      </c>
      <c r="AR142" s="19" t="s">
        <v>175</v>
      </c>
      <c r="AT142" s="19" t="s">
        <v>171</v>
      </c>
      <c r="AU142" s="19" t="s">
        <v>75</v>
      </c>
      <c r="AY142" s="22" t="s">
        <v>154</v>
      </c>
      <c r="BE142" s="96">
        <f>IF($N$142="základní",$J$142,0)</f>
        <v>0</v>
      </c>
      <c r="BF142" s="96">
        <f>IF($N$142="snížená",$J$142,0)</f>
        <v>0</v>
      </c>
      <c r="BG142" s="96">
        <f>IF($N$142="zákl. přenesená",$J$142,0)</f>
        <v>0</v>
      </c>
      <c r="BH142" s="96">
        <f>IF($N$142="sníž. přenesená",$J$142,0)</f>
        <v>0</v>
      </c>
      <c r="BI142" s="96">
        <f>IF($N$142="nulová",$J$142,0)</f>
        <v>0</v>
      </c>
      <c r="BJ142" s="19" t="s">
        <v>73</v>
      </c>
      <c r="BK142" s="96">
        <f>ROUND($I$142*$H$142,1)</f>
        <v>0</v>
      </c>
      <c r="BL142" s="19" t="s">
        <v>160</v>
      </c>
      <c r="BM142" s="19" t="s">
        <v>837</v>
      </c>
    </row>
    <row r="143" spans="2:65" s="22" customFormat="1" ht="15.75" customHeight="1" x14ac:dyDescent="0.3">
      <c r="B143" s="97"/>
      <c r="D143" s="104" t="s">
        <v>162</v>
      </c>
      <c r="F143" s="99" t="s">
        <v>838</v>
      </c>
      <c r="H143" s="100">
        <v>301.55200000000002</v>
      </c>
      <c r="L143" s="97"/>
      <c r="M143" s="101"/>
      <c r="T143" s="102"/>
      <c r="AT143" s="103" t="s">
        <v>162</v>
      </c>
      <c r="AU143" s="103" t="s">
        <v>75</v>
      </c>
      <c r="AV143" s="103" t="s">
        <v>75</v>
      </c>
      <c r="AW143" s="103" t="s">
        <v>66</v>
      </c>
      <c r="AX143" s="103" t="s">
        <v>73</v>
      </c>
      <c r="AY143" s="103" t="s">
        <v>154</v>
      </c>
    </row>
    <row r="144" spans="2:65" s="22" customFormat="1" ht="15.75" customHeight="1" x14ac:dyDescent="0.3">
      <c r="B144" s="23"/>
      <c r="C144" s="86" t="s">
        <v>295</v>
      </c>
      <c r="D144" s="86" t="s">
        <v>156</v>
      </c>
      <c r="E144" s="87" t="s">
        <v>839</v>
      </c>
      <c r="F144" s="88" t="s">
        <v>840</v>
      </c>
      <c r="G144" s="89" t="s">
        <v>159</v>
      </c>
      <c r="H144" s="90">
        <v>28.884</v>
      </c>
      <c r="I144" s="118"/>
      <c r="J144" s="91">
        <f>ROUND($I$144*$H$144,1)</f>
        <v>0</v>
      </c>
      <c r="K144" s="88"/>
      <c r="L144" s="23"/>
      <c r="M144" s="92"/>
      <c r="N144" s="93" t="s">
        <v>37</v>
      </c>
      <c r="Q144" s="94">
        <v>0</v>
      </c>
      <c r="R144" s="94">
        <f>$Q$144*$H$144</f>
        <v>0</v>
      </c>
      <c r="S144" s="94">
        <v>0</v>
      </c>
      <c r="T144" s="95">
        <f>$S$144*$H$144</f>
        <v>0</v>
      </c>
      <c r="AR144" s="19" t="s">
        <v>160</v>
      </c>
      <c r="AT144" s="19" t="s">
        <v>156</v>
      </c>
      <c r="AU144" s="19" t="s">
        <v>75</v>
      </c>
      <c r="AY144" s="22" t="s">
        <v>154</v>
      </c>
      <c r="BE144" s="96">
        <f>IF($N$144="základní",$J$144,0)</f>
        <v>0</v>
      </c>
      <c r="BF144" s="96">
        <f>IF($N$144="snížená",$J$144,0)</f>
        <v>0</v>
      </c>
      <c r="BG144" s="96">
        <f>IF($N$144="zákl. přenesená",$J$144,0)</f>
        <v>0</v>
      </c>
      <c r="BH144" s="96">
        <f>IF($N$144="sníž. přenesená",$J$144,0)</f>
        <v>0</v>
      </c>
      <c r="BI144" s="96">
        <f>IF($N$144="nulová",$J$144,0)</f>
        <v>0</v>
      </c>
      <c r="BJ144" s="19" t="s">
        <v>73</v>
      </c>
      <c r="BK144" s="96">
        <f>ROUND($I$144*$H$144,1)</f>
        <v>0</v>
      </c>
      <c r="BL144" s="19" t="s">
        <v>160</v>
      </c>
      <c r="BM144" s="19" t="s">
        <v>841</v>
      </c>
    </row>
    <row r="145" spans="2:65" s="22" customFormat="1" ht="15.75" customHeight="1" x14ac:dyDescent="0.3">
      <c r="B145" s="97"/>
      <c r="D145" s="98" t="s">
        <v>162</v>
      </c>
      <c r="E145" s="99"/>
      <c r="F145" s="99"/>
      <c r="H145" s="100">
        <v>0</v>
      </c>
      <c r="L145" s="97"/>
      <c r="M145" s="101"/>
      <c r="T145" s="102"/>
      <c r="AT145" s="103" t="s">
        <v>162</v>
      </c>
      <c r="AU145" s="103" t="s">
        <v>75</v>
      </c>
      <c r="AV145" s="103" t="s">
        <v>75</v>
      </c>
      <c r="AW145" s="103" t="s">
        <v>121</v>
      </c>
      <c r="AX145" s="103" t="s">
        <v>66</v>
      </c>
      <c r="AY145" s="103" t="s">
        <v>154</v>
      </c>
    </row>
    <row r="146" spans="2:65" s="22" customFormat="1" ht="15.75" customHeight="1" x14ac:dyDescent="0.3">
      <c r="B146" s="97"/>
      <c r="D146" s="104" t="s">
        <v>162</v>
      </c>
      <c r="E146" s="103"/>
      <c r="F146" s="99" t="s">
        <v>842</v>
      </c>
      <c r="H146" s="100">
        <v>3.7124999999999999</v>
      </c>
      <c r="L146" s="97"/>
      <c r="M146" s="101"/>
      <c r="T146" s="102"/>
      <c r="AT146" s="103" t="s">
        <v>162</v>
      </c>
      <c r="AU146" s="103" t="s">
        <v>75</v>
      </c>
      <c r="AV146" s="103" t="s">
        <v>75</v>
      </c>
      <c r="AW146" s="103" t="s">
        <v>121</v>
      </c>
      <c r="AX146" s="103" t="s">
        <v>66</v>
      </c>
      <c r="AY146" s="103" t="s">
        <v>154</v>
      </c>
    </row>
    <row r="147" spans="2:65" s="22" customFormat="1" ht="15.75" customHeight="1" x14ac:dyDescent="0.3">
      <c r="B147" s="97"/>
      <c r="D147" s="104" t="s">
        <v>162</v>
      </c>
      <c r="E147" s="103"/>
      <c r="F147" s="99" t="s">
        <v>843</v>
      </c>
      <c r="H147" s="100">
        <v>15.08</v>
      </c>
      <c r="L147" s="97"/>
      <c r="M147" s="101"/>
      <c r="T147" s="102"/>
      <c r="AT147" s="103" t="s">
        <v>162</v>
      </c>
      <c r="AU147" s="103" t="s">
        <v>75</v>
      </c>
      <c r="AV147" s="103" t="s">
        <v>75</v>
      </c>
      <c r="AW147" s="103" t="s">
        <v>121</v>
      </c>
      <c r="AX147" s="103" t="s">
        <v>66</v>
      </c>
      <c r="AY147" s="103" t="s">
        <v>154</v>
      </c>
    </row>
    <row r="148" spans="2:65" s="22" customFormat="1" ht="15.75" customHeight="1" x14ac:dyDescent="0.3">
      <c r="B148" s="97"/>
      <c r="D148" s="104" t="s">
        <v>162</v>
      </c>
      <c r="E148" s="103"/>
      <c r="F148" s="99" t="s">
        <v>844</v>
      </c>
      <c r="H148" s="100">
        <v>5.2324999999999999</v>
      </c>
      <c r="L148" s="97"/>
      <c r="M148" s="101"/>
      <c r="T148" s="102"/>
      <c r="AT148" s="103" t="s">
        <v>162</v>
      </c>
      <c r="AU148" s="103" t="s">
        <v>75</v>
      </c>
      <c r="AV148" s="103" t="s">
        <v>75</v>
      </c>
      <c r="AW148" s="103" t="s">
        <v>121</v>
      </c>
      <c r="AX148" s="103" t="s">
        <v>66</v>
      </c>
      <c r="AY148" s="103" t="s">
        <v>154</v>
      </c>
    </row>
    <row r="149" spans="2:65" s="22" customFormat="1" ht="15.75" customHeight="1" x14ac:dyDescent="0.3">
      <c r="B149" s="97"/>
      <c r="D149" s="104" t="s">
        <v>162</v>
      </c>
      <c r="E149" s="103"/>
      <c r="F149" s="99" t="s">
        <v>845</v>
      </c>
      <c r="H149" s="100">
        <v>4.8587499999999997</v>
      </c>
      <c r="L149" s="97"/>
      <c r="M149" s="101"/>
      <c r="T149" s="102"/>
      <c r="AT149" s="103" t="s">
        <v>162</v>
      </c>
      <c r="AU149" s="103" t="s">
        <v>75</v>
      </c>
      <c r="AV149" s="103" t="s">
        <v>75</v>
      </c>
      <c r="AW149" s="103" t="s">
        <v>121</v>
      </c>
      <c r="AX149" s="103" t="s">
        <v>66</v>
      </c>
      <c r="AY149" s="103" t="s">
        <v>154</v>
      </c>
    </row>
    <row r="150" spans="2:65" s="22" customFormat="1" ht="15.75" customHeight="1" x14ac:dyDescent="0.3">
      <c r="B150" s="23"/>
      <c r="C150" s="105" t="s">
        <v>300</v>
      </c>
      <c r="D150" s="105" t="s">
        <v>171</v>
      </c>
      <c r="E150" s="106" t="s">
        <v>846</v>
      </c>
      <c r="F150" s="107" t="s">
        <v>847</v>
      </c>
      <c r="G150" s="108" t="s">
        <v>167</v>
      </c>
      <c r="H150" s="109">
        <v>57.768000000000001</v>
      </c>
      <c r="I150" s="119"/>
      <c r="J150" s="110">
        <f>ROUND($I$150*$H$150,1)</f>
        <v>0</v>
      </c>
      <c r="K150" s="107"/>
      <c r="L150" s="111"/>
      <c r="M150" s="112"/>
      <c r="N150" s="113" t="s">
        <v>37</v>
      </c>
      <c r="Q150" s="94">
        <v>1</v>
      </c>
      <c r="R150" s="94">
        <f>$Q$150*$H$150</f>
        <v>57.768000000000001</v>
      </c>
      <c r="S150" s="94">
        <v>0</v>
      </c>
      <c r="T150" s="95">
        <f>$S$150*$H$150</f>
        <v>0</v>
      </c>
      <c r="AR150" s="19" t="s">
        <v>175</v>
      </c>
      <c r="AT150" s="19" t="s">
        <v>171</v>
      </c>
      <c r="AU150" s="19" t="s">
        <v>75</v>
      </c>
      <c r="AY150" s="22" t="s">
        <v>154</v>
      </c>
      <c r="BE150" s="96">
        <f>IF($N$150="základní",$J$150,0)</f>
        <v>0</v>
      </c>
      <c r="BF150" s="96">
        <f>IF($N$150="snížená",$J$150,0)</f>
        <v>0</v>
      </c>
      <c r="BG150" s="96">
        <f>IF($N$150="zákl. přenesená",$J$150,0)</f>
        <v>0</v>
      </c>
      <c r="BH150" s="96">
        <f>IF($N$150="sníž. přenesená",$J$150,0)</f>
        <v>0</v>
      </c>
      <c r="BI150" s="96">
        <f>IF($N$150="nulová",$J$150,0)</f>
        <v>0</v>
      </c>
      <c r="BJ150" s="19" t="s">
        <v>73</v>
      </c>
      <c r="BK150" s="96">
        <f>ROUND($I$150*$H$150,1)</f>
        <v>0</v>
      </c>
      <c r="BL150" s="19" t="s">
        <v>160</v>
      </c>
      <c r="BM150" s="19" t="s">
        <v>848</v>
      </c>
    </row>
    <row r="151" spans="2:65" s="22" customFormat="1" ht="15.75" customHeight="1" x14ac:dyDescent="0.3">
      <c r="B151" s="97"/>
      <c r="D151" s="104" t="s">
        <v>162</v>
      </c>
      <c r="F151" s="99" t="s">
        <v>849</v>
      </c>
      <c r="H151" s="100">
        <v>57.768000000000001</v>
      </c>
      <c r="L151" s="97"/>
      <c r="M151" s="101"/>
      <c r="T151" s="102"/>
      <c r="AT151" s="103" t="s">
        <v>162</v>
      </c>
      <c r="AU151" s="103" t="s">
        <v>75</v>
      </c>
      <c r="AV151" s="103" t="s">
        <v>75</v>
      </c>
      <c r="AW151" s="103" t="s">
        <v>66</v>
      </c>
      <c r="AX151" s="103" t="s">
        <v>73</v>
      </c>
      <c r="AY151" s="103" t="s">
        <v>154</v>
      </c>
    </row>
    <row r="152" spans="2:65" s="22" customFormat="1" ht="15.75" customHeight="1" x14ac:dyDescent="0.3">
      <c r="B152" s="23"/>
      <c r="C152" s="86" t="s">
        <v>319</v>
      </c>
      <c r="D152" s="86" t="s">
        <v>156</v>
      </c>
      <c r="E152" s="87" t="s">
        <v>850</v>
      </c>
      <c r="F152" s="88" t="s">
        <v>851</v>
      </c>
      <c r="G152" s="89" t="s">
        <v>195</v>
      </c>
      <c r="H152" s="90">
        <v>135</v>
      </c>
      <c r="I152" s="118"/>
      <c r="J152" s="91">
        <f>ROUND($I$152*$H$152,1)</f>
        <v>0</v>
      </c>
      <c r="K152" s="88"/>
      <c r="L152" s="23"/>
      <c r="M152" s="92"/>
      <c r="N152" s="93" t="s">
        <v>37</v>
      </c>
      <c r="Q152" s="94">
        <v>0</v>
      </c>
      <c r="R152" s="94">
        <f>$Q$152*$H$152</f>
        <v>0</v>
      </c>
      <c r="S152" s="94">
        <v>0</v>
      </c>
      <c r="T152" s="95">
        <f>$S$152*$H$152</f>
        <v>0</v>
      </c>
      <c r="AR152" s="19" t="s">
        <v>160</v>
      </c>
      <c r="AT152" s="19" t="s">
        <v>156</v>
      </c>
      <c r="AU152" s="19" t="s">
        <v>75</v>
      </c>
      <c r="AY152" s="22" t="s">
        <v>154</v>
      </c>
      <c r="BE152" s="96">
        <f>IF($N$152="základní",$J$152,0)</f>
        <v>0</v>
      </c>
      <c r="BF152" s="96">
        <f>IF($N$152="snížená",$J$152,0)</f>
        <v>0</v>
      </c>
      <c r="BG152" s="96">
        <f>IF($N$152="zákl. přenesená",$J$152,0)</f>
        <v>0</v>
      </c>
      <c r="BH152" s="96">
        <f>IF($N$152="sníž. přenesená",$J$152,0)</f>
        <v>0</v>
      </c>
      <c r="BI152" s="96">
        <f>IF($N$152="nulová",$J$152,0)</f>
        <v>0</v>
      </c>
      <c r="BJ152" s="19" t="s">
        <v>73</v>
      </c>
      <c r="BK152" s="96">
        <f>ROUND($I$152*$H$152,1)</f>
        <v>0</v>
      </c>
      <c r="BL152" s="19" t="s">
        <v>160</v>
      </c>
      <c r="BM152" s="19" t="s">
        <v>852</v>
      </c>
    </row>
    <row r="153" spans="2:65" s="22" customFormat="1" ht="15.75" customHeight="1" x14ac:dyDescent="0.3">
      <c r="B153" s="23"/>
      <c r="C153" s="108" t="s">
        <v>323</v>
      </c>
      <c r="D153" s="108" t="s">
        <v>171</v>
      </c>
      <c r="E153" s="106" t="s">
        <v>853</v>
      </c>
      <c r="F153" s="107" t="s">
        <v>854</v>
      </c>
      <c r="G153" s="108" t="s">
        <v>579</v>
      </c>
      <c r="H153" s="109">
        <v>3.375</v>
      </c>
      <c r="I153" s="119"/>
      <c r="J153" s="110">
        <f>ROUND($I$153*$H$153,1)</f>
        <v>0</v>
      </c>
      <c r="K153" s="107"/>
      <c r="L153" s="111"/>
      <c r="M153" s="112"/>
      <c r="N153" s="113" t="s">
        <v>37</v>
      </c>
      <c r="Q153" s="94">
        <v>1E-3</v>
      </c>
      <c r="R153" s="94">
        <f>$Q$153*$H$153</f>
        <v>3.375E-3</v>
      </c>
      <c r="S153" s="94">
        <v>0</v>
      </c>
      <c r="T153" s="95">
        <f>$S$153*$H$153</f>
        <v>0</v>
      </c>
      <c r="AR153" s="19" t="s">
        <v>175</v>
      </c>
      <c r="AT153" s="19" t="s">
        <v>171</v>
      </c>
      <c r="AU153" s="19" t="s">
        <v>75</v>
      </c>
      <c r="AY153" s="19" t="s">
        <v>154</v>
      </c>
      <c r="BE153" s="96">
        <f>IF($N$153="základní",$J$153,0)</f>
        <v>0</v>
      </c>
      <c r="BF153" s="96">
        <f>IF($N$153="snížená",$J$153,0)</f>
        <v>0</v>
      </c>
      <c r="BG153" s="96">
        <f>IF($N$153="zákl. přenesená",$J$153,0)</f>
        <v>0</v>
      </c>
      <c r="BH153" s="96">
        <f>IF($N$153="sníž. přenesená",$J$153,0)</f>
        <v>0</v>
      </c>
      <c r="BI153" s="96">
        <f>IF($N$153="nulová",$J$153,0)</f>
        <v>0</v>
      </c>
      <c r="BJ153" s="19" t="s">
        <v>73</v>
      </c>
      <c r="BK153" s="96">
        <f>ROUND($I$153*$H$153,1)</f>
        <v>0</v>
      </c>
      <c r="BL153" s="19" t="s">
        <v>160</v>
      </c>
      <c r="BM153" s="19" t="s">
        <v>855</v>
      </c>
    </row>
    <row r="154" spans="2:65" s="22" customFormat="1" ht="15.75" customHeight="1" x14ac:dyDescent="0.3">
      <c r="B154" s="97"/>
      <c r="D154" s="104" t="s">
        <v>162</v>
      </c>
      <c r="F154" s="99" t="s">
        <v>856</v>
      </c>
      <c r="H154" s="100">
        <v>3.375</v>
      </c>
      <c r="L154" s="97"/>
      <c r="M154" s="101"/>
      <c r="T154" s="102"/>
      <c r="AT154" s="103" t="s">
        <v>162</v>
      </c>
      <c r="AU154" s="103" t="s">
        <v>75</v>
      </c>
      <c r="AV154" s="103" t="s">
        <v>75</v>
      </c>
      <c r="AW154" s="103" t="s">
        <v>66</v>
      </c>
      <c r="AX154" s="103" t="s">
        <v>73</v>
      </c>
      <c r="AY154" s="103" t="s">
        <v>154</v>
      </c>
    </row>
    <row r="155" spans="2:65" s="22" customFormat="1" ht="15.75" customHeight="1" x14ac:dyDescent="0.3">
      <c r="B155" s="23"/>
      <c r="C155" s="86" t="s">
        <v>327</v>
      </c>
      <c r="D155" s="86" t="s">
        <v>156</v>
      </c>
      <c r="E155" s="87" t="s">
        <v>857</v>
      </c>
      <c r="F155" s="88" t="s">
        <v>858</v>
      </c>
      <c r="G155" s="89" t="s">
        <v>195</v>
      </c>
      <c r="H155" s="90">
        <v>135</v>
      </c>
      <c r="I155" s="118"/>
      <c r="J155" s="91">
        <f>ROUND($I$155*$H$155,1)</f>
        <v>0</v>
      </c>
      <c r="K155" s="88"/>
      <c r="L155" s="23"/>
      <c r="M155" s="92"/>
      <c r="N155" s="93" t="s">
        <v>37</v>
      </c>
      <c r="Q155" s="94">
        <v>0</v>
      </c>
      <c r="R155" s="94">
        <f>$Q$155*$H$155</f>
        <v>0</v>
      </c>
      <c r="S155" s="94">
        <v>0</v>
      </c>
      <c r="T155" s="95">
        <f>$S$155*$H$155</f>
        <v>0</v>
      </c>
      <c r="AR155" s="19" t="s">
        <v>160</v>
      </c>
      <c r="AT155" s="19" t="s">
        <v>156</v>
      </c>
      <c r="AU155" s="19" t="s">
        <v>75</v>
      </c>
      <c r="AY155" s="22" t="s">
        <v>154</v>
      </c>
      <c r="BE155" s="96">
        <f>IF($N$155="základní",$J$155,0)</f>
        <v>0</v>
      </c>
      <c r="BF155" s="96">
        <f>IF($N$155="snížená",$J$155,0)</f>
        <v>0</v>
      </c>
      <c r="BG155" s="96">
        <f>IF($N$155="zákl. přenesená",$J$155,0)</f>
        <v>0</v>
      </c>
      <c r="BH155" s="96">
        <f>IF($N$155="sníž. přenesená",$J$155,0)</f>
        <v>0</v>
      </c>
      <c r="BI155" s="96">
        <f>IF($N$155="nulová",$J$155,0)</f>
        <v>0</v>
      </c>
      <c r="BJ155" s="19" t="s">
        <v>73</v>
      </c>
      <c r="BK155" s="96">
        <f>ROUND($I$155*$H$155,1)</f>
        <v>0</v>
      </c>
      <c r="BL155" s="19" t="s">
        <v>160</v>
      </c>
      <c r="BM155" s="19" t="s">
        <v>859</v>
      </c>
    </row>
    <row r="156" spans="2:65" s="22" customFormat="1" ht="15.75" customHeight="1" x14ac:dyDescent="0.3">
      <c r="B156" s="97"/>
      <c r="D156" s="98" t="s">
        <v>162</v>
      </c>
      <c r="E156" s="99"/>
      <c r="F156" s="99" t="s">
        <v>860</v>
      </c>
      <c r="H156" s="100">
        <v>135</v>
      </c>
      <c r="L156" s="97"/>
      <c r="M156" s="101"/>
      <c r="T156" s="102"/>
      <c r="AT156" s="103" t="s">
        <v>162</v>
      </c>
      <c r="AU156" s="103" t="s">
        <v>75</v>
      </c>
      <c r="AV156" s="103" t="s">
        <v>75</v>
      </c>
      <c r="AW156" s="103" t="s">
        <v>121</v>
      </c>
      <c r="AX156" s="103" t="s">
        <v>66</v>
      </c>
      <c r="AY156" s="103" t="s">
        <v>154</v>
      </c>
    </row>
    <row r="157" spans="2:65" s="76" customFormat="1" ht="30.75" customHeight="1" x14ac:dyDescent="0.3">
      <c r="B157" s="75"/>
      <c r="D157" s="77" t="s">
        <v>65</v>
      </c>
      <c r="E157" s="84" t="s">
        <v>160</v>
      </c>
      <c r="F157" s="84" t="s">
        <v>255</v>
      </c>
      <c r="J157" s="85">
        <f>$BK$157</f>
        <v>0</v>
      </c>
      <c r="L157" s="75"/>
      <c r="M157" s="80"/>
      <c r="P157" s="81">
        <f>SUM($P$158:$P$161)</f>
        <v>0</v>
      </c>
      <c r="R157" s="81">
        <f>SUM($R$158:$R$161)</f>
        <v>21.966965860000002</v>
      </c>
      <c r="T157" s="82">
        <f>SUM($T$158:$T$161)</f>
        <v>0</v>
      </c>
      <c r="AR157" s="77" t="s">
        <v>73</v>
      </c>
      <c r="AT157" s="77" t="s">
        <v>65</v>
      </c>
      <c r="AU157" s="77" t="s">
        <v>73</v>
      </c>
      <c r="AY157" s="77" t="s">
        <v>154</v>
      </c>
      <c r="BK157" s="83">
        <f>SUM($BK$158:$BK$161)</f>
        <v>0</v>
      </c>
    </row>
    <row r="158" spans="2:65" s="22" customFormat="1" ht="15.75" customHeight="1" x14ac:dyDescent="0.3">
      <c r="B158" s="23"/>
      <c r="C158" s="86" t="s">
        <v>331</v>
      </c>
      <c r="D158" s="86" t="s">
        <v>156</v>
      </c>
      <c r="E158" s="87" t="s">
        <v>861</v>
      </c>
      <c r="F158" s="88" t="s">
        <v>862</v>
      </c>
      <c r="G158" s="89" t="s">
        <v>159</v>
      </c>
      <c r="H158" s="90">
        <v>11.618</v>
      </c>
      <c r="I158" s="118"/>
      <c r="J158" s="91">
        <f>ROUND($I$158*$H$158,1)</f>
        <v>0</v>
      </c>
      <c r="K158" s="88"/>
      <c r="L158" s="23"/>
      <c r="M158" s="92"/>
      <c r="N158" s="93" t="s">
        <v>37</v>
      </c>
      <c r="Q158" s="94">
        <v>1.8907700000000001</v>
      </c>
      <c r="R158" s="94">
        <f>$Q$158*$H$158</f>
        <v>21.966965860000002</v>
      </c>
      <c r="S158" s="94">
        <v>0</v>
      </c>
      <c r="T158" s="95">
        <f>$S$158*$H$158</f>
        <v>0</v>
      </c>
      <c r="AR158" s="19" t="s">
        <v>160</v>
      </c>
      <c r="AT158" s="19" t="s">
        <v>156</v>
      </c>
      <c r="AU158" s="19" t="s">
        <v>75</v>
      </c>
      <c r="AY158" s="22" t="s">
        <v>154</v>
      </c>
      <c r="BE158" s="96">
        <f>IF($N$158="základní",$J$158,0)</f>
        <v>0</v>
      </c>
      <c r="BF158" s="96">
        <f>IF($N$158="snížená",$J$158,0)</f>
        <v>0</v>
      </c>
      <c r="BG158" s="96">
        <f>IF($N$158="zákl. přenesená",$J$158,0)</f>
        <v>0</v>
      </c>
      <c r="BH158" s="96">
        <f>IF($N$158="sníž. přenesená",$J$158,0)</f>
        <v>0</v>
      </c>
      <c r="BI158" s="96">
        <f>IF($N$158="nulová",$J$158,0)</f>
        <v>0</v>
      </c>
      <c r="BJ158" s="19" t="s">
        <v>73</v>
      </c>
      <c r="BK158" s="96">
        <f>ROUND($I$158*$H$158,1)</f>
        <v>0</v>
      </c>
      <c r="BL158" s="19" t="s">
        <v>160</v>
      </c>
      <c r="BM158" s="19" t="s">
        <v>863</v>
      </c>
    </row>
    <row r="159" spans="2:65" s="22" customFormat="1" ht="15.75" customHeight="1" x14ac:dyDescent="0.3">
      <c r="B159" s="97"/>
      <c r="D159" s="98" t="s">
        <v>162</v>
      </c>
      <c r="E159" s="99"/>
      <c r="F159" s="99" t="s">
        <v>864</v>
      </c>
      <c r="H159" s="100">
        <v>6.96</v>
      </c>
      <c r="L159" s="97"/>
      <c r="M159" s="101"/>
      <c r="T159" s="102"/>
      <c r="AT159" s="103" t="s">
        <v>162</v>
      </c>
      <c r="AU159" s="103" t="s">
        <v>75</v>
      </c>
      <c r="AV159" s="103" t="s">
        <v>75</v>
      </c>
      <c r="AW159" s="103" t="s">
        <v>121</v>
      </c>
      <c r="AX159" s="103" t="s">
        <v>66</v>
      </c>
      <c r="AY159" s="103" t="s">
        <v>154</v>
      </c>
    </row>
    <row r="160" spans="2:65" s="22" customFormat="1" ht="15.75" customHeight="1" x14ac:dyDescent="0.3">
      <c r="B160" s="97"/>
      <c r="D160" s="104" t="s">
        <v>162</v>
      </c>
      <c r="E160" s="103"/>
      <c r="F160" s="99" t="s">
        <v>865</v>
      </c>
      <c r="H160" s="100">
        <v>2.415</v>
      </c>
      <c r="L160" s="97"/>
      <c r="M160" s="101"/>
      <c r="T160" s="102"/>
      <c r="AT160" s="103" t="s">
        <v>162</v>
      </c>
      <c r="AU160" s="103" t="s">
        <v>75</v>
      </c>
      <c r="AV160" s="103" t="s">
        <v>75</v>
      </c>
      <c r="AW160" s="103" t="s">
        <v>121</v>
      </c>
      <c r="AX160" s="103" t="s">
        <v>66</v>
      </c>
      <c r="AY160" s="103" t="s">
        <v>154</v>
      </c>
    </row>
    <row r="161" spans="2:65" s="22" customFormat="1" ht="15.75" customHeight="1" x14ac:dyDescent="0.3">
      <c r="B161" s="97"/>
      <c r="D161" s="104" t="s">
        <v>162</v>
      </c>
      <c r="E161" s="103"/>
      <c r="F161" s="99" t="s">
        <v>866</v>
      </c>
      <c r="H161" s="100">
        <v>2.2425000000000002</v>
      </c>
      <c r="L161" s="97"/>
      <c r="M161" s="101"/>
      <c r="T161" s="102"/>
      <c r="AT161" s="103" t="s">
        <v>162</v>
      </c>
      <c r="AU161" s="103" t="s">
        <v>75</v>
      </c>
      <c r="AV161" s="103" t="s">
        <v>75</v>
      </c>
      <c r="AW161" s="103" t="s">
        <v>121</v>
      </c>
      <c r="AX161" s="103" t="s">
        <v>66</v>
      </c>
      <c r="AY161" s="103" t="s">
        <v>154</v>
      </c>
    </row>
    <row r="162" spans="2:65" s="76" customFormat="1" ht="30.75" customHeight="1" x14ac:dyDescent="0.3">
      <c r="B162" s="75"/>
      <c r="D162" s="77" t="s">
        <v>65</v>
      </c>
      <c r="E162" s="84" t="s">
        <v>182</v>
      </c>
      <c r="F162" s="84" t="s">
        <v>867</v>
      </c>
      <c r="J162" s="85">
        <f>$BK$162</f>
        <v>0</v>
      </c>
      <c r="L162" s="75"/>
      <c r="M162" s="80"/>
      <c r="P162" s="81">
        <f>SUM($P$163:$P$184)</f>
        <v>0</v>
      </c>
      <c r="R162" s="81">
        <f>SUM($R$163:$R$184)</f>
        <v>70.402131000000011</v>
      </c>
      <c r="T162" s="82">
        <f>SUM($T$163:$T$184)</f>
        <v>0</v>
      </c>
      <c r="AR162" s="77" t="s">
        <v>73</v>
      </c>
      <c r="AT162" s="77" t="s">
        <v>65</v>
      </c>
      <c r="AU162" s="77" t="s">
        <v>73</v>
      </c>
      <c r="AY162" s="77" t="s">
        <v>154</v>
      </c>
      <c r="BK162" s="83">
        <f>SUM($BK$163:$BK$184)</f>
        <v>0</v>
      </c>
    </row>
    <row r="163" spans="2:65" s="22" customFormat="1" ht="15.75" customHeight="1" x14ac:dyDescent="0.3">
      <c r="B163" s="23"/>
      <c r="C163" s="86" t="s">
        <v>337</v>
      </c>
      <c r="D163" s="86" t="s">
        <v>156</v>
      </c>
      <c r="E163" s="87" t="s">
        <v>868</v>
      </c>
      <c r="F163" s="88" t="s">
        <v>869</v>
      </c>
      <c r="G163" s="89" t="s">
        <v>195</v>
      </c>
      <c r="H163" s="90">
        <v>77.400000000000006</v>
      </c>
      <c r="I163" s="118"/>
      <c r="J163" s="91">
        <f>ROUND($I$163*$H$163,1)</f>
        <v>0</v>
      </c>
      <c r="K163" s="88"/>
      <c r="L163" s="23"/>
      <c r="M163" s="92"/>
      <c r="N163" s="93" t="s">
        <v>37</v>
      </c>
      <c r="Q163" s="94">
        <v>0.27994000000000002</v>
      </c>
      <c r="R163" s="94">
        <f>$Q$163*$H$163</f>
        <v>21.667356000000002</v>
      </c>
      <c r="S163" s="94">
        <v>0</v>
      </c>
      <c r="T163" s="95">
        <f>$S$163*$H$163</f>
        <v>0</v>
      </c>
      <c r="AR163" s="19" t="s">
        <v>160</v>
      </c>
      <c r="AT163" s="19" t="s">
        <v>156</v>
      </c>
      <c r="AU163" s="19" t="s">
        <v>75</v>
      </c>
      <c r="AY163" s="22" t="s">
        <v>154</v>
      </c>
      <c r="BE163" s="96">
        <f>IF($N$163="základní",$J$163,0)</f>
        <v>0</v>
      </c>
      <c r="BF163" s="96">
        <f>IF($N$163="snížená",$J$163,0)</f>
        <v>0</v>
      </c>
      <c r="BG163" s="96">
        <f>IF($N$163="zákl. přenesená",$J$163,0)</f>
        <v>0</v>
      </c>
      <c r="BH163" s="96">
        <f>IF($N$163="sníž. přenesená",$J$163,0)</f>
        <v>0</v>
      </c>
      <c r="BI163" s="96">
        <f>IF($N$163="nulová",$J$163,0)</f>
        <v>0</v>
      </c>
      <c r="BJ163" s="19" t="s">
        <v>73</v>
      </c>
      <c r="BK163" s="96">
        <f>ROUND($I$163*$H$163,1)</f>
        <v>0</v>
      </c>
      <c r="BL163" s="19" t="s">
        <v>160</v>
      </c>
      <c r="BM163" s="19" t="s">
        <v>870</v>
      </c>
    </row>
    <row r="164" spans="2:65" s="22" customFormat="1" ht="15.75" customHeight="1" x14ac:dyDescent="0.3">
      <c r="B164" s="97"/>
      <c r="D164" s="98" t="s">
        <v>162</v>
      </c>
      <c r="E164" s="99"/>
      <c r="F164" s="99" t="s">
        <v>756</v>
      </c>
      <c r="H164" s="100">
        <v>67.5</v>
      </c>
      <c r="L164" s="97"/>
      <c r="M164" s="101"/>
      <c r="T164" s="102"/>
      <c r="AT164" s="103" t="s">
        <v>162</v>
      </c>
      <c r="AU164" s="103" t="s">
        <v>75</v>
      </c>
      <c r="AV164" s="103" t="s">
        <v>75</v>
      </c>
      <c r="AW164" s="103" t="s">
        <v>121</v>
      </c>
      <c r="AX164" s="103" t="s">
        <v>66</v>
      </c>
      <c r="AY164" s="103" t="s">
        <v>154</v>
      </c>
    </row>
    <row r="165" spans="2:65" s="22" customFormat="1" ht="15.75" customHeight="1" x14ac:dyDescent="0.3">
      <c r="B165" s="97"/>
      <c r="D165" s="104" t="s">
        <v>162</v>
      </c>
      <c r="E165" s="103"/>
      <c r="F165" s="99" t="s">
        <v>757</v>
      </c>
      <c r="H165" s="100">
        <v>9.9</v>
      </c>
      <c r="L165" s="97"/>
      <c r="M165" s="101"/>
      <c r="T165" s="102"/>
      <c r="AT165" s="103" t="s">
        <v>162</v>
      </c>
      <c r="AU165" s="103" t="s">
        <v>75</v>
      </c>
      <c r="AV165" s="103" t="s">
        <v>75</v>
      </c>
      <c r="AW165" s="103" t="s">
        <v>121</v>
      </c>
      <c r="AX165" s="103" t="s">
        <v>66</v>
      </c>
      <c r="AY165" s="103" t="s">
        <v>154</v>
      </c>
    </row>
    <row r="166" spans="2:65" s="22" customFormat="1" ht="15.75" customHeight="1" x14ac:dyDescent="0.3">
      <c r="B166" s="23"/>
      <c r="C166" s="86" t="s">
        <v>342</v>
      </c>
      <c r="D166" s="86" t="s">
        <v>156</v>
      </c>
      <c r="E166" s="87" t="s">
        <v>871</v>
      </c>
      <c r="F166" s="88" t="s">
        <v>872</v>
      </c>
      <c r="G166" s="89" t="s">
        <v>195</v>
      </c>
      <c r="H166" s="90">
        <v>31.5</v>
      </c>
      <c r="I166" s="118"/>
      <c r="J166" s="91">
        <f>ROUND($I$166*$H$166,1)</f>
        <v>0</v>
      </c>
      <c r="K166" s="88"/>
      <c r="L166" s="23"/>
      <c r="M166" s="92"/>
      <c r="N166" s="93" t="s">
        <v>37</v>
      </c>
      <c r="Q166" s="94">
        <v>0.37080000000000002</v>
      </c>
      <c r="R166" s="94">
        <f>$Q$166*$H$166</f>
        <v>11.680200000000001</v>
      </c>
      <c r="S166" s="94">
        <v>0</v>
      </c>
      <c r="T166" s="95">
        <f>$S$166*$H$166</f>
        <v>0</v>
      </c>
      <c r="AR166" s="19" t="s">
        <v>160</v>
      </c>
      <c r="AT166" s="19" t="s">
        <v>156</v>
      </c>
      <c r="AU166" s="19" t="s">
        <v>75</v>
      </c>
      <c r="AY166" s="22" t="s">
        <v>154</v>
      </c>
      <c r="BE166" s="96">
        <f>IF($N$166="základní",$J$166,0)</f>
        <v>0</v>
      </c>
      <c r="BF166" s="96">
        <f>IF($N$166="snížená",$J$166,0)</f>
        <v>0</v>
      </c>
      <c r="BG166" s="96">
        <f>IF($N$166="zákl. přenesená",$J$166,0)</f>
        <v>0</v>
      </c>
      <c r="BH166" s="96">
        <f>IF($N$166="sníž. přenesená",$J$166,0)</f>
        <v>0</v>
      </c>
      <c r="BI166" s="96">
        <f>IF($N$166="nulová",$J$166,0)</f>
        <v>0</v>
      </c>
      <c r="BJ166" s="19" t="s">
        <v>73</v>
      </c>
      <c r="BK166" s="96">
        <f>ROUND($I$166*$H$166,1)</f>
        <v>0</v>
      </c>
      <c r="BL166" s="19" t="s">
        <v>160</v>
      </c>
      <c r="BM166" s="19" t="s">
        <v>873</v>
      </c>
    </row>
    <row r="167" spans="2:65" s="22" customFormat="1" ht="15.75" customHeight="1" x14ac:dyDescent="0.3">
      <c r="B167" s="97"/>
      <c r="D167" s="98" t="s">
        <v>162</v>
      </c>
      <c r="E167" s="99"/>
      <c r="F167" s="99" t="s">
        <v>761</v>
      </c>
      <c r="H167" s="100">
        <v>31.5</v>
      </c>
      <c r="L167" s="97"/>
      <c r="M167" s="101"/>
      <c r="T167" s="102"/>
      <c r="AT167" s="103" t="s">
        <v>162</v>
      </c>
      <c r="AU167" s="103" t="s">
        <v>75</v>
      </c>
      <c r="AV167" s="103" t="s">
        <v>75</v>
      </c>
      <c r="AW167" s="103" t="s">
        <v>121</v>
      </c>
      <c r="AX167" s="103" t="s">
        <v>66</v>
      </c>
      <c r="AY167" s="103" t="s">
        <v>154</v>
      </c>
    </row>
    <row r="168" spans="2:65" s="22" customFormat="1" ht="15.75" customHeight="1" x14ac:dyDescent="0.3">
      <c r="B168" s="23"/>
      <c r="C168" s="86" t="s">
        <v>346</v>
      </c>
      <c r="D168" s="86" t="s">
        <v>156</v>
      </c>
      <c r="E168" s="87" t="s">
        <v>874</v>
      </c>
      <c r="F168" s="88" t="s">
        <v>875</v>
      </c>
      <c r="G168" s="89" t="s">
        <v>195</v>
      </c>
      <c r="H168" s="90">
        <v>31.5</v>
      </c>
      <c r="I168" s="118"/>
      <c r="J168" s="91">
        <f>ROUND($I$168*$H$168,1)</f>
        <v>0</v>
      </c>
      <c r="K168" s="88"/>
      <c r="L168" s="23"/>
      <c r="M168" s="92"/>
      <c r="N168" s="93" t="s">
        <v>37</v>
      </c>
      <c r="Q168" s="94">
        <v>0.18462999999999999</v>
      </c>
      <c r="R168" s="94">
        <f>$Q$168*$H$168</f>
        <v>5.8158449999999995</v>
      </c>
      <c r="S168" s="94">
        <v>0</v>
      </c>
      <c r="T168" s="95">
        <f>$S$168*$H$168</f>
        <v>0</v>
      </c>
      <c r="AR168" s="19" t="s">
        <v>160</v>
      </c>
      <c r="AT168" s="19" t="s">
        <v>156</v>
      </c>
      <c r="AU168" s="19" t="s">
        <v>75</v>
      </c>
      <c r="AY168" s="22" t="s">
        <v>154</v>
      </c>
      <c r="BE168" s="96">
        <f>IF($N$168="základní",$J$168,0)</f>
        <v>0</v>
      </c>
      <c r="BF168" s="96">
        <f>IF($N$168="snížená",$J$168,0)</f>
        <v>0</v>
      </c>
      <c r="BG168" s="96">
        <f>IF($N$168="zákl. přenesená",$J$168,0)</f>
        <v>0</v>
      </c>
      <c r="BH168" s="96">
        <f>IF($N$168="sníž. přenesená",$J$168,0)</f>
        <v>0</v>
      </c>
      <c r="BI168" s="96">
        <f>IF($N$168="nulová",$J$168,0)</f>
        <v>0</v>
      </c>
      <c r="BJ168" s="19" t="s">
        <v>73</v>
      </c>
      <c r="BK168" s="96">
        <f>ROUND($I$168*$H$168,1)</f>
        <v>0</v>
      </c>
      <c r="BL168" s="19" t="s">
        <v>160</v>
      </c>
      <c r="BM168" s="19" t="s">
        <v>876</v>
      </c>
    </row>
    <row r="169" spans="2:65" s="22" customFormat="1" ht="15.75" customHeight="1" x14ac:dyDescent="0.3">
      <c r="B169" s="97"/>
      <c r="D169" s="98" t="s">
        <v>162</v>
      </c>
      <c r="E169" s="99"/>
      <c r="F169" s="99" t="s">
        <v>761</v>
      </c>
      <c r="H169" s="100">
        <v>31.5</v>
      </c>
      <c r="L169" s="97"/>
      <c r="M169" s="101"/>
      <c r="T169" s="102"/>
      <c r="AT169" s="103" t="s">
        <v>162</v>
      </c>
      <c r="AU169" s="103" t="s">
        <v>75</v>
      </c>
      <c r="AV169" s="103" t="s">
        <v>75</v>
      </c>
      <c r="AW169" s="103" t="s">
        <v>121</v>
      </c>
      <c r="AX169" s="103" t="s">
        <v>66</v>
      </c>
      <c r="AY169" s="103" t="s">
        <v>154</v>
      </c>
    </row>
    <row r="170" spans="2:65" s="22" customFormat="1" ht="15.75" customHeight="1" x14ac:dyDescent="0.3">
      <c r="B170" s="23"/>
      <c r="C170" s="86" t="s">
        <v>350</v>
      </c>
      <c r="D170" s="86" t="s">
        <v>156</v>
      </c>
      <c r="E170" s="87" t="s">
        <v>877</v>
      </c>
      <c r="F170" s="88" t="s">
        <v>878</v>
      </c>
      <c r="G170" s="89" t="s">
        <v>195</v>
      </c>
      <c r="H170" s="90">
        <v>31.5</v>
      </c>
      <c r="I170" s="118"/>
      <c r="J170" s="91">
        <f>ROUND($I$170*$H$170,1)</f>
        <v>0</v>
      </c>
      <c r="K170" s="88"/>
      <c r="L170" s="23"/>
      <c r="M170" s="92"/>
      <c r="N170" s="93" t="s">
        <v>37</v>
      </c>
      <c r="Q170" s="94">
        <v>0.33206000000000002</v>
      </c>
      <c r="R170" s="94">
        <f>$Q$170*$H$170</f>
        <v>10.459890000000001</v>
      </c>
      <c r="S170" s="94">
        <v>0</v>
      </c>
      <c r="T170" s="95">
        <f>$S$170*$H$170</f>
        <v>0</v>
      </c>
      <c r="AR170" s="19" t="s">
        <v>160</v>
      </c>
      <c r="AT170" s="19" t="s">
        <v>156</v>
      </c>
      <c r="AU170" s="19" t="s">
        <v>75</v>
      </c>
      <c r="AY170" s="22" t="s">
        <v>154</v>
      </c>
      <c r="BE170" s="96">
        <f>IF($N$170="základní",$J$170,0)</f>
        <v>0</v>
      </c>
      <c r="BF170" s="96">
        <f>IF($N$170="snížená",$J$170,0)</f>
        <v>0</v>
      </c>
      <c r="BG170" s="96">
        <f>IF($N$170="zákl. přenesená",$J$170,0)</f>
        <v>0</v>
      </c>
      <c r="BH170" s="96">
        <f>IF($N$170="sníž. přenesená",$J$170,0)</f>
        <v>0</v>
      </c>
      <c r="BI170" s="96">
        <f>IF($N$170="nulová",$J$170,0)</f>
        <v>0</v>
      </c>
      <c r="BJ170" s="19" t="s">
        <v>73</v>
      </c>
      <c r="BK170" s="96">
        <f>ROUND($I$170*$H$170,1)</f>
        <v>0</v>
      </c>
      <c r="BL170" s="19" t="s">
        <v>160</v>
      </c>
      <c r="BM170" s="19" t="s">
        <v>879</v>
      </c>
    </row>
    <row r="171" spans="2:65" s="22" customFormat="1" ht="15.75" customHeight="1" x14ac:dyDescent="0.3">
      <c r="B171" s="97"/>
      <c r="D171" s="98" t="s">
        <v>162</v>
      </c>
      <c r="E171" s="99"/>
      <c r="F171" s="99" t="s">
        <v>761</v>
      </c>
      <c r="H171" s="100">
        <v>31.5</v>
      </c>
      <c r="L171" s="97"/>
      <c r="M171" s="101"/>
      <c r="T171" s="102"/>
      <c r="AT171" s="103" t="s">
        <v>162</v>
      </c>
      <c r="AU171" s="103" t="s">
        <v>75</v>
      </c>
      <c r="AV171" s="103" t="s">
        <v>75</v>
      </c>
      <c r="AW171" s="103" t="s">
        <v>121</v>
      </c>
      <c r="AX171" s="103" t="s">
        <v>66</v>
      </c>
      <c r="AY171" s="103" t="s">
        <v>154</v>
      </c>
    </row>
    <row r="172" spans="2:65" s="22" customFormat="1" ht="15.75" customHeight="1" x14ac:dyDescent="0.3">
      <c r="B172" s="23"/>
      <c r="C172" s="86" t="s">
        <v>354</v>
      </c>
      <c r="D172" s="86" t="s">
        <v>156</v>
      </c>
      <c r="E172" s="87" t="s">
        <v>880</v>
      </c>
      <c r="F172" s="88" t="s">
        <v>881</v>
      </c>
      <c r="G172" s="89" t="s">
        <v>195</v>
      </c>
      <c r="H172" s="90">
        <v>31.5</v>
      </c>
      <c r="I172" s="118"/>
      <c r="J172" s="91">
        <f>ROUND($I$172*$H$172,1)</f>
        <v>0</v>
      </c>
      <c r="K172" s="88"/>
      <c r="L172" s="23"/>
      <c r="M172" s="92"/>
      <c r="N172" s="93" t="s">
        <v>37</v>
      </c>
      <c r="Q172" s="94">
        <v>6.5199999999999998E-3</v>
      </c>
      <c r="R172" s="94">
        <f>$Q$172*$H$172</f>
        <v>0.20537999999999998</v>
      </c>
      <c r="S172" s="94">
        <v>0</v>
      </c>
      <c r="T172" s="95">
        <f>$S$172*$H$172</f>
        <v>0</v>
      </c>
      <c r="AR172" s="19" t="s">
        <v>160</v>
      </c>
      <c r="AT172" s="19" t="s">
        <v>156</v>
      </c>
      <c r="AU172" s="19" t="s">
        <v>75</v>
      </c>
      <c r="AY172" s="22" t="s">
        <v>154</v>
      </c>
      <c r="BE172" s="96">
        <f>IF($N$172="základní",$J$172,0)</f>
        <v>0</v>
      </c>
      <c r="BF172" s="96">
        <f>IF($N$172="snížená",$J$172,0)</f>
        <v>0</v>
      </c>
      <c r="BG172" s="96">
        <f>IF($N$172="zákl. přenesená",$J$172,0)</f>
        <v>0</v>
      </c>
      <c r="BH172" s="96">
        <f>IF($N$172="sníž. přenesená",$J$172,0)</f>
        <v>0</v>
      </c>
      <c r="BI172" s="96">
        <f>IF($N$172="nulová",$J$172,0)</f>
        <v>0</v>
      </c>
      <c r="BJ172" s="19" t="s">
        <v>73</v>
      </c>
      <c r="BK172" s="96">
        <f>ROUND($I$172*$H$172,1)</f>
        <v>0</v>
      </c>
      <c r="BL172" s="19" t="s">
        <v>160</v>
      </c>
      <c r="BM172" s="19" t="s">
        <v>882</v>
      </c>
    </row>
    <row r="173" spans="2:65" s="22" customFormat="1" ht="15.75" customHeight="1" x14ac:dyDescent="0.3">
      <c r="B173" s="97"/>
      <c r="D173" s="98" t="s">
        <v>162</v>
      </c>
      <c r="E173" s="99"/>
      <c r="F173" s="99" t="s">
        <v>761</v>
      </c>
      <c r="H173" s="100">
        <v>31.5</v>
      </c>
      <c r="L173" s="97"/>
      <c r="M173" s="101"/>
      <c r="T173" s="102"/>
      <c r="AT173" s="103" t="s">
        <v>162</v>
      </c>
      <c r="AU173" s="103" t="s">
        <v>75</v>
      </c>
      <c r="AV173" s="103" t="s">
        <v>75</v>
      </c>
      <c r="AW173" s="103" t="s">
        <v>121</v>
      </c>
      <c r="AX173" s="103" t="s">
        <v>66</v>
      </c>
      <c r="AY173" s="103" t="s">
        <v>154</v>
      </c>
    </row>
    <row r="174" spans="2:65" s="22" customFormat="1" ht="15.75" customHeight="1" x14ac:dyDescent="0.3">
      <c r="B174" s="23"/>
      <c r="C174" s="86" t="s">
        <v>359</v>
      </c>
      <c r="D174" s="86" t="s">
        <v>156</v>
      </c>
      <c r="E174" s="87" t="s">
        <v>883</v>
      </c>
      <c r="F174" s="88" t="s">
        <v>884</v>
      </c>
      <c r="G174" s="89" t="s">
        <v>195</v>
      </c>
      <c r="H174" s="90">
        <v>31.5</v>
      </c>
      <c r="I174" s="118"/>
      <c r="J174" s="91">
        <f>ROUND($I$174*$H$174,1)</f>
        <v>0</v>
      </c>
      <c r="K174" s="88"/>
      <c r="L174" s="23"/>
      <c r="M174" s="92"/>
      <c r="N174" s="93" t="s">
        <v>37</v>
      </c>
      <c r="Q174" s="94">
        <v>7.1000000000000002E-4</v>
      </c>
      <c r="R174" s="94">
        <f>$Q$174*$H$174</f>
        <v>2.2364999999999999E-2</v>
      </c>
      <c r="S174" s="94">
        <v>0</v>
      </c>
      <c r="T174" s="95">
        <f>$S$174*$H$174</f>
        <v>0</v>
      </c>
      <c r="AR174" s="19" t="s">
        <v>160</v>
      </c>
      <c r="AT174" s="19" t="s">
        <v>156</v>
      </c>
      <c r="AU174" s="19" t="s">
        <v>75</v>
      </c>
      <c r="AY174" s="22" t="s">
        <v>154</v>
      </c>
      <c r="BE174" s="96">
        <f>IF($N$174="základní",$J$174,0)</f>
        <v>0</v>
      </c>
      <c r="BF174" s="96">
        <f>IF($N$174="snížená",$J$174,0)</f>
        <v>0</v>
      </c>
      <c r="BG174" s="96">
        <f>IF($N$174="zákl. přenesená",$J$174,0)</f>
        <v>0</v>
      </c>
      <c r="BH174" s="96">
        <f>IF($N$174="sníž. přenesená",$J$174,0)</f>
        <v>0</v>
      </c>
      <c r="BI174" s="96">
        <f>IF($N$174="nulová",$J$174,0)</f>
        <v>0</v>
      </c>
      <c r="BJ174" s="19" t="s">
        <v>73</v>
      </c>
      <c r="BK174" s="96">
        <f>ROUND($I$174*$H$174,1)</f>
        <v>0</v>
      </c>
      <c r="BL174" s="19" t="s">
        <v>160</v>
      </c>
      <c r="BM174" s="19" t="s">
        <v>885</v>
      </c>
    </row>
    <row r="175" spans="2:65" s="22" customFormat="1" ht="15.75" customHeight="1" x14ac:dyDescent="0.3">
      <c r="B175" s="97"/>
      <c r="D175" s="98" t="s">
        <v>162</v>
      </c>
      <c r="E175" s="99"/>
      <c r="F175" s="99" t="s">
        <v>761</v>
      </c>
      <c r="H175" s="100">
        <v>31.5</v>
      </c>
      <c r="L175" s="97"/>
      <c r="M175" s="101"/>
      <c r="T175" s="102"/>
      <c r="AT175" s="103" t="s">
        <v>162</v>
      </c>
      <c r="AU175" s="103" t="s">
        <v>75</v>
      </c>
      <c r="AV175" s="103" t="s">
        <v>75</v>
      </c>
      <c r="AW175" s="103" t="s">
        <v>121</v>
      </c>
      <c r="AX175" s="103" t="s">
        <v>66</v>
      </c>
      <c r="AY175" s="103" t="s">
        <v>154</v>
      </c>
    </row>
    <row r="176" spans="2:65" s="22" customFormat="1" ht="15.75" customHeight="1" x14ac:dyDescent="0.3">
      <c r="B176" s="23"/>
      <c r="C176" s="86" t="s">
        <v>363</v>
      </c>
      <c r="D176" s="86" t="s">
        <v>156</v>
      </c>
      <c r="E176" s="87" t="s">
        <v>886</v>
      </c>
      <c r="F176" s="88" t="s">
        <v>887</v>
      </c>
      <c r="G176" s="89" t="s">
        <v>195</v>
      </c>
      <c r="H176" s="90">
        <v>31.5</v>
      </c>
      <c r="I176" s="118"/>
      <c r="J176" s="91">
        <f>ROUND($I$176*$H$176,1)</f>
        <v>0</v>
      </c>
      <c r="K176" s="88"/>
      <c r="L176" s="23"/>
      <c r="M176" s="92"/>
      <c r="N176" s="93" t="s">
        <v>37</v>
      </c>
      <c r="Q176" s="94">
        <v>0.10373</v>
      </c>
      <c r="R176" s="94">
        <f>$Q$176*$H$176</f>
        <v>3.2674950000000003</v>
      </c>
      <c r="S176" s="94">
        <v>0</v>
      </c>
      <c r="T176" s="95">
        <f>$S$176*$H$176</f>
        <v>0</v>
      </c>
      <c r="AR176" s="19" t="s">
        <v>160</v>
      </c>
      <c r="AT176" s="19" t="s">
        <v>156</v>
      </c>
      <c r="AU176" s="19" t="s">
        <v>75</v>
      </c>
      <c r="AY176" s="22" t="s">
        <v>154</v>
      </c>
      <c r="BE176" s="96">
        <f>IF($N$176="základní",$J$176,0)</f>
        <v>0</v>
      </c>
      <c r="BF176" s="96">
        <f>IF($N$176="snížená",$J$176,0)</f>
        <v>0</v>
      </c>
      <c r="BG176" s="96">
        <f>IF($N$176="zákl. přenesená",$J$176,0)</f>
        <v>0</v>
      </c>
      <c r="BH176" s="96">
        <f>IF($N$176="sníž. přenesená",$J$176,0)</f>
        <v>0</v>
      </c>
      <c r="BI176" s="96">
        <f>IF($N$176="nulová",$J$176,0)</f>
        <v>0</v>
      </c>
      <c r="BJ176" s="19" t="s">
        <v>73</v>
      </c>
      <c r="BK176" s="96">
        <f>ROUND($I$176*$H$176,1)</f>
        <v>0</v>
      </c>
      <c r="BL176" s="19" t="s">
        <v>160</v>
      </c>
      <c r="BM176" s="19" t="s">
        <v>888</v>
      </c>
    </row>
    <row r="177" spans="2:65" s="22" customFormat="1" ht="15.75" customHeight="1" x14ac:dyDescent="0.3">
      <c r="B177" s="97"/>
      <c r="D177" s="98" t="s">
        <v>162</v>
      </c>
      <c r="E177" s="99"/>
      <c r="F177" s="99" t="s">
        <v>761</v>
      </c>
      <c r="H177" s="100">
        <v>31.5</v>
      </c>
      <c r="L177" s="97"/>
      <c r="M177" s="101"/>
      <c r="T177" s="102"/>
      <c r="AT177" s="103" t="s">
        <v>162</v>
      </c>
      <c r="AU177" s="103" t="s">
        <v>75</v>
      </c>
      <c r="AV177" s="103" t="s">
        <v>75</v>
      </c>
      <c r="AW177" s="103" t="s">
        <v>121</v>
      </c>
      <c r="AX177" s="103" t="s">
        <v>66</v>
      </c>
      <c r="AY177" s="103" t="s">
        <v>154</v>
      </c>
    </row>
    <row r="178" spans="2:65" s="22" customFormat="1" ht="15.75" customHeight="1" x14ac:dyDescent="0.3">
      <c r="B178" s="23"/>
      <c r="C178" s="86" t="s">
        <v>370</v>
      </c>
      <c r="D178" s="86" t="s">
        <v>156</v>
      </c>
      <c r="E178" s="87" t="s">
        <v>889</v>
      </c>
      <c r="F178" s="88" t="s">
        <v>890</v>
      </c>
      <c r="G178" s="89" t="s">
        <v>195</v>
      </c>
      <c r="H178" s="90">
        <v>77.400000000000006</v>
      </c>
      <c r="I178" s="118"/>
      <c r="J178" s="91">
        <f>ROUND($I$178*$H$178,1)</f>
        <v>0</v>
      </c>
      <c r="K178" s="88"/>
      <c r="L178" s="23"/>
      <c r="M178" s="92"/>
      <c r="N178" s="93" t="s">
        <v>37</v>
      </c>
      <c r="Q178" s="94">
        <v>0.10100000000000001</v>
      </c>
      <c r="R178" s="94">
        <f>$Q$178*$H$178</f>
        <v>7.817400000000001</v>
      </c>
      <c r="S178" s="94">
        <v>0</v>
      </c>
      <c r="T178" s="95">
        <f>$S$178*$H$178</f>
        <v>0</v>
      </c>
      <c r="AR178" s="19" t="s">
        <v>160</v>
      </c>
      <c r="AT178" s="19" t="s">
        <v>156</v>
      </c>
      <c r="AU178" s="19" t="s">
        <v>75</v>
      </c>
      <c r="AY178" s="22" t="s">
        <v>154</v>
      </c>
      <c r="BE178" s="96">
        <f>IF($N$178="základní",$J$178,0)</f>
        <v>0</v>
      </c>
      <c r="BF178" s="96">
        <f>IF($N$178="snížená",$J$178,0)</f>
        <v>0</v>
      </c>
      <c r="BG178" s="96">
        <f>IF($N$178="zákl. přenesená",$J$178,0)</f>
        <v>0</v>
      </c>
      <c r="BH178" s="96">
        <f>IF($N$178="sníž. přenesená",$J$178,0)</f>
        <v>0</v>
      </c>
      <c r="BI178" s="96">
        <f>IF($N$178="nulová",$J$178,0)</f>
        <v>0</v>
      </c>
      <c r="BJ178" s="19" t="s">
        <v>73</v>
      </c>
      <c r="BK178" s="96">
        <f>ROUND($I$178*$H$178,1)</f>
        <v>0</v>
      </c>
      <c r="BL178" s="19" t="s">
        <v>160</v>
      </c>
      <c r="BM178" s="19" t="s">
        <v>891</v>
      </c>
    </row>
    <row r="179" spans="2:65" s="22" customFormat="1" ht="15.75" customHeight="1" x14ac:dyDescent="0.3">
      <c r="B179" s="97"/>
      <c r="D179" s="98" t="s">
        <v>162</v>
      </c>
      <c r="E179" s="99"/>
      <c r="F179" s="99" t="s">
        <v>756</v>
      </c>
      <c r="H179" s="100">
        <v>67.5</v>
      </c>
      <c r="L179" s="97"/>
      <c r="M179" s="101"/>
      <c r="T179" s="102"/>
      <c r="AT179" s="103" t="s">
        <v>162</v>
      </c>
      <c r="AU179" s="103" t="s">
        <v>75</v>
      </c>
      <c r="AV179" s="103" t="s">
        <v>75</v>
      </c>
      <c r="AW179" s="103" t="s">
        <v>121</v>
      </c>
      <c r="AX179" s="103" t="s">
        <v>66</v>
      </c>
      <c r="AY179" s="103" t="s">
        <v>154</v>
      </c>
    </row>
    <row r="180" spans="2:65" s="22" customFormat="1" ht="15.75" customHeight="1" x14ac:dyDescent="0.3">
      <c r="B180" s="97"/>
      <c r="D180" s="104" t="s">
        <v>162</v>
      </c>
      <c r="E180" s="103"/>
      <c r="F180" s="99" t="s">
        <v>757</v>
      </c>
      <c r="H180" s="100">
        <v>9.9</v>
      </c>
      <c r="L180" s="97"/>
      <c r="M180" s="101"/>
      <c r="T180" s="102"/>
      <c r="AT180" s="103" t="s">
        <v>162</v>
      </c>
      <c r="AU180" s="103" t="s">
        <v>75</v>
      </c>
      <c r="AV180" s="103" t="s">
        <v>75</v>
      </c>
      <c r="AW180" s="103" t="s">
        <v>121</v>
      </c>
      <c r="AX180" s="103" t="s">
        <v>66</v>
      </c>
      <c r="AY180" s="103" t="s">
        <v>154</v>
      </c>
    </row>
    <row r="181" spans="2:65" s="22" customFormat="1" ht="15.75" customHeight="1" x14ac:dyDescent="0.3">
      <c r="B181" s="23"/>
      <c r="C181" s="105" t="s">
        <v>375</v>
      </c>
      <c r="D181" s="105" t="s">
        <v>171</v>
      </c>
      <c r="E181" s="106" t="s">
        <v>892</v>
      </c>
      <c r="F181" s="107" t="s">
        <v>893</v>
      </c>
      <c r="G181" s="108" t="s">
        <v>195</v>
      </c>
      <c r="H181" s="109">
        <v>85.14</v>
      </c>
      <c r="I181" s="119"/>
      <c r="J181" s="110">
        <f>ROUND($I$181*$H$181,1)</f>
        <v>0</v>
      </c>
      <c r="K181" s="107"/>
      <c r="L181" s="111"/>
      <c r="M181" s="112"/>
      <c r="N181" s="113" t="s">
        <v>37</v>
      </c>
      <c r="Q181" s="94">
        <v>0.11</v>
      </c>
      <c r="R181" s="94">
        <f>$Q$181*$H$181</f>
        <v>9.3653999999999993</v>
      </c>
      <c r="S181" s="94">
        <v>0</v>
      </c>
      <c r="T181" s="95">
        <f>$S$181*$H$181</f>
        <v>0</v>
      </c>
      <c r="AR181" s="19" t="s">
        <v>175</v>
      </c>
      <c r="AT181" s="19" t="s">
        <v>171</v>
      </c>
      <c r="AU181" s="19" t="s">
        <v>75</v>
      </c>
      <c r="AY181" s="22" t="s">
        <v>154</v>
      </c>
      <c r="BE181" s="96">
        <f>IF($N$181="základní",$J$181,0)</f>
        <v>0</v>
      </c>
      <c r="BF181" s="96">
        <f>IF($N$181="snížená",$J$181,0)</f>
        <v>0</v>
      </c>
      <c r="BG181" s="96">
        <f>IF($N$181="zákl. přenesená",$J$181,0)</f>
        <v>0</v>
      </c>
      <c r="BH181" s="96">
        <f>IF($N$181="sníž. přenesená",$J$181,0)</f>
        <v>0</v>
      </c>
      <c r="BI181" s="96">
        <f>IF($N$181="nulová",$J$181,0)</f>
        <v>0</v>
      </c>
      <c r="BJ181" s="19" t="s">
        <v>73</v>
      </c>
      <c r="BK181" s="96">
        <f>ROUND($I$181*$H$181,1)</f>
        <v>0</v>
      </c>
      <c r="BL181" s="19" t="s">
        <v>160</v>
      </c>
      <c r="BM181" s="19" t="s">
        <v>894</v>
      </c>
    </row>
    <row r="182" spans="2:65" s="22" customFormat="1" ht="15.75" customHeight="1" x14ac:dyDescent="0.3">
      <c r="B182" s="97"/>
      <c r="D182" s="104" t="s">
        <v>162</v>
      </c>
      <c r="F182" s="99" t="s">
        <v>895</v>
      </c>
      <c r="H182" s="100">
        <v>85.14</v>
      </c>
      <c r="L182" s="97"/>
      <c r="M182" s="101"/>
      <c r="T182" s="102"/>
      <c r="AT182" s="103" t="s">
        <v>162</v>
      </c>
      <c r="AU182" s="103" t="s">
        <v>75</v>
      </c>
      <c r="AV182" s="103" t="s">
        <v>75</v>
      </c>
      <c r="AW182" s="103" t="s">
        <v>66</v>
      </c>
      <c r="AX182" s="103" t="s">
        <v>73</v>
      </c>
      <c r="AY182" s="103" t="s">
        <v>154</v>
      </c>
    </row>
    <row r="183" spans="2:65" s="22" customFormat="1" ht="15.75" customHeight="1" x14ac:dyDescent="0.3">
      <c r="B183" s="23"/>
      <c r="C183" s="86" t="s">
        <v>379</v>
      </c>
      <c r="D183" s="86" t="s">
        <v>156</v>
      </c>
      <c r="E183" s="87" t="s">
        <v>896</v>
      </c>
      <c r="F183" s="88" t="s">
        <v>897</v>
      </c>
      <c r="G183" s="89" t="s">
        <v>174</v>
      </c>
      <c r="H183" s="90">
        <v>28</v>
      </c>
      <c r="I183" s="118"/>
      <c r="J183" s="91">
        <f>ROUND($I$183*$H$183,1)</f>
        <v>0</v>
      </c>
      <c r="K183" s="88"/>
      <c r="L183" s="23"/>
      <c r="M183" s="92"/>
      <c r="N183" s="93" t="s">
        <v>37</v>
      </c>
      <c r="Q183" s="94">
        <v>3.5999999999999999E-3</v>
      </c>
      <c r="R183" s="94">
        <f>$Q$183*$H$183</f>
        <v>0.1008</v>
      </c>
      <c r="S183" s="94">
        <v>0</v>
      </c>
      <c r="T183" s="95">
        <f>$S$183*$H$183</f>
        <v>0</v>
      </c>
      <c r="AR183" s="19" t="s">
        <v>160</v>
      </c>
      <c r="AT183" s="19" t="s">
        <v>156</v>
      </c>
      <c r="AU183" s="19" t="s">
        <v>75</v>
      </c>
      <c r="AY183" s="22" t="s">
        <v>154</v>
      </c>
      <c r="BE183" s="96">
        <f>IF($N$183="základní",$J$183,0)</f>
        <v>0</v>
      </c>
      <c r="BF183" s="96">
        <f>IF($N$183="snížená",$J$183,0)</f>
        <v>0</v>
      </c>
      <c r="BG183" s="96">
        <f>IF($N$183="zákl. přenesená",$J$183,0)</f>
        <v>0</v>
      </c>
      <c r="BH183" s="96">
        <f>IF($N$183="sníž. přenesená",$J$183,0)</f>
        <v>0</v>
      </c>
      <c r="BI183" s="96">
        <f>IF($N$183="nulová",$J$183,0)</f>
        <v>0</v>
      </c>
      <c r="BJ183" s="19" t="s">
        <v>73</v>
      </c>
      <c r="BK183" s="96">
        <f>ROUND($I$183*$H$183,1)</f>
        <v>0</v>
      </c>
      <c r="BL183" s="19" t="s">
        <v>160</v>
      </c>
      <c r="BM183" s="19" t="s">
        <v>898</v>
      </c>
    </row>
    <row r="184" spans="2:65" s="22" customFormat="1" ht="15.75" customHeight="1" x14ac:dyDescent="0.3">
      <c r="B184" s="97"/>
      <c r="D184" s="98" t="s">
        <v>162</v>
      </c>
      <c r="E184" s="99"/>
      <c r="F184" s="99" t="s">
        <v>899</v>
      </c>
      <c r="H184" s="100">
        <v>28</v>
      </c>
      <c r="L184" s="97"/>
      <c r="M184" s="101"/>
      <c r="T184" s="102"/>
      <c r="AT184" s="103" t="s">
        <v>162</v>
      </c>
      <c r="AU184" s="103" t="s">
        <v>75</v>
      </c>
      <c r="AV184" s="103" t="s">
        <v>75</v>
      </c>
      <c r="AW184" s="103" t="s">
        <v>121</v>
      </c>
      <c r="AX184" s="103" t="s">
        <v>66</v>
      </c>
      <c r="AY184" s="103" t="s">
        <v>154</v>
      </c>
    </row>
    <row r="185" spans="2:65" s="76" customFormat="1" ht="30.75" customHeight="1" x14ac:dyDescent="0.3">
      <c r="B185" s="75"/>
      <c r="D185" s="77" t="s">
        <v>65</v>
      </c>
      <c r="E185" s="84" t="s">
        <v>175</v>
      </c>
      <c r="F185" s="84" t="s">
        <v>900</v>
      </c>
      <c r="J185" s="85">
        <f>$BK$185</f>
        <v>0</v>
      </c>
      <c r="L185" s="75"/>
      <c r="M185" s="80"/>
      <c r="P185" s="81">
        <f>SUM($P$186:$P$211)</f>
        <v>0</v>
      </c>
      <c r="R185" s="81">
        <f>SUM($R$186:$R$211)</f>
        <v>6.2579999999999997E-2</v>
      </c>
      <c r="T185" s="82">
        <f>SUM($T$186:$T$211)</f>
        <v>0</v>
      </c>
      <c r="AR185" s="77" t="s">
        <v>73</v>
      </c>
      <c r="AT185" s="77" t="s">
        <v>65</v>
      </c>
      <c r="AU185" s="77" t="s">
        <v>73</v>
      </c>
      <c r="AY185" s="77" t="s">
        <v>154</v>
      </c>
      <c r="BK185" s="83">
        <f>SUM($BK$186:$BK$211)</f>
        <v>0</v>
      </c>
    </row>
    <row r="186" spans="2:65" s="22" customFormat="1" ht="15.75" customHeight="1" x14ac:dyDescent="0.3">
      <c r="B186" s="23"/>
      <c r="C186" s="105" t="s">
        <v>384</v>
      </c>
      <c r="D186" s="105" t="s">
        <v>171</v>
      </c>
      <c r="E186" s="106" t="s">
        <v>901</v>
      </c>
      <c r="F186" s="107" t="s">
        <v>902</v>
      </c>
      <c r="G186" s="108" t="s">
        <v>711</v>
      </c>
      <c r="H186" s="109">
        <v>1</v>
      </c>
      <c r="I186" s="119"/>
      <c r="J186" s="110">
        <f>ROUND($I$186*$H$186,1)</f>
        <v>0</v>
      </c>
      <c r="K186" s="107"/>
      <c r="L186" s="111"/>
      <c r="M186" s="112"/>
      <c r="N186" s="113" t="s">
        <v>37</v>
      </c>
      <c r="Q186" s="94">
        <v>0</v>
      </c>
      <c r="R186" s="94">
        <f>$Q$186*$H$186</f>
        <v>0</v>
      </c>
      <c r="S186" s="94">
        <v>0</v>
      </c>
      <c r="T186" s="95">
        <f>$S$186*$H$186</f>
        <v>0</v>
      </c>
      <c r="AR186" s="19" t="s">
        <v>175</v>
      </c>
      <c r="AT186" s="19" t="s">
        <v>171</v>
      </c>
      <c r="AU186" s="19" t="s">
        <v>75</v>
      </c>
      <c r="AY186" s="22" t="s">
        <v>154</v>
      </c>
      <c r="BE186" s="96">
        <f>IF($N$186="základní",$J$186,0)</f>
        <v>0</v>
      </c>
      <c r="BF186" s="96">
        <f>IF($N$186="snížená",$J$186,0)</f>
        <v>0</v>
      </c>
      <c r="BG186" s="96">
        <f>IF($N$186="zákl. přenesená",$J$186,0)</f>
        <v>0</v>
      </c>
      <c r="BH186" s="96">
        <f>IF($N$186="sníž. přenesená",$J$186,0)</f>
        <v>0</v>
      </c>
      <c r="BI186" s="96">
        <f>IF($N$186="nulová",$J$186,0)</f>
        <v>0</v>
      </c>
      <c r="BJ186" s="19" t="s">
        <v>73</v>
      </c>
      <c r="BK186" s="96">
        <f>ROUND($I$186*$H$186,1)</f>
        <v>0</v>
      </c>
      <c r="BL186" s="19" t="s">
        <v>160</v>
      </c>
      <c r="BM186" s="19" t="s">
        <v>903</v>
      </c>
    </row>
    <row r="187" spans="2:65" s="22" customFormat="1" ht="15.75" customHeight="1" x14ac:dyDescent="0.3">
      <c r="B187" s="97"/>
      <c r="D187" s="98" t="s">
        <v>162</v>
      </c>
      <c r="E187" s="99"/>
      <c r="F187" s="99" t="s">
        <v>904</v>
      </c>
      <c r="H187" s="100">
        <v>1</v>
      </c>
      <c r="L187" s="97"/>
      <c r="M187" s="101"/>
      <c r="T187" s="102"/>
      <c r="AT187" s="103" t="s">
        <v>162</v>
      </c>
      <c r="AU187" s="103" t="s">
        <v>75</v>
      </c>
      <c r="AV187" s="103" t="s">
        <v>75</v>
      </c>
      <c r="AW187" s="103" t="s">
        <v>121</v>
      </c>
      <c r="AX187" s="103" t="s">
        <v>73</v>
      </c>
      <c r="AY187" s="103" t="s">
        <v>154</v>
      </c>
    </row>
    <row r="188" spans="2:65" s="22" customFormat="1" ht="15.75" customHeight="1" x14ac:dyDescent="0.3">
      <c r="B188" s="120"/>
      <c r="D188" s="104" t="s">
        <v>162</v>
      </c>
      <c r="E188" s="121"/>
      <c r="F188" s="122" t="s">
        <v>905</v>
      </c>
      <c r="H188" s="121"/>
      <c r="L188" s="120"/>
      <c r="M188" s="123"/>
      <c r="T188" s="124"/>
      <c r="AT188" s="121" t="s">
        <v>162</v>
      </c>
      <c r="AU188" s="121" t="s">
        <v>75</v>
      </c>
      <c r="AV188" s="121" t="s">
        <v>73</v>
      </c>
      <c r="AW188" s="121" t="s">
        <v>121</v>
      </c>
      <c r="AX188" s="121" t="s">
        <v>66</v>
      </c>
      <c r="AY188" s="121" t="s">
        <v>154</v>
      </c>
    </row>
    <row r="189" spans="2:65" s="22" customFormat="1" ht="15.75" customHeight="1" x14ac:dyDescent="0.3">
      <c r="B189" s="120"/>
      <c r="D189" s="104" t="s">
        <v>162</v>
      </c>
      <c r="E189" s="121"/>
      <c r="F189" s="122" t="s">
        <v>906</v>
      </c>
      <c r="H189" s="121"/>
      <c r="L189" s="120"/>
      <c r="M189" s="123"/>
      <c r="T189" s="124"/>
      <c r="AT189" s="121" t="s">
        <v>162</v>
      </c>
      <c r="AU189" s="121" t="s">
        <v>75</v>
      </c>
      <c r="AV189" s="121" t="s">
        <v>73</v>
      </c>
      <c r="AW189" s="121" t="s">
        <v>121</v>
      </c>
      <c r="AX189" s="121" t="s">
        <v>66</v>
      </c>
      <c r="AY189" s="121" t="s">
        <v>154</v>
      </c>
    </row>
    <row r="190" spans="2:65" s="22" customFormat="1" ht="15.75" customHeight="1" x14ac:dyDescent="0.3">
      <c r="B190" s="120"/>
      <c r="D190" s="104" t="s">
        <v>162</v>
      </c>
      <c r="E190" s="121"/>
      <c r="F190" s="122" t="s">
        <v>907</v>
      </c>
      <c r="H190" s="121"/>
      <c r="L190" s="120"/>
      <c r="M190" s="123"/>
      <c r="T190" s="124"/>
      <c r="AT190" s="121" t="s">
        <v>162</v>
      </c>
      <c r="AU190" s="121" t="s">
        <v>75</v>
      </c>
      <c r="AV190" s="121" t="s">
        <v>73</v>
      </c>
      <c r="AW190" s="121" t="s">
        <v>121</v>
      </c>
      <c r="AX190" s="121" t="s">
        <v>66</v>
      </c>
      <c r="AY190" s="121" t="s">
        <v>154</v>
      </c>
    </row>
    <row r="191" spans="2:65" s="22" customFormat="1" ht="15.75" customHeight="1" x14ac:dyDescent="0.3">
      <c r="B191" s="120"/>
      <c r="D191" s="104" t="s">
        <v>162</v>
      </c>
      <c r="E191" s="121"/>
      <c r="F191" s="122" t="s">
        <v>908</v>
      </c>
      <c r="H191" s="121"/>
      <c r="L191" s="120"/>
      <c r="M191" s="123"/>
      <c r="T191" s="124"/>
      <c r="AT191" s="121" t="s">
        <v>162</v>
      </c>
      <c r="AU191" s="121" t="s">
        <v>75</v>
      </c>
      <c r="AV191" s="121" t="s">
        <v>73</v>
      </c>
      <c r="AW191" s="121" t="s">
        <v>121</v>
      </c>
      <c r="AX191" s="121" t="s">
        <v>66</v>
      </c>
      <c r="AY191" s="121" t="s">
        <v>154</v>
      </c>
    </row>
    <row r="192" spans="2:65" s="22" customFormat="1" ht="15.75" customHeight="1" x14ac:dyDescent="0.3">
      <c r="B192" s="120"/>
      <c r="D192" s="104" t="s">
        <v>162</v>
      </c>
      <c r="E192" s="121"/>
      <c r="F192" s="122" t="s">
        <v>909</v>
      </c>
      <c r="H192" s="121"/>
      <c r="L192" s="120"/>
      <c r="M192" s="123"/>
      <c r="T192" s="124"/>
      <c r="AT192" s="121" t="s">
        <v>162</v>
      </c>
      <c r="AU192" s="121" t="s">
        <v>75</v>
      </c>
      <c r="AV192" s="121" t="s">
        <v>73</v>
      </c>
      <c r="AW192" s="121" t="s">
        <v>121</v>
      </c>
      <c r="AX192" s="121" t="s">
        <v>66</v>
      </c>
      <c r="AY192" s="121" t="s">
        <v>154</v>
      </c>
    </row>
    <row r="193" spans="2:65" s="22" customFormat="1" ht="15.75" customHeight="1" x14ac:dyDescent="0.3">
      <c r="B193" s="120"/>
      <c r="D193" s="104" t="s">
        <v>162</v>
      </c>
      <c r="E193" s="121"/>
      <c r="F193" s="122" t="s">
        <v>910</v>
      </c>
      <c r="H193" s="121"/>
      <c r="L193" s="120"/>
      <c r="M193" s="123"/>
      <c r="T193" s="124"/>
      <c r="AT193" s="121" t="s">
        <v>162</v>
      </c>
      <c r="AU193" s="121" t="s">
        <v>75</v>
      </c>
      <c r="AV193" s="121" t="s">
        <v>73</v>
      </c>
      <c r="AW193" s="121" t="s">
        <v>121</v>
      </c>
      <c r="AX193" s="121" t="s">
        <v>66</v>
      </c>
      <c r="AY193" s="121" t="s">
        <v>154</v>
      </c>
    </row>
    <row r="194" spans="2:65" s="22" customFormat="1" ht="15.75" customHeight="1" x14ac:dyDescent="0.3">
      <c r="B194" s="120"/>
      <c r="D194" s="104" t="s">
        <v>162</v>
      </c>
      <c r="E194" s="121"/>
      <c r="F194" s="122" t="s">
        <v>911</v>
      </c>
      <c r="H194" s="121"/>
      <c r="L194" s="120"/>
      <c r="M194" s="123"/>
      <c r="T194" s="124"/>
      <c r="AT194" s="121" t="s">
        <v>162</v>
      </c>
      <c r="AU194" s="121" t="s">
        <v>75</v>
      </c>
      <c r="AV194" s="121" t="s">
        <v>73</v>
      </c>
      <c r="AW194" s="121" t="s">
        <v>121</v>
      </c>
      <c r="AX194" s="121" t="s">
        <v>66</v>
      </c>
      <c r="AY194" s="121" t="s">
        <v>154</v>
      </c>
    </row>
    <row r="195" spans="2:65" s="22" customFormat="1" ht="15.75" customHeight="1" x14ac:dyDescent="0.3">
      <c r="B195" s="120"/>
      <c r="D195" s="104" t="s">
        <v>162</v>
      </c>
      <c r="E195" s="121"/>
      <c r="F195" s="122" t="s">
        <v>912</v>
      </c>
      <c r="H195" s="121"/>
      <c r="L195" s="120"/>
      <c r="M195" s="123"/>
      <c r="T195" s="124"/>
      <c r="AT195" s="121" t="s">
        <v>162</v>
      </c>
      <c r="AU195" s="121" t="s">
        <v>75</v>
      </c>
      <c r="AV195" s="121" t="s">
        <v>73</v>
      </c>
      <c r="AW195" s="121" t="s">
        <v>121</v>
      </c>
      <c r="AX195" s="121" t="s">
        <v>66</v>
      </c>
      <c r="AY195" s="121" t="s">
        <v>154</v>
      </c>
    </row>
    <row r="196" spans="2:65" s="22" customFormat="1" ht="15.75" customHeight="1" x14ac:dyDescent="0.3">
      <c r="B196" s="120"/>
      <c r="D196" s="104" t="s">
        <v>162</v>
      </c>
      <c r="E196" s="121"/>
      <c r="F196" s="122" t="s">
        <v>913</v>
      </c>
      <c r="H196" s="121"/>
      <c r="L196" s="120"/>
      <c r="M196" s="123"/>
      <c r="T196" s="124"/>
      <c r="AT196" s="121" t="s">
        <v>162</v>
      </c>
      <c r="AU196" s="121" t="s">
        <v>75</v>
      </c>
      <c r="AV196" s="121" t="s">
        <v>73</v>
      </c>
      <c r="AW196" s="121" t="s">
        <v>121</v>
      </c>
      <c r="AX196" s="121" t="s">
        <v>66</v>
      </c>
      <c r="AY196" s="121" t="s">
        <v>154</v>
      </c>
    </row>
    <row r="197" spans="2:65" s="22" customFormat="1" ht="15.75" customHeight="1" x14ac:dyDescent="0.3">
      <c r="B197" s="120"/>
      <c r="D197" s="104" t="s">
        <v>162</v>
      </c>
      <c r="E197" s="121"/>
      <c r="F197" s="122" t="s">
        <v>914</v>
      </c>
      <c r="H197" s="121"/>
      <c r="L197" s="120"/>
      <c r="M197" s="123"/>
      <c r="T197" s="124"/>
      <c r="AT197" s="121" t="s">
        <v>162</v>
      </c>
      <c r="AU197" s="121" t="s">
        <v>75</v>
      </c>
      <c r="AV197" s="121" t="s">
        <v>73</v>
      </c>
      <c r="AW197" s="121" t="s">
        <v>121</v>
      </c>
      <c r="AX197" s="121" t="s">
        <v>66</v>
      </c>
      <c r="AY197" s="121" t="s">
        <v>154</v>
      </c>
    </row>
    <row r="198" spans="2:65" s="22" customFormat="1" ht="15.75" customHeight="1" x14ac:dyDescent="0.3">
      <c r="B198" s="120"/>
      <c r="D198" s="104" t="s">
        <v>162</v>
      </c>
      <c r="E198" s="121"/>
      <c r="F198" s="122" t="s">
        <v>915</v>
      </c>
      <c r="H198" s="121"/>
      <c r="L198" s="120"/>
      <c r="M198" s="123"/>
      <c r="T198" s="124"/>
      <c r="AT198" s="121" t="s">
        <v>162</v>
      </c>
      <c r="AU198" s="121" t="s">
        <v>75</v>
      </c>
      <c r="AV198" s="121" t="s">
        <v>73</v>
      </c>
      <c r="AW198" s="121" t="s">
        <v>121</v>
      </c>
      <c r="AX198" s="121" t="s">
        <v>66</v>
      </c>
      <c r="AY198" s="121" t="s">
        <v>154</v>
      </c>
    </row>
    <row r="199" spans="2:65" s="22" customFormat="1" ht="15.75" customHeight="1" x14ac:dyDescent="0.3">
      <c r="B199" s="120"/>
      <c r="D199" s="104" t="s">
        <v>162</v>
      </c>
      <c r="E199" s="121"/>
      <c r="F199" s="122" t="s">
        <v>916</v>
      </c>
      <c r="H199" s="121"/>
      <c r="L199" s="120"/>
      <c r="M199" s="123"/>
      <c r="T199" s="124"/>
      <c r="AT199" s="121" t="s">
        <v>162</v>
      </c>
      <c r="AU199" s="121" t="s">
        <v>75</v>
      </c>
      <c r="AV199" s="121" t="s">
        <v>73</v>
      </c>
      <c r="AW199" s="121" t="s">
        <v>121</v>
      </c>
      <c r="AX199" s="121" t="s">
        <v>66</v>
      </c>
      <c r="AY199" s="121" t="s">
        <v>154</v>
      </c>
    </row>
    <row r="200" spans="2:65" s="22" customFormat="1" ht="15.75" customHeight="1" x14ac:dyDescent="0.3">
      <c r="B200" s="120"/>
      <c r="D200" s="104" t="s">
        <v>162</v>
      </c>
      <c r="E200" s="121"/>
      <c r="F200" s="122" t="s">
        <v>917</v>
      </c>
      <c r="H200" s="121"/>
      <c r="L200" s="120"/>
      <c r="M200" s="123"/>
      <c r="T200" s="124"/>
      <c r="AT200" s="121" t="s">
        <v>162</v>
      </c>
      <c r="AU200" s="121" t="s">
        <v>75</v>
      </c>
      <c r="AV200" s="121" t="s">
        <v>73</v>
      </c>
      <c r="AW200" s="121" t="s">
        <v>121</v>
      </c>
      <c r="AX200" s="121" t="s">
        <v>66</v>
      </c>
      <c r="AY200" s="121" t="s">
        <v>154</v>
      </c>
    </row>
    <row r="201" spans="2:65" s="22" customFormat="1" ht="15.75" customHeight="1" x14ac:dyDescent="0.3">
      <c r="B201" s="120"/>
      <c r="D201" s="104" t="s">
        <v>162</v>
      </c>
      <c r="E201" s="121"/>
      <c r="F201" s="122" t="s">
        <v>918</v>
      </c>
      <c r="H201" s="121"/>
      <c r="L201" s="120"/>
      <c r="M201" s="123"/>
      <c r="T201" s="124"/>
      <c r="AT201" s="121" t="s">
        <v>162</v>
      </c>
      <c r="AU201" s="121" t="s">
        <v>75</v>
      </c>
      <c r="AV201" s="121" t="s">
        <v>73</v>
      </c>
      <c r="AW201" s="121" t="s">
        <v>121</v>
      </c>
      <c r="AX201" s="121" t="s">
        <v>66</v>
      </c>
      <c r="AY201" s="121" t="s">
        <v>154</v>
      </c>
    </row>
    <row r="202" spans="2:65" s="22" customFormat="1" ht="15.75" customHeight="1" x14ac:dyDescent="0.3">
      <c r="B202" s="120"/>
      <c r="D202" s="104" t="s">
        <v>162</v>
      </c>
      <c r="E202" s="121"/>
      <c r="F202" s="122" t="s">
        <v>919</v>
      </c>
      <c r="H202" s="121"/>
      <c r="L202" s="120"/>
      <c r="M202" s="123"/>
      <c r="T202" s="124"/>
      <c r="AT202" s="121" t="s">
        <v>162</v>
      </c>
      <c r="AU202" s="121" t="s">
        <v>75</v>
      </c>
      <c r="AV202" s="121" t="s">
        <v>73</v>
      </c>
      <c r="AW202" s="121" t="s">
        <v>121</v>
      </c>
      <c r="AX202" s="121" t="s">
        <v>66</v>
      </c>
      <c r="AY202" s="121" t="s">
        <v>154</v>
      </c>
    </row>
    <row r="203" spans="2:65" s="22" customFormat="1" ht="15.75" customHeight="1" x14ac:dyDescent="0.3">
      <c r="B203" s="120"/>
      <c r="D203" s="104" t="s">
        <v>162</v>
      </c>
      <c r="E203" s="121"/>
      <c r="F203" s="122" t="s">
        <v>920</v>
      </c>
      <c r="H203" s="121"/>
      <c r="L203" s="120"/>
      <c r="M203" s="123"/>
      <c r="T203" s="124"/>
      <c r="AT203" s="121" t="s">
        <v>162</v>
      </c>
      <c r="AU203" s="121" t="s">
        <v>75</v>
      </c>
      <c r="AV203" s="121" t="s">
        <v>73</v>
      </c>
      <c r="AW203" s="121" t="s">
        <v>121</v>
      </c>
      <c r="AX203" s="121" t="s">
        <v>66</v>
      </c>
      <c r="AY203" s="121" t="s">
        <v>154</v>
      </c>
    </row>
    <row r="204" spans="2:65" s="22" customFormat="1" ht="15.75" customHeight="1" x14ac:dyDescent="0.3">
      <c r="B204" s="120"/>
      <c r="D204" s="104" t="s">
        <v>162</v>
      </c>
      <c r="E204" s="121"/>
      <c r="F204" s="122" t="s">
        <v>921</v>
      </c>
      <c r="H204" s="121"/>
      <c r="L204" s="120"/>
      <c r="M204" s="123"/>
      <c r="T204" s="124"/>
      <c r="AT204" s="121" t="s">
        <v>162</v>
      </c>
      <c r="AU204" s="121" t="s">
        <v>75</v>
      </c>
      <c r="AV204" s="121" t="s">
        <v>73</v>
      </c>
      <c r="AW204" s="121" t="s">
        <v>121</v>
      </c>
      <c r="AX204" s="121" t="s">
        <v>66</v>
      </c>
      <c r="AY204" s="121" t="s">
        <v>154</v>
      </c>
    </row>
    <row r="205" spans="2:65" s="22" customFormat="1" ht="15.75" customHeight="1" x14ac:dyDescent="0.3">
      <c r="B205" s="120"/>
      <c r="D205" s="104" t="s">
        <v>162</v>
      </c>
      <c r="E205" s="121"/>
      <c r="F205" s="122" t="s">
        <v>922</v>
      </c>
      <c r="H205" s="121"/>
      <c r="L205" s="120"/>
      <c r="M205" s="123"/>
      <c r="T205" s="124"/>
      <c r="AT205" s="121" t="s">
        <v>162</v>
      </c>
      <c r="AU205" s="121" t="s">
        <v>75</v>
      </c>
      <c r="AV205" s="121" t="s">
        <v>73</v>
      </c>
      <c r="AW205" s="121" t="s">
        <v>121</v>
      </c>
      <c r="AX205" s="121" t="s">
        <v>66</v>
      </c>
      <c r="AY205" s="121" t="s">
        <v>154</v>
      </c>
    </row>
    <row r="206" spans="2:65" s="22" customFormat="1" ht="15.75" customHeight="1" x14ac:dyDescent="0.3">
      <c r="B206" s="23"/>
      <c r="C206" s="86" t="s">
        <v>388</v>
      </c>
      <c r="D206" s="86" t="s">
        <v>156</v>
      </c>
      <c r="E206" s="87" t="s">
        <v>923</v>
      </c>
      <c r="F206" s="88" t="s">
        <v>924</v>
      </c>
      <c r="G206" s="89" t="s">
        <v>174</v>
      </c>
      <c r="H206" s="90">
        <v>112</v>
      </c>
      <c r="I206" s="118"/>
      <c r="J206" s="91">
        <f>ROUND($I$206*$H$206,1)</f>
        <v>0</v>
      </c>
      <c r="K206" s="88"/>
      <c r="L206" s="23"/>
      <c r="M206" s="92"/>
      <c r="N206" s="93" t="s">
        <v>37</v>
      </c>
      <c r="Q206" s="94">
        <v>4.2000000000000002E-4</v>
      </c>
      <c r="R206" s="94">
        <f>$Q$206*$H$206</f>
        <v>4.7039999999999998E-2</v>
      </c>
      <c r="S206" s="94">
        <v>0</v>
      </c>
      <c r="T206" s="95">
        <f>$S$206*$H$206</f>
        <v>0</v>
      </c>
      <c r="AR206" s="19" t="s">
        <v>160</v>
      </c>
      <c r="AT206" s="19" t="s">
        <v>156</v>
      </c>
      <c r="AU206" s="19" t="s">
        <v>75</v>
      </c>
      <c r="AY206" s="22" t="s">
        <v>154</v>
      </c>
      <c r="BE206" s="96">
        <f>IF($N$206="základní",$J$206,0)</f>
        <v>0</v>
      </c>
      <c r="BF206" s="96">
        <f>IF($N$206="snížená",$J$206,0)</f>
        <v>0</v>
      </c>
      <c r="BG206" s="96">
        <f>IF($N$206="zákl. přenesená",$J$206,0)</f>
        <v>0</v>
      </c>
      <c r="BH206" s="96">
        <f>IF($N$206="sníž. přenesená",$J$206,0)</f>
        <v>0</v>
      </c>
      <c r="BI206" s="96">
        <f>IF($N$206="nulová",$J$206,0)</f>
        <v>0</v>
      </c>
      <c r="BJ206" s="19" t="s">
        <v>73</v>
      </c>
      <c r="BK206" s="96">
        <f>ROUND($I$206*$H$206,1)</f>
        <v>0</v>
      </c>
      <c r="BL206" s="19" t="s">
        <v>160</v>
      </c>
      <c r="BM206" s="19" t="s">
        <v>925</v>
      </c>
    </row>
    <row r="207" spans="2:65" s="22" customFormat="1" ht="15.75" customHeight="1" x14ac:dyDescent="0.3">
      <c r="B207" s="97"/>
      <c r="D207" s="98" t="s">
        <v>162</v>
      </c>
      <c r="E207" s="99"/>
      <c r="F207" s="99" t="s">
        <v>926</v>
      </c>
      <c r="H207" s="100">
        <v>112</v>
      </c>
      <c r="L207" s="97"/>
      <c r="M207" s="101"/>
      <c r="T207" s="102"/>
      <c r="AT207" s="103" t="s">
        <v>162</v>
      </c>
      <c r="AU207" s="103" t="s">
        <v>75</v>
      </c>
      <c r="AV207" s="103" t="s">
        <v>75</v>
      </c>
      <c r="AW207" s="103" t="s">
        <v>121</v>
      </c>
      <c r="AX207" s="103" t="s">
        <v>66</v>
      </c>
      <c r="AY207" s="103" t="s">
        <v>154</v>
      </c>
    </row>
    <row r="208" spans="2:65" s="22" customFormat="1" ht="15.75" customHeight="1" x14ac:dyDescent="0.3">
      <c r="B208" s="23"/>
      <c r="C208" s="86" t="s">
        <v>393</v>
      </c>
      <c r="D208" s="86" t="s">
        <v>156</v>
      </c>
      <c r="E208" s="87" t="s">
        <v>927</v>
      </c>
      <c r="F208" s="88" t="s">
        <v>928</v>
      </c>
      <c r="G208" s="89" t="s">
        <v>711</v>
      </c>
      <c r="H208" s="90">
        <v>2</v>
      </c>
      <c r="I208" s="118"/>
      <c r="J208" s="91">
        <f>ROUND($I$208*$H$208,1)</f>
        <v>0</v>
      </c>
      <c r="K208" s="88"/>
      <c r="L208" s="23"/>
      <c r="M208" s="92"/>
      <c r="N208" s="93" t="s">
        <v>37</v>
      </c>
      <c r="Q208" s="94">
        <v>4.2000000000000002E-4</v>
      </c>
      <c r="R208" s="94">
        <f>$Q$208*$H$208</f>
        <v>8.4000000000000003E-4</v>
      </c>
      <c r="S208" s="94">
        <v>0</v>
      </c>
      <c r="T208" s="95">
        <f>$S$208*$H$208</f>
        <v>0</v>
      </c>
      <c r="AR208" s="19" t="s">
        <v>160</v>
      </c>
      <c r="AT208" s="19" t="s">
        <v>156</v>
      </c>
      <c r="AU208" s="19" t="s">
        <v>75</v>
      </c>
      <c r="AY208" s="22" t="s">
        <v>154</v>
      </c>
      <c r="BE208" s="96">
        <f>IF($N$208="základní",$J$208,0)</f>
        <v>0</v>
      </c>
      <c r="BF208" s="96">
        <f>IF($N$208="snížená",$J$208,0)</f>
        <v>0</v>
      </c>
      <c r="BG208" s="96">
        <f>IF($N$208="zákl. přenesená",$J$208,0)</f>
        <v>0</v>
      </c>
      <c r="BH208" s="96">
        <f>IF($N$208="sníž. přenesená",$J$208,0)</f>
        <v>0</v>
      </c>
      <c r="BI208" s="96">
        <f>IF($N$208="nulová",$J$208,0)</f>
        <v>0</v>
      </c>
      <c r="BJ208" s="19" t="s">
        <v>73</v>
      </c>
      <c r="BK208" s="96">
        <f>ROUND($I$208*$H$208,1)</f>
        <v>0</v>
      </c>
      <c r="BL208" s="19" t="s">
        <v>160</v>
      </c>
      <c r="BM208" s="19" t="s">
        <v>929</v>
      </c>
    </row>
    <row r="209" spans="2:65" s="22" customFormat="1" ht="15.75" customHeight="1" x14ac:dyDescent="0.3">
      <c r="B209" s="97"/>
      <c r="D209" s="98" t="s">
        <v>162</v>
      </c>
      <c r="E209" s="99"/>
      <c r="F209" s="99" t="s">
        <v>75</v>
      </c>
      <c r="H209" s="100">
        <v>2</v>
      </c>
      <c r="L209" s="97"/>
      <c r="M209" s="101"/>
      <c r="T209" s="102"/>
      <c r="AT209" s="103" t="s">
        <v>162</v>
      </c>
      <c r="AU209" s="103" t="s">
        <v>75</v>
      </c>
      <c r="AV209" s="103" t="s">
        <v>75</v>
      </c>
      <c r="AW209" s="103" t="s">
        <v>121</v>
      </c>
      <c r="AX209" s="103" t="s">
        <v>66</v>
      </c>
      <c r="AY209" s="103" t="s">
        <v>154</v>
      </c>
    </row>
    <row r="210" spans="2:65" s="22" customFormat="1" ht="15.75" customHeight="1" x14ac:dyDescent="0.3">
      <c r="B210" s="23"/>
      <c r="C210" s="86" t="s">
        <v>397</v>
      </c>
      <c r="D210" s="86" t="s">
        <v>156</v>
      </c>
      <c r="E210" s="87" t="s">
        <v>930</v>
      </c>
      <c r="F210" s="88" t="s">
        <v>931</v>
      </c>
      <c r="G210" s="89" t="s">
        <v>174</v>
      </c>
      <c r="H210" s="90">
        <v>35</v>
      </c>
      <c r="I210" s="118"/>
      <c r="J210" s="91">
        <f>ROUND($I$210*$H$210,1)</f>
        <v>0</v>
      </c>
      <c r="K210" s="88"/>
      <c r="L210" s="23"/>
      <c r="M210" s="92"/>
      <c r="N210" s="93" t="s">
        <v>37</v>
      </c>
      <c r="Q210" s="94">
        <v>4.2000000000000002E-4</v>
      </c>
      <c r="R210" s="94">
        <f>$Q$210*$H$210</f>
        <v>1.4700000000000001E-2</v>
      </c>
      <c r="S210" s="94">
        <v>0</v>
      </c>
      <c r="T210" s="95">
        <f>$S$210*$H$210</f>
        <v>0</v>
      </c>
      <c r="AR210" s="19" t="s">
        <v>160</v>
      </c>
      <c r="AT210" s="19" t="s">
        <v>156</v>
      </c>
      <c r="AU210" s="19" t="s">
        <v>75</v>
      </c>
      <c r="AY210" s="22" t="s">
        <v>154</v>
      </c>
      <c r="BE210" s="96">
        <f>IF($N$210="základní",$J$210,0)</f>
        <v>0</v>
      </c>
      <c r="BF210" s="96">
        <f>IF($N$210="snížená",$J$210,0)</f>
        <v>0</v>
      </c>
      <c r="BG210" s="96">
        <f>IF($N$210="zákl. přenesená",$J$210,0)</f>
        <v>0</v>
      </c>
      <c r="BH210" s="96">
        <f>IF($N$210="sníž. přenesená",$J$210,0)</f>
        <v>0</v>
      </c>
      <c r="BI210" s="96">
        <f>IF($N$210="nulová",$J$210,0)</f>
        <v>0</v>
      </c>
      <c r="BJ210" s="19" t="s">
        <v>73</v>
      </c>
      <c r="BK210" s="96">
        <f>ROUND($I$210*$H$210,1)</f>
        <v>0</v>
      </c>
      <c r="BL210" s="19" t="s">
        <v>160</v>
      </c>
      <c r="BM210" s="19" t="s">
        <v>932</v>
      </c>
    </row>
    <row r="211" spans="2:65" s="22" customFormat="1" ht="15.75" customHeight="1" x14ac:dyDescent="0.3">
      <c r="B211" s="97"/>
      <c r="D211" s="98" t="s">
        <v>162</v>
      </c>
      <c r="E211" s="99"/>
      <c r="F211" s="99" t="s">
        <v>370</v>
      </c>
      <c r="H211" s="100">
        <v>35</v>
      </c>
      <c r="L211" s="97"/>
      <c r="M211" s="101"/>
      <c r="T211" s="102"/>
      <c r="AT211" s="103" t="s">
        <v>162</v>
      </c>
      <c r="AU211" s="103" t="s">
        <v>75</v>
      </c>
      <c r="AV211" s="103" t="s">
        <v>75</v>
      </c>
      <c r="AW211" s="103" t="s">
        <v>121</v>
      </c>
      <c r="AX211" s="103" t="s">
        <v>66</v>
      </c>
      <c r="AY211" s="103" t="s">
        <v>154</v>
      </c>
    </row>
    <row r="212" spans="2:65" s="76" customFormat="1" ht="30.75" customHeight="1" x14ac:dyDescent="0.3">
      <c r="B212" s="75"/>
      <c r="D212" s="77" t="s">
        <v>65</v>
      </c>
      <c r="E212" s="84" t="s">
        <v>217</v>
      </c>
      <c r="F212" s="84" t="s">
        <v>374</v>
      </c>
      <c r="J212" s="85">
        <f>$BK$212</f>
        <v>0</v>
      </c>
      <c r="L212" s="75"/>
      <c r="M212" s="80"/>
      <c r="P212" s="81">
        <f>SUM($P$213:$P$216)</f>
        <v>0</v>
      </c>
      <c r="R212" s="81">
        <f>SUM($R$213:$R$216)</f>
        <v>8.4000000000000003E-4</v>
      </c>
      <c r="T212" s="82">
        <f>SUM($T$213:$T$216)</f>
        <v>0</v>
      </c>
      <c r="AR212" s="77" t="s">
        <v>73</v>
      </c>
      <c r="AT212" s="77" t="s">
        <v>65</v>
      </c>
      <c r="AU212" s="77" t="s">
        <v>73</v>
      </c>
      <c r="AY212" s="77" t="s">
        <v>154</v>
      </c>
      <c r="BK212" s="83">
        <f>SUM($BK$213:$BK$216)</f>
        <v>0</v>
      </c>
    </row>
    <row r="213" spans="2:65" s="22" customFormat="1" ht="15.75" customHeight="1" x14ac:dyDescent="0.3">
      <c r="B213" s="23"/>
      <c r="C213" s="86" t="s">
        <v>401</v>
      </c>
      <c r="D213" s="86" t="s">
        <v>156</v>
      </c>
      <c r="E213" s="87" t="s">
        <v>933</v>
      </c>
      <c r="F213" s="88" t="s">
        <v>934</v>
      </c>
      <c r="G213" s="89" t="s">
        <v>174</v>
      </c>
      <c r="H213" s="90">
        <v>28</v>
      </c>
      <c r="I213" s="118"/>
      <c r="J213" s="91">
        <f>ROUND($I$213*$H$213,1)</f>
        <v>0</v>
      </c>
      <c r="K213" s="88"/>
      <c r="L213" s="23"/>
      <c r="M213" s="92"/>
      <c r="N213" s="93" t="s">
        <v>37</v>
      </c>
      <c r="Q213" s="94">
        <v>0</v>
      </c>
      <c r="R213" s="94">
        <f>$Q$213*$H$213</f>
        <v>0</v>
      </c>
      <c r="S213" s="94">
        <v>0</v>
      </c>
      <c r="T213" s="95">
        <f>$S$213*$H$213</f>
        <v>0</v>
      </c>
      <c r="AR213" s="19" t="s">
        <v>160</v>
      </c>
      <c r="AT213" s="19" t="s">
        <v>156</v>
      </c>
      <c r="AU213" s="19" t="s">
        <v>75</v>
      </c>
      <c r="AY213" s="22" t="s">
        <v>154</v>
      </c>
      <c r="BE213" s="96">
        <f>IF($N$213="základní",$J$213,0)</f>
        <v>0</v>
      </c>
      <c r="BF213" s="96">
        <f>IF($N$213="snížená",$J$213,0)</f>
        <v>0</v>
      </c>
      <c r="BG213" s="96">
        <f>IF($N$213="zákl. přenesená",$J$213,0)</f>
        <v>0</v>
      </c>
      <c r="BH213" s="96">
        <f>IF($N$213="sníž. přenesená",$J$213,0)</f>
        <v>0</v>
      </c>
      <c r="BI213" s="96">
        <f>IF($N$213="nulová",$J$213,0)</f>
        <v>0</v>
      </c>
      <c r="BJ213" s="19" t="s">
        <v>73</v>
      </c>
      <c r="BK213" s="96">
        <f>ROUND($I$213*$H$213,1)</f>
        <v>0</v>
      </c>
      <c r="BL213" s="19" t="s">
        <v>160</v>
      </c>
      <c r="BM213" s="19" t="s">
        <v>935</v>
      </c>
    </row>
    <row r="214" spans="2:65" s="22" customFormat="1" ht="15.75" customHeight="1" x14ac:dyDescent="0.3">
      <c r="B214" s="97"/>
      <c r="D214" s="98" t="s">
        <v>162</v>
      </c>
      <c r="E214" s="99"/>
      <c r="F214" s="99" t="s">
        <v>899</v>
      </c>
      <c r="H214" s="100">
        <v>28</v>
      </c>
      <c r="L214" s="97"/>
      <c r="M214" s="101"/>
      <c r="T214" s="102"/>
      <c r="AT214" s="103" t="s">
        <v>162</v>
      </c>
      <c r="AU214" s="103" t="s">
        <v>75</v>
      </c>
      <c r="AV214" s="103" t="s">
        <v>75</v>
      </c>
      <c r="AW214" s="103" t="s">
        <v>121</v>
      </c>
      <c r="AX214" s="103" t="s">
        <v>66</v>
      </c>
      <c r="AY214" s="103" t="s">
        <v>154</v>
      </c>
    </row>
    <row r="215" spans="2:65" s="22" customFormat="1" ht="15.75" customHeight="1" x14ac:dyDescent="0.3">
      <c r="B215" s="23"/>
      <c r="C215" s="86" t="s">
        <v>406</v>
      </c>
      <c r="D215" s="86" t="s">
        <v>156</v>
      </c>
      <c r="E215" s="87" t="s">
        <v>936</v>
      </c>
      <c r="F215" s="88" t="s">
        <v>937</v>
      </c>
      <c r="G215" s="89" t="s">
        <v>174</v>
      </c>
      <c r="H215" s="90">
        <v>28</v>
      </c>
      <c r="I215" s="118"/>
      <c r="J215" s="91">
        <f>ROUND($I$215*$H$215,1)</f>
        <v>0</v>
      </c>
      <c r="K215" s="88"/>
      <c r="L215" s="23"/>
      <c r="M215" s="92"/>
      <c r="N215" s="93" t="s">
        <v>37</v>
      </c>
      <c r="Q215" s="94">
        <v>3.0000000000000001E-5</v>
      </c>
      <c r="R215" s="94">
        <f>$Q$215*$H$215</f>
        <v>8.4000000000000003E-4</v>
      </c>
      <c r="S215" s="94">
        <v>0</v>
      </c>
      <c r="T215" s="95">
        <f>$S$215*$H$215</f>
        <v>0</v>
      </c>
      <c r="AR215" s="19" t="s">
        <v>160</v>
      </c>
      <c r="AT215" s="19" t="s">
        <v>156</v>
      </c>
      <c r="AU215" s="19" t="s">
        <v>75</v>
      </c>
      <c r="AY215" s="22" t="s">
        <v>154</v>
      </c>
      <c r="BE215" s="96">
        <f>IF($N$215="základní",$J$215,0)</f>
        <v>0</v>
      </c>
      <c r="BF215" s="96">
        <f>IF($N$215="snížená",$J$215,0)</f>
        <v>0</v>
      </c>
      <c r="BG215" s="96">
        <f>IF($N$215="zákl. přenesená",$J$215,0)</f>
        <v>0</v>
      </c>
      <c r="BH215" s="96">
        <f>IF($N$215="sníž. přenesená",$J$215,0)</f>
        <v>0</v>
      </c>
      <c r="BI215" s="96">
        <f>IF($N$215="nulová",$J$215,0)</f>
        <v>0</v>
      </c>
      <c r="BJ215" s="19" t="s">
        <v>73</v>
      </c>
      <c r="BK215" s="96">
        <f>ROUND($I$215*$H$215,1)</f>
        <v>0</v>
      </c>
      <c r="BL215" s="19" t="s">
        <v>160</v>
      </c>
      <c r="BM215" s="19" t="s">
        <v>938</v>
      </c>
    </row>
    <row r="216" spans="2:65" s="22" customFormat="1" ht="15.75" customHeight="1" x14ac:dyDescent="0.3">
      <c r="B216" s="97"/>
      <c r="D216" s="98" t="s">
        <v>162</v>
      </c>
      <c r="E216" s="99"/>
      <c r="F216" s="99" t="s">
        <v>899</v>
      </c>
      <c r="H216" s="100">
        <v>28</v>
      </c>
      <c r="L216" s="97"/>
      <c r="M216" s="101"/>
      <c r="T216" s="102"/>
      <c r="AT216" s="103" t="s">
        <v>162</v>
      </c>
      <c r="AU216" s="103" t="s">
        <v>75</v>
      </c>
      <c r="AV216" s="103" t="s">
        <v>75</v>
      </c>
      <c r="AW216" s="103" t="s">
        <v>121</v>
      </c>
      <c r="AX216" s="103" t="s">
        <v>66</v>
      </c>
      <c r="AY216" s="103" t="s">
        <v>154</v>
      </c>
    </row>
    <row r="217" spans="2:65" s="76" customFormat="1" ht="30.75" customHeight="1" x14ac:dyDescent="0.3">
      <c r="B217" s="75"/>
      <c r="D217" s="77" t="s">
        <v>65</v>
      </c>
      <c r="E217" s="84" t="s">
        <v>478</v>
      </c>
      <c r="F217" s="84" t="s">
        <v>479</v>
      </c>
      <c r="J217" s="85">
        <f>$BK$217</f>
        <v>0</v>
      </c>
      <c r="L217" s="75"/>
      <c r="M217" s="80"/>
      <c r="P217" s="81">
        <f>SUM($P$218:$P$229)</f>
        <v>0</v>
      </c>
      <c r="R217" s="81">
        <f>SUM($R$218:$R$229)</f>
        <v>0</v>
      </c>
      <c r="T217" s="82">
        <f>SUM($T$218:$T$229)</f>
        <v>0</v>
      </c>
      <c r="AR217" s="77" t="s">
        <v>73</v>
      </c>
      <c r="AT217" s="77" t="s">
        <v>65</v>
      </c>
      <c r="AU217" s="77" t="s">
        <v>73</v>
      </c>
      <c r="AY217" s="77" t="s">
        <v>154</v>
      </c>
      <c r="BK217" s="83">
        <f>SUM($BK$218:$BK$229)</f>
        <v>0</v>
      </c>
    </row>
    <row r="218" spans="2:65" s="22" customFormat="1" ht="15.75" customHeight="1" x14ac:dyDescent="0.3">
      <c r="B218" s="23"/>
      <c r="C218" s="86" t="s">
        <v>414</v>
      </c>
      <c r="D218" s="86" t="s">
        <v>156</v>
      </c>
      <c r="E218" s="87" t="s">
        <v>485</v>
      </c>
      <c r="F218" s="88" t="s">
        <v>486</v>
      </c>
      <c r="G218" s="89" t="s">
        <v>167</v>
      </c>
      <c r="H218" s="90">
        <v>30.71</v>
      </c>
      <c r="I218" s="118"/>
      <c r="J218" s="91">
        <f>ROUND($I$218*$H$218,1)</f>
        <v>0</v>
      </c>
      <c r="K218" s="88"/>
      <c r="L218" s="23"/>
      <c r="M218" s="92"/>
      <c r="N218" s="93" t="s">
        <v>37</v>
      </c>
      <c r="Q218" s="94">
        <v>0</v>
      </c>
      <c r="R218" s="94">
        <f>$Q$218*$H$218</f>
        <v>0</v>
      </c>
      <c r="S218" s="94">
        <v>0</v>
      </c>
      <c r="T218" s="95">
        <f>$S$218*$H$218</f>
        <v>0</v>
      </c>
      <c r="AR218" s="19" t="s">
        <v>160</v>
      </c>
      <c r="AT218" s="19" t="s">
        <v>156</v>
      </c>
      <c r="AU218" s="19" t="s">
        <v>75</v>
      </c>
      <c r="AY218" s="22" t="s">
        <v>154</v>
      </c>
      <c r="BE218" s="96">
        <f>IF($N$218="základní",$J$218,0)</f>
        <v>0</v>
      </c>
      <c r="BF218" s="96">
        <f>IF($N$218="snížená",$J$218,0)</f>
        <v>0</v>
      </c>
      <c r="BG218" s="96">
        <f>IF($N$218="zákl. přenesená",$J$218,0)</f>
        <v>0</v>
      </c>
      <c r="BH218" s="96">
        <f>IF($N$218="sníž. přenesená",$J$218,0)</f>
        <v>0</v>
      </c>
      <c r="BI218" s="96">
        <f>IF($N$218="nulová",$J$218,0)</f>
        <v>0</v>
      </c>
      <c r="BJ218" s="19" t="s">
        <v>73</v>
      </c>
      <c r="BK218" s="96">
        <f>ROUND($I$218*$H$218,1)</f>
        <v>0</v>
      </c>
      <c r="BL218" s="19" t="s">
        <v>160</v>
      </c>
      <c r="BM218" s="19" t="s">
        <v>939</v>
      </c>
    </row>
    <row r="219" spans="2:65" s="22" customFormat="1" ht="15.75" customHeight="1" x14ac:dyDescent="0.3">
      <c r="B219" s="23"/>
      <c r="C219" s="89" t="s">
        <v>419</v>
      </c>
      <c r="D219" s="89" t="s">
        <v>156</v>
      </c>
      <c r="E219" s="87" t="s">
        <v>489</v>
      </c>
      <c r="F219" s="88" t="s">
        <v>490</v>
      </c>
      <c r="G219" s="89" t="s">
        <v>167</v>
      </c>
      <c r="H219" s="90">
        <v>583.49</v>
      </c>
      <c r="I219" s="118"/>
      <c r="J219" s="91">
        <f>ROUND($I$219*$H$219,1)</f>
        <v>0</v>
      </c>
      <c r="K219" s="88"/>
      <c r="L219" s="23"/>
      <c r="M219" s="92"/>
      <c r="N219" s="93" t="s">
        <v>37</v>
      </c>
      <c r="Q219" s="94">
        <v>0</v>
      </c>
      <c r="R219" s="94">
        <f>$Q$219*$H$219</f>
        <v>0</v>
      </c>
      <c r="S219" s="94">
        <v>0</v>
      </c>
      <c r="T219" s="95">
        <f>$S$219*$H$219</f>
        <v>0</v>
      </c>
      <c r="AR219" s="19" t="s">
        <v>160</v>
      </c>
      <c r="AT219" s="19" t="s">
        <v>156</v>
      </c>
      <c r="AU219" s="19" t="s">
        <v>75</v>
      </c>
      <c r="AY219" s="19" t="s">
        <v>154</v>
      </c>
      <c r="BE219" s="96">
        <f>IF($N$219="základní",$J$219,0)</f>
        <v>0</v>
      </c>
      <c r="BF219" s="96">
        <f>IF($N$219="snížená",$J$219,0)</f>
        <v>0</v>
      </c>
      <c r="BG219" s="96">
        <f>IF($N$219="zákl. přenesená",$J$219,0)</f>
        <v>0</v>
      </c>
      <c r="BH219" s="96">
        <f>IF($N$219="sníž. přenesená",$J$219,0)</f>
        <v>0</v>
      </c>
      <c r="BI219" s="96">
        <f>IF($N$219="nulová",$J$219,0)</f>
        <v>0</v>
      </c>
      <c r="BJ219" s="19" t="s">
        <v>73</v>
      </c>
      <c r="BK219" s="96">
        <f>ROUND($I$219*$H$219,1)</f>
        <v>0</v>
      </c>
      <c r="BL219" s="19" t="s">
        <v>160</v>
      </c>
      <c r="BM219" s="19" t="s">
        <v>940</v>
      </c>
    </row>
    <row r="220" spans="2:65" s="22" customFormat="1" ht="15.75" customHeight="1" x14ac:dyDescent="0.3">
      <c r="B220" s="97"/>
      <c r="D220" s="104" t="s">
        <v>162</v>
      </c>
      <c r="F220" s="99" t="s">
        <v>941</v>
      </c>
      <c r="H220" s="100">
        <v>583.49</v>
      </c>
      <c r="L220" s="97"/>
      <c r="M220" s="101"/>
      <c r="T220" s="102"/>
      <c r="AT220" s="103" t="s">
        <v>162</v>
      </c>
      <c r="AU220" s="103" t="s">
        <v>75</v>
      </c>
      <c r="AV220" s="103" t="s">
        <v>75</v>
      </c>
      <c r="AW220" s="103" t="s">
        <v>66</v>
      </c>
      <c r="AX220" s="103" t="s">
        <v>73</v>
      </c>
      <c r="AY220" s="103" t="s">
        <v>154</v>
      </c>
    </row>
    <row r="221" spans="2:65" s="22" customFormat="1" ht="15.75" customHeight="1" x14ac:dyDescent="0.3">
      <c r="B221" s="23"/>
      <c r="C221" s="86" t="s">
        <v>424</v>
      </c>
      <c r="D221" s="86" t="s">
        <v>156</v>
      </c>
      <c r="E221" s="87" t="s">
        <v>494</v>
      </c>
      <c r="F221" s="88" t="s">
        <v>495</v>
      </c>
      <c r="G221" s="89" t="s">
        <v>167</v>
      </c>
      <c r="H221" s="90">
        <v>44.523000000000003</v>
      </c>
      <c r="I221" s="118"/>
      <c r="J221" s="91">
        <f>ROUND($I$221*$H$221,1)</f>
        <v>0</v>
      </c>
      <c r="K221" s="88"/>
      <c r="L221" s="23"/>
      <c r="M221" s="92"/>
      <c r="N221" s="93" t="s">
        <v>37</v>
      </c>
      <c r="Q221" s="94">
        <v>0</v>
      </c>
      <c r="R221" s="94">
        <f>$Q$221*$H$221</f>
        <v>0</v>
      </c>
      <c r="S221" s="94">
        <v>0</v>
      </c>
      <c r="T221" s="95">
        <f>$S$221*$H$221</f>
        <v>0</v>
      </c>
      <c r="AR221" s="19" t="s">
        <v>160</v>
      </c>
      <c r="AT221" s="19" t="s">
        <v>156</v>
      </c>
      <c r="AU221" s="19" t="s">
        <v>75</v>
      </c>
      <c r="AY221" s="22" t="s">
        <v>154</v>
      </c>
      <c r="BE221" s="96">
        <f>IF($N$221="základní",$J$221,0)</f>
        <v>0</v>
      </c>
      <c r="BF221" s="96">
        <f>IF($N$221="snížená",$J$221,0)</f>
        <v>0</v>
      </c>
      <c r="BG221" s="96">
        <f>IF($N$221="zákl. přenesená",$J$221,0)</f>
        <v>0</v>
      </c>
      <c r="BH221" s="96">
        <f>IF($N$221="sníž. přenesená",$J$221,0)</f>
        <v>0</v>
      </c>
      <c r="BI221" s="96">
        <f>IF($N$221="nulová",$J$221,0)</f>
        <v>0</v>
      </c>
      <c r="BJ221" s="19" t="s">
        <v>73</v>
      </c>
      <c r="BK221" s="96">
        <f>ROUND($I$221*$H$221,1)</f>
        <v>0</v>
      </c>
      <c r="BL221" s="19" t="s">
        <v>160</v>
      </c>
      <c r="BM221" s="19" t="s">
        <v>942</v>
      </c>
    </row>
    <row r="222" spans="2:65" s="22" customFormat="1" ht="15.75" customHeight="1" x14ac:dyDescent="0.3">
      <c r="B222" s="23"/>
      <c r="C222" s="89" t="s">
        <v>429</v>
      </c>
      <c r="D222" s="89" t="s">
        <v>156</v>
      </c>
      <c r="E222" s="87" t="s">
        <v>498</v>
      </c>
      <c r="F222" s="88" t="s">
        <v>499</v>
      </c>
      <c r="G222" s="89" t="s">
        <v>167</v>
      </c>
      <c r="H222" s="90">
        <v>845.93700000000001</v>
      </c>
      <c r="I222" s="118"/>
      <c r="J222" s="91">
        <f>ROUND($I$222*$H$222,1)</f>
        <v>0</v>
      </c>
      <c r="K222" s="88"/>
      <c r="L222" s="23"/>
      <c r="M222" s="92"/>
      <c r="N222" s="93" t="s">
        <v>37</v>
      </c>
      <c r="Q222" s="94">
        <v>0</v>
      </c>
      <c r="R222" s="94">
        <f>$Q$222*$H$222</f>
        <v>0</v>
      </c>
      <c r="S222" s="94">
        <v>0</v>
      </c>
      <c r="T222" s="95">
        <f>$S$222*$H$222</f>
        <v>0</v>
      </c>
      <c r="AR222" s="19" t="s">
        <v>160</v>
      </c>
      <c r="AT222" s="19" t="s">
        <v>156</v>
      </c>
      <c r="AU222" s="19" t="s">
        <v>75</v>
      </c>
      <c r="AY222" s="19" t="s">
        <v>154</v>
      </c>
      <c r="BE222" s="96">
        <f>IF($N$222="základní",$J$222,0)</f>
        <v>0</v>
      </c>
      <c r="BF222" s="96">
        <f>IF($N$222="snížená",$J$222,0)</f>
        <v>0</v>
      </c>
      <c r="BG222" s="96">
        <f>IF($N$222="zákl. přenesená",$J$222,0)</f>
        <v>0</v>
      </c>
      <c r="BH222" s="96">
        <f>IF($N$222="sníž. přenesená",$J$222,0)</f>
        <v>0</v>
      </c>
      <c r="BI222" s="96">
        <f>IF($N$222="nulová",$J$222,0)</f>
        <v>0</v>
      </c>
      <c r="BJ222" s="19" t="s">
        <v>73</v>
      </c>
      <c r="BK222" s="96">
        <f>ROUND($I$222*$H$222,1)</f>
        <v>0</v>
      </c>
      <c r="BL222" s="19" t="s">
        <v>160</v>
      </c>
      <c r="BM222" s="19" t="s">
        <v>943</v>
      </c>
    </row>
    <row r="223" spans="2:65" s="22" customFormat="1" ht="15.75" customHeight="1" x14ac:dyDescent="0.3">
      <c r="B223" s="97"/>
      <c r="D223" s="104" t="s">
        <v>162</v>
      </c>
      <c r="F223" s="99" t="s">
        <v>944</v>
      </c>
      <c r="H223" s="100">
        <v>845.93700000000001</v>
      </c>
      <c r="L223" s="97"/>
      <c r="M223" s="101"/>
      <c r="T223" s="102"/>
      <c r="AT223" s="103" t="s">
        <v>162</v>
      </c>
      <c r="AU223" s="103" t="s">
        <v>75</v>
      </c>
      <c r="AV223" s="103" t="s">
        <v>75</v>
      </c>
      <c r="AW223" s="103" t="s">
        <v>66</v>
      </c>
      <c r="AX223" s="103" t="s">
        <v>73</v>
      </c>
      <c r="AY223" s="103" t="s">
        <v>154</v>
      </c>
    </row>
    <row r="224" spans="2:65" s="22" customFormat="1" ht="15.75" customHeight="1" x14ac:dyDescent="0.3">
      <c r="B224" s="23"/>
      <c r="C224" s="86" t="s">
        <v>433</v>
      </c>
      <c r="D224" s="86" t="s">
        <v>156</v>
      </c>
      <c r="E224" s="87" t="s">
        <v>503</v>
      </c>
      <c r="F224" s="88" t="s">
        <v>504</v>
      </c>
      <c r="G224" s="89" t="s">
        <v>167</v>
      </c>
      <c r="H224" s="90">
        <v>30.71</v>
      </c>
      <c r="I224" s="118"/>
      <c r="J224" s="91">
        <f>ROUND($I$224*$H$224,1)</f>
        <v>0</v>
      </c>
      <c r="K224" s="88"/>
      <c r="L224" s="23"/>
      <c r="M224" s="92"/>
      <c r="N224" s="93" t="s">
        <v>37</v>
      </c>
      <c r="Q224" s="94">
        <v>0</v>
      </c>
      <c r="R224" s="94">
        <f>$Q$224*$H$224</f>
        <v>0</v>
      </c>
      <c r="S224" s="94">
        <v>0</v>
      </c>
      <c r="T224" s="95">
        <f>$S$224*$H$224</f>
        <v>0</v>
      </c>
      <c r="AR224" s="19" t="s">
        <v>160</v>
      </c>
      <c r="AT224" s="19" t="s">
        <v>156</v>
      </c>
      <c r="AU224" s="19" t="s">
        <v>75</v>
      </c>
      <c r="AY224" s="22" t="s">
        <v>154</v>
      </c>
      <c r="BE224" s="96">
        <f>IF($N$224="základní",$J$224,0)</f>
        <v>0</v>
      </c>
      <c r="BF224" s="96">
        <f>IF($N$224="snížená",$J$224,0)</f>
        <v>0</v>
      </c>
      <c r="BG224" s="96">
        <f>IF($N$224="zákl. přenesená",$J$224,0)</f>
        <v>0</v>
      </c>
      <c r="BH224" s="96">
        <f>IF($N$224="sníž. přenesená",$J$224,0)</f>
        <v>0</v>
      </c>
      <c r="BI224" s="96">
        <f>IF($N$224="nulová",$J$224,0)</f>
        <v>0</v>
      </c>
      <c r="BJ224" s="19" t="s">
        <v>73</v>
      </c>
      <c r="BK224" s="96">
        <f>ROUND($I$224*$H$224,1)</f>
        <v>0</v>
      </c>
      <c r="BL224" s="19" t="s">
        <v>160</v>
      </c>
      <c r="BM224" s="19" t="s">
        <v>945</v>
      </c>
    </row>
    <row r="225" spans="2:65" s="22" customFormat="1" ht="15.75" customHeight="1" x14ac:dyDescent="0.3">
      <c r="B225" s="23"/>
      <c r="C225" s="89" t="s">
        <v>438</v>
      </c>
      <c r="D225" s="89" t="s">
        <v>156</v>
      </c>
      <c r="E225" s="87" t="s">
        <v>507</v>
      </c>
      <c r="F225" s="88" t="s">
        <v>508</v>
      </c>
      <c r="G225" s="89" t="s">
        <v>167</v>
      </c>
      <c r="H225" s="90">
        <v>44.523000000000003</v>
      </c>
      <c r="I225" s="118"/>
      <c r="J225" s="91">
        <f>ROUND($I$225*$H$225,1)</f>
        <v>0</v>
      </c>
      <c r="K225" s="88"/>
      <c r="L225" s="23"/>
      <c r="M225" s="92"/>
      <c r="N225" s="93" t="s">
        <v>37</v>
      </c>
      <c r="Q225" s="94">
        <v>0</v>
      </c>
      <c r="R225" s="94">
        <f>$Q$225*$H$225</f>
        <v>0</v>
      </c>
      <c r="S225" s="94">
        <v>0</v>
      </c>
      <c r="T225" s="95">
        <f>$S$225*$H$225</f>
        <v>0</v>
      </c>
      <c r="AR225" s="19" t="s">
        <v>160</v>
      </c>
      <c r="AT225" s="19" t="s">
        <v>156</v>
      </c>
      <c r="AU225" s="19" t="s">
        <v>75</v>
      </c>
      <c r="AY225" s="19" t="s">
        <v>154</v>
      </c>
      <c r="BE225" s="96">
        <f>IF($N$225="základní",$J$225,0)</f>
        <v>0</v>
      </c>
      <c r="BF225" s="96">
        <f>IF($N$225="snížená",$J$225,0)</f>
        <v>0</v>
      </c>
      <c r="BG225" s="96">
        <f>IF($N$225="zákl. přenesená",$J$225,0)</f>
        <v>0</v>
      </c>
      <c r="BH225" s="96">
        <f>IF($N$225="sníž. přenesená",$J$225,0)</f>
        <v>0</v>
      </c>
      <c r="BI225" s="96">
        <f>IF($N$225="nulová",$J$225,0)</f>
        <v>0</v>
      </c>
      <c r="BJ225" s="19" t="s">
        <v>73</v>
      </c>
      <c r="BK225" s="96">
        <f>ROUND($I$225*$H$225,1)</f>
        <v>0</v>
      </c>
      <c r="BL225" s="19" t="s">
        <v>160</v>
      </c>
      <c r="BM225" s="19" t="s">
        <v>946</v>
      </c>
    </row>
    <row r="226" spans="2:65" s="22" customFormat="1" ht="15.75" customHeight="1" x14ac:dyDescent="0.3">
      <c r="B226" s="23"/>
      <c r="C226" s="89" t="s">
        <v>443</v>
      </c>
      <c r="D226" s="89" t="s">
        <v>156</v>
      </c>
      <c r="E226" s="87" t="s">
        <v>511</v>
      </c>
      <c r="F226" s="88" t="s">
        <v>512</v>
      </c>
      <c r="G226" s="89" t="s">
        <v>167</v>
      </c>
      <c r="H226" s="90">
        <v>32.19</v>
      </c>
      <c r="I226" s="118"/>
      <c r="J226" s="91">
        <f>ROUND($I$226*$H$226,1)</f>
        <v>0</v>
      </c>
      <c r="K226" s="88"/>
      <c r="L226" s="23"/>
      <c r="M226" s="92"/>
      <c r="N226" s="93" t="s">
        <v>37</v>
      </c>
      <c r="Q226" s="94">
        <v>0</v>
      </c>
      <c r="R226" s="94">
        <f>$Q$226*$H$226</f>
        <v>0</v>
      </c>
      <c r="S226" s="94">
        <v>0</v>
      </c>
      <c r="T226" s="95">
        <f>$S$226*$H$226</f>
        <v>0</v>
      </c>
      <c r="AR226" s="19" t="s">
        <v>160</v>
      </c>
      <c r="AT226" s="19" t="s">
        <v>156</v>
      </c>
      <c r="AU226" s="19" t="s">
        <v>75</v>
      </c>
      <c r="AY226" s="19" t="s">
        <v>154</v>
      </c>
      <c r="BE226" s="96">
        <f>IF($N$226="základní",$J$226,0)</f>
        <v>0</v>
      </c>
      <c r="BF226" s="96">
        <f>IF($N$226="snížená",$J$226,0)</f>
        <v>0</v>
      </c>
      <c r="BG226" s="96">
        <f>IF($N$226="zákl. přenesená",$J$226,0)</f>
        <v>0</v>
      </c>
      <c r="BH226" s="96">
        <f>IF($N$226="sníž. přenesená",$J$226,0)</f>
        <v>0</v>
      </c>
      <c r="BI226" s="96">
        <f>IF($N$226="nulová",$J$226,0)</f>
        <v>0</v>
      </c>
      <c r="BJ226" s="19" t="s">
        <v>73</v>
      </c>
      <c r="BK226" s="96">
        <f>ROUND($I$226*$H$226,1)</f>
        <v>0</v>
      </c>
      <c r="BL226" s="19" t="s">
        <v>160</v>
      </c>
      <c r="BM226" s="19" t="s">
        <v>947</v>
      </c>
    </row>
    <row r="227" spans="2:65" s="22" customFormat="1" ht="15.75" customHeight="1" x14ac:dyDescent="0.3">
      <c r="B227" s="23"/>
      <c r="C227" s="89" t="s">
        <v>447</v>
      </c>
      <c r="D227" s="89" t="s">
        <v>156</v>
      </c>
      <c r="E227" s="87" t="s">
        <v>948</v>
      </c>
      <c r="F227" s="88" t="s">
        <v>949</v>
      </c>
      <c r="G227" s="89" t="s">
        <v>167</v>
      </c>
      <c r="H227" s="90">
        <v>11.945</v>
      </c>
      <c r="I227" s="118"/>
      <c r="J227" s="91">
        <f>ROUND($I$227*$H$227,1)</f>
        <v>0</v>
      </c>
      <c r="K227" s="88"/>
      <c r="L227" s="23"/>
      <c r="M227" s="92"/>
      <c r="N227" s="93" t="s">
        <v>37</v>
      </c>
      <c r="Q227" s="94">
        <v>0</v>
      </c>
      <c r="R227" s="94">
        <f>$Q$227*$H$227</f>
        <v>0</v>
      </c>
      <c r="S227" s="94">
        <v>0</v>
      </c>
      <c r="T227" s="95">
        <f>$S$227*$H$227</f>
        <v>0</v>
      </c>
      <c r="AR227" s="19" t="s">
        <v>160</v>
      </c>
      <c r="AT227" s="19" t="s">
        <v>156</v>
      </c>
      <c r="AU227" s="19" t="s">
        <v>75</v>
      </c>
      <c r="AY227" s="19" t="s">
        <v>154</v>
      </c>
      <c r="BE227" s="96">
        <f>IF($N$227="základní",$J$227,0)</f>
        <v>0</v>
      </c>
      <c r="BF227" s="96">
        <f>IF($N$227="snížená",$J$227,0)</f>
        <v>0</v>
      </c>
      <c r="BG227" s="96">
        <f>IF($N$227="zákl. přenesená",$J$227,0)</f>
        <v>0</v>
      </c>
      <c r="BH227" s="96">
        <f>IF($N$227="sníž. přenesená",$J$227,0)</f>
        <v>0</v>
      </c>
      <c r="BI227" s="96">
        <f>IF($N$227="nulová",$J$227,0)</f>
        <v>0</v>
      </c>
      <c r="BJ227" s="19" t="s">
        <v>73</v>
      </c>
      <c r="BK227" s="96">
        <f>ROUND($I$227*$H$227,1)</f>
        <v>0</v>
      </c>
      <c r="BL227" s="19" t="s">
        <v>160</v>
      </c>
      <c r="BM227" s="19" t="s">
        <v>950</v>
      </c>
    </row>
    <row r="228" spans="2:65" s="22" customFormat="1" ht="15.75" customHeight="1" x14ac:dyDescent="0.3">
      <c r="B228" s="23"/>
      <c r="C228" s="89" t="s">
        <v>451</v>
      </c>
      <c r="D228" s="89" t="s">
        <v>156</v>
      </c>
      <c r="E228" s="87" t="s">
        <v>951</v>
      </c>
      <c r="F228" s="88" t="s">
        <v>952</v>
      </c>
      <c r="G228" s="89" t="s">
        <v>167</v>
      </c>
      <c r="H228" s="90">
        <v>30.71</v>
      </c>
      <c r="I228" s="118"/>
      <c r="J228" s="91">
        <f>ROUND($I$228*$H$228,1)</f>
        <v>0</v>
      </c>
      <c r="K228" s="88"/>
      <c r="L228" s="23"/>
      <c r="M228" s="92"/>
      <c r="N228" s="93" t="s">
        <v>37</v>
      </c>
      <c r="Q228" s="94">
        <v>0</v>
      </c>
      <c r="R228" s="94">
        <f>$Q$228*$H$228</f>
        <v>0</v>
      </c>
      <c r="S228" s="94">
        <v>0</v>
      </c>
      <c r="T228" s="95">
        <f>$S$228*$H$228</f>
        <v>0</v>
      </c>
      <c r="AR228" s="19" t="s">
        <v>160</v>
      </c>
      <c r="AT228" s="19" t="s">
        <v>156</v>
      </c>
      <c r="AU228" s="19" t="s">
        <v>75</v>
      </c>
      <c r="AY228" s="19" t="s">
        <v>154</v>
      </c>
      <c r="BE228" s="96">
        <f>IF($N$228="základní",$J$228,0)</f>
        <v>0</v>
      </c>
      <c r="BF228" s="96">
        <f>IF($N$228="snížená",$J$228,0)</f>
        <v>0</v>
      </c>
      <c r="BG228" s="96">
        <f>IF($N$228="zákl. přenesená",$J$228,0)</f>
        <v>0</v>
      </c>
      <c r="BH228" s="96">
        <f>IF($N$228="sníž. přenesená",$J$228,0)</f>
        <v>0</v>
      </c>
      <c r="BI228" s="96">
        <f>IF($N$228="nulová",$J$228,0)</f>
        <v>0</v>
      </c>
      <c r="BJ228" s="19" t="s">
        <v>73</v>
      </c>
      <c r="BK228" s="96">
        <f>ROUND($I$228*$H$228,1)</f>
        <v>0</v>
      </c>
      <c r="BL228" s="19" t="s">
        <v>160</v>
      </c>
      <c r="BM228" s="19" t="s">
        <v>953</v>
      </c>
    </row>
    <row r="229" spans="2:65" s="22" customFormat="1" ht="15.75" customHeight="1" x14ac:dyDescent="0.3">
      <c r="B229" s="23"/>
      <c r="C229" s="89" t="s">
        <v>455</v>
      </c>
      <c r="D229" s="89" t="s">
        <v>156</v>
      </c>
      <c r="E229" s="87" t="s">
        <v>515</v>
      </c>
      <c r="F229" s="88" t="s">
        <v>516</v>
      </c>
      <c r="G229" s="89" t="s">
        <v>167</v>
      </c>
      <c r="H229" s="90">
        <v>0.38800000000000001</v>
      </c>
      <c r="I229" s="118"/>
      <c r="J229" s="91">
        <f>ROUND($I$229*$H$229,1)</f>
        <v>0</v>
      </c>
      <c r="K229" s="88"/>
      <c r="L229" s="23"/>
      <c r="M229" s="92"/>
      <c r="N229" s="93" t="s">
        <v>37</v>
      </c>
      <c r="Q229" s="94">
        <v>0</v>
      </c>
      <c r="R229" s="94">
        <f>$Q$229*$H$229</f>
        <v>0</v>
      </c>
      <c r="S229" s="94">
        <v>0</v>
      </c>
      <c r="T229" s="95">
        <f>$S$229*$H$229</f>
        <v>0</v>
      </c>
      <c r="AR229" s="19" t="s">
        <v>160</v>
      </c>
      <c r="AT229" s="19" t="s">
        <v>156</v>
      </c>
      <c r="AU229" s="19" t="s">
        <v>75</v>
      </c>
      <c r="AY229" s="19" t="s">
        <v>154</v>
      </c>
      <c r="BE229" s="96">
        <f>IF($N$229="základní",$J$229,0)</f>
        <v>0</v>
      </c>
      <c r="BF229" s="96">
        <f>IF($N$229="snížená",$J$229,0)</f>
        <v>0</v>
      </c>
      <c r="BG229" s="96">
        <f>IF($N$229="zákl. přenesená",$J$229,0)</f>
        <v>0</v>
      </c>
      <c r="BH229" s="96">
        <f>IF($N$229="sníž. přenesená",$J$229,0)</f>
        <v>0</v>
      </c>
      <c r="BI229" s="96">
        <f>IF($N$229="nulová",$J$229,0)</f>
        <v>0</v>
      </c>
      <c r="BJ229" s="19" t="s">
        <v>73</v>
      </c>
      <c r="BK229" s="96">
        <f>ROUND($I$229*$H$229,1)</f>
        <v>0</v>
      </c>
      <c r="BL229" s="19" t="s">
        <v>160</v>
      </c>
      <c r="BM229" s="19" t="s">
        <v>954</v>
      </c>
    </row>
    <row r="230" spans="2:65" s="76" customFormat="1" ht="30.75" customHeight="1" x14ac:dyDescent="0.3">
      <c r="B230" s="75"/>
      <c r="D230" s="77" t="s">
        <v>65</v>
      </c>
      <c r="E230" s="84" t="s">
        <v>526</v>
      </c>
      <c r="F230" s="84" t="s">
        <v>527</v>
      </c>
      <c r="J230" s="85">
        <f>$BK$230</f>
        <v>0</v>
      </c>
      <c r="L230" s="75"/>
      <c r="M230" s="80"/>
      <c r="P230" s="81">
        <f>SUM($P$231:$P$233)</f>
        <v>0</v>
      </c>
      <c r="R230" s="81">
        <f>SUM($R$231:$R$233)</f>
        <v>0</v>
      </c>
      <c r="T230" s="82">
        <f>SUM($T$231:$T$233)</f>
        <v>0</v>
      </c>
      <c r="AR230" s="77" t="s">
        <v>73</v>
      </c>
      <c r="AT230" s="77" t="s">
        <v>65</v>
      </c>
      <c r="AU230" s="77" t="s">
        <v>73</v>
      </c>
      <c r="AY230" s="77" t="s">
        <v>154</v>
      </c>
      <c r="BK230" s="83">
        <f>SUM($BK$231:$BK$233)</f>
        <v>0</v>
      </c>
    </row>
    <row r="231" spans="2:65" s="22" customFormat="1" ht="15.75" customHeight="1" x14ac:dyDescent="0.3">
      <c r="B231" s="23"/>
      <c r="C231" s="89" t="s">
        <v>461</v>
      </c>
      <c r="D231" s="89" t="s">
        <v>156</v>
      </c>
      <c r="E231" s="87" t="s">
        <v>955</v>
      </c>
      <c r="F231" s="88" t="s">
        <v>956</v>
      </c>
      <c r="G231" s="89" t="s">
        <v>167</v>
      </c>
      <c r="H231" s="90">
        <v>46.618000000000002</v>
      </c>
      <c r="I231" s="118"/>
      <c r="J231" s="91">
        <f>ROUND($I$231*$H$231,1)</f>
        <v>0</v>
      </c>
      <c r="K231" s="88"/>
      <c r="L231" s="23"/>
      <c r="M231" s="92"/>
      <c r="N231" s="93" t="s">
        <v>37</v>
      </c>
      <c r="Q231" s="94">
        <v>0</v>
      </c>
      <c r="R231" s="94">
        <f>$Q$231*$H$231</f>
        <v>0</v>
      </c>
      <c r="S231" s="94">
        <v>0</v>
      </c>
      <c r="T231" s="95">
        <f>$S$231*$H$231</f>
        <v>0</v>
      </c>
      <c r="AR231" s="19" t="s">
        <v>160</v>
      </c>
      <c r="AT231" s="19" t="s">
        <v>156</v>
      </c>
      <c r="AU231" s="19" t="s">
        <v>75</v>
      </c>
      <c r="AY231" s="19" t="s">
        <v>154</v>
      </c>
      <c r="BE231" s="96">
        <f>IF($N$231="základní",$J$231,0)</f>
        <v>0</v>
      </c>
      <c r="BF231" s="96">
        <f>IF($N$231="snížená",$J$231,0)</f>
        <v>0</v>
      </c>
      <c r="BG231" s="96">
        <f>IF($N$231="zákl. přenesená",$J$231,0)</f>
        <v>0</v>
      </c>
      <c r="BH231" s="96">
        <f>IF($N$231="sníž. přenesená",$J$231,0)</f>
        <v>0</v>
      </c>
      <c r="BI231" s="96">
        <f>IF($N$231="nulová",$J$231,0)</f>
        <v>0</v>
      </c>
      <c r="BJ231" s="19" t="s">
        <v>73</v>
      </c>
      <c r="BK231" s="96">
        <f>ROUND($I$231*$H$231,1)</f>
        <v>0</v>
      </c>
      <c r="BL231" s="19" t="s">
        <v>160</v>
      </c>
      <c r="BM231" s="19" t="s">
        <v>957</v>
      </c>
    </row>
    <row r="232" spans="2:65" s="22" customFormat="1" ht="15.75" customHeight="1" x14ac:dyDescent="0.3">
      <c r="B232" s="23"/>
      <c r="C232" s="89" t="s">
        <v>465</v>
      </c>
      <c r="D232" s="89" t="s">
        <v>156</v>
      </c>
      <c r="E232" s="87" t="s">
        <v>958</v>
      </c>
      <c r="F232" s="88" t="s">
        <v>959</v>
      </c>
      <c r="G232" s="89" t="s">
        <v>167</v>
      </c>
      <c r="H232" s="90">
        <v>37.860999999999997</v>
      </c>
      <c r="I232" s="118"/>
      <c r="J232" s="91">
        <f>ROUND($I$232*$H$232,1)</f>
        <v>0</v>
      </c>
      <c r="K232" s="88"/>
      <c r="L232" s="23"/>
      <c r="M232" s="92"/>
      <c r="N232" s="93" t="s">
        <v>37</v>
      </c>
      <c r="Q232" s="94">
        <v>0</v>
      </c>
      <c r="R232" s="94">
        <f>$Q$232*$H$232</f>
        <v>0</v>
      </c>
      <c r="S232" s="94">
        <v>0</v>
      </c>
      <c r="T232" s="95">
        <f>$S$232*$H$232</f>
        <v>0</v>
      </c>
      <c r="AR232" s="19" t="s">
        <v>160</v>
      </c>
      <c r="AT232" s="19" t="s">
        <v>156</v>
      </c>
      <c r="AU232" s="19" t="s">
        <v>75</v>
      </c>
      <c r="AY232" s="19" t="s">
        <v>154</v>
      </c>
      <c r="BE232" s="96">
        <f>IF($N$232="základní",$J$232,0)</f>
        <v>0</v>
      </c>
      <c r="BF232" s="96">
        <f>IF($N$232="snížená",$J$232,0)</f>
        <v>0</v>
      </c>
      <c r="BG232" s="96">
        <f>IF($N$232="zákl. přenesená",$J$232,0)</f>
        <v>0</v>
      </c>
      <c r="BH232" s="96">
        <f>IF($N$232="sníž. přenesená",$J$232,0)</f>
        <v>0</v>
      </c>
      <c r="BI232" s="96">
        <f>IF($N$232="nulová",$J$232,0)</f>
        <v>0</v>
      </c>
      <c r="BJ232" s="19" t="s">
        <v>73</v>
      </c>
      <c r="BK232" s="96">
        <f>ROUND($I$232*$H$232,1)</f>
        <v>0</v>
      </c>
      <c r="BL232" s="19" t="s">
        <v>160</v>
      </c>
      <c r="BM232" s="19" t="s">
        <v>960</v>
      </c>
    </row>
    <row r="233" spans="2:65" s="22" customFormat="1" ht="15.75" customHeight="1" x14ac:dyDescent="0.3">
      <c r="B233" s="23"/>
      <c r="C233" s="89" t="s">
        <v>469</v>
      </c>
      <c r="D233" s="89" t="s">
        <v>156</v>
      </c>
      <c r="E233" s="87" t="s">
        <v>961</v>
      </c>
      <c r="F233" s="88" t="s">
        <v>962</v>
      </c>
      <c r="G233" s="89" t="s">
        <v>167</v>
      </c>
      <c r="H233" s="90">
        <v>457.98599999999999</v>
      </c>
      <c r="I233" s="118"/>
      <c r="J233" s="91">
        <f>ROUND($I$233*$H$233,1)</f>
        <v>0</v>
      </c>
      <c r="K233" s="88"/>
      <c r="L233" s="23"/>
      <c r="M233" s="92"/>
      <c r="N233" s="93" t="s">
        <v>37</v>
      </c>
      <c r="Q233" s="94">
        <v>0</v>
      </c>
      <c r="R233" s="94">
        <f>$Q$233*$H$233</f>
        <v>0</v>
      </c>
      <c r="S233" s="94">
        <v>0</v>
      </c>
      <c r="T233" s="95">
        <f>$S$233*$H$233</f>
        <v>0</v>
      </c>
      <c r="AR233" s="19" t="s">
        <v>160</v>
      </c>
      <c r="AT233" s="19" t="s">
        <v>156</v>
      </c>
      <c r="AU233" s="19" t="s">
        <v>75</v>
      </c>
      <c r="AY233" s="19" t="s">
        <v>154</v>
      </c>
      <c r="BE233" s="96">
        <f>IF($N$233="základní",$J$233,0)</f>
        <v>0</v>
      </c>
      <c r="BF233" s="96">
        <f>IF($N$233="snížená",$J$233,0)</f>
        <v>0</v>
      </c>
      <c r="BG233" s="96">
        <f>IF($N$233="zákl. přenesená",$J$233,0)</f>
        <v>0</v>
      </c>
      <c r="BH233" s="96">
        <f>IF($N$233="sníž. přenesená",$J$233,0)</f>
        <v>0</v>
      </c>
      <c r="BI233" s="96">
        <f>IF($N$233="nulová",$J$233,0)</f>
        <v>0</v>
      </c>
      <c r="BJ233" s="19" t="s">
        <v>73</v>
      </c>
      <c r="BK233" s="96">
        <f>ROUND($I$233*$H$233,1)</f>
        <v>0</v>
      </c>
      <c r="BL233" s="19" t="s">
        <v>160</v>
      </c>
      <c r="BM233" s="19" t="s">
        <v>963</v>
      </c>
    </row>
    <row r="234" spans="2:65" s="76" customFormat="1" ht="37.5" customHeight="1" x14ac:dyDescent="0.35">
      <c r="B234" s="75"/>
      <c r="D234" s="77" t="s">
        <v>65</v>
      </c>
      <c r="E234" s="78" t="s">
        <v>964</v>
      </c>
      <c r="F234" s="78" t="s">
        <v>694</v>
      </c>
      <c r="J234" s="79">
        <f>$BK$234</f>
        <v>0</v>
      </c>
      <c r="L234" s="75"/>
      <c r="M234" s="80"/>
      <c r="P234" s="81">
        <f>SUM($P$235:$P$237)</f>
        <v>0</v>
      </c>
      <c r="R234" s="81">
        <f>SUM($R$235:$R$237)</f>
        <v>0</v>
      </c>
      <c r="T234" s="82">
        <f>SUM($T$235:$T$237)</f>
        <v>0</v>
      </c>
      <c r="AR234" s="77" t="s">
        <v>160</v>
      </c>
      <c r="AT234" s="77" t="s">
        <v>65</v>
      </c>
      <c r="AU234" s="77" t="s">
        <v>66</v>
      </c>
      <c r="AY234" s="77" t="s">
        <v>154</v>
      </c>
      <c r="BK234" s="83">
        <f>SUM($BK$235:$BK$237)</f>
        <v>0</v>
      </c>
    </row>
    <row r="235" spans="2:65" s="22" customFormat="1" ht="15.75" customHeight="1" x14ac:dyDescent="0.3">
      <c r="B235" s="23"/>
      <c r="C235" s="89" t="s">
        <v>474</v>
      </c>
      <c r="D235" s="89" t="s">
        <v>156</v>
      </c>
      <c r="E235" s="87" t="s">
        <v>714</v>
      </c>
      <c r="F235" s="88" t="s">
        <v>965</v>
      </c>
      <c r="G235" s="89" t="s">
        <v>711</v>
      </c>
      <c r="H235" s="90">
        <v>1</v>
      </c>
      <c r="I235" s="118"/>
      <c r="J235" s="91">
        <f>ROUND($I$235*$H$235,1)</f>
        <v>0</v>
      </c>
      <c r="K235" s="88"/>
      <c r="L235" s="23"/>
      <c r="M235" s="92"/>
      <c r="N235" s="93" t="s">
        <v>37</v>
      </c>
      <c r="Q235" s="94">
        <v>0</v>
      </c>
      <c r="R235" s="94">
        <f>$Q$235*$H$235</f>
        <v>0</v>
      </c>
      <c r="S235" s="94">
        <v>0</v>
      </c>
      <c r="T235" s="95">
        <f>$S$235*$H$235</f>
        <v>0</v>
      </c>
      <c r="AR235" s="19" t="s">
        <v>698</v>
      </c>
      <c r="AT235" s="19" t="s">
        <v>156</v>
      </c>
      <c r="AU235" s="19" t="s">
        <v>73</v>
      </c>
      <c r="AY235" s="19" t="s">
        <v>154</v>
      </c>
      <c r="BE235" s="96">
        <f>IF($N$235="základní",$J$235,0)</f>
        <v>0</v>
      </c>
      <c r="BF235" s="96">
        <f>IF($N$235="snížená",$J$235,0)</f>
        <v>0</v>
      </c>
      <c r="BG235" s="96">
        <f>IF($N$235="zákl. přenesená",$J$235,0)</f>
        <v>0</v>
      </c>
      <c r="BH235" s="96">
        <f>IF($N$235="sníž. přenesená",$J$235,0)</f>
        <v>0</v>
      </c>
      <c r="BI235" s="96">
        <f>IF($N$235="nulová",$J$235,0)</f>
        <v>0</v>
      </c>
      <c r="BJ235" s="19" t="s">
        <v>73</v>
      </c>
      <c r="BK235" s="96">
        <f>ROUND($I$235*$H$235,1)</f>
        <v>0</v>
      </c>
      <c r="BL235" s="19" t="s">
        <v>698</v>
      </c>
      <c r="BM235" s="19" t="s">
        <v>966</v>
      </c>
    </row>
    <row r="236" spans="2:65" s="22" customFormat="1" ht="15.75" customHeight="1" x14ac:dyDescent="0.3">
      <c r="B236" s="23"/>
      <c r="C236" s="89" t="s">
        <v>480</v>
      </c>
      <c r="D236" s="89" t="s">
        <v>156</v>
      </c>
      <c r="E236" s="87" t="s">
        <v>967</v>
      </c>
      <c r="F236" s="88" t="s">
        <v>968</v>
      </c>
      <c r="G236" s="89" t="s">
        <v>711</v>
      </c>
      <c r="H236" s="90">
        <v>1</v>
      </c>
      <c r="I236" s="118"/>
      <c r="J236" s="91">
        <f>ROUND($I$236*$H$236,1)</f>
        <v>0</v>
      </c>
      <c r="K236" s="88"/>
      <c r="L236" s="23"/>
      <c r="M236" s="92"/>
      <c r="N236" s="93" t="s">
        <v>37</v>
      </c>
      <c r="Q236" s="94">
        <v>0</v>
      </c>
      <c r="R236" s="94">
        <f>$Q$236*$H$236</f>
        <v>0</v>
      </c>
      <c r="S236" s="94">
        <v>0</v>
      </c>
      <c r="T236" s="95">
        <f>$S$236*$H$236</f>
        <v>0</v>
      </c>
      <c r="AR236" s="19" t="s">
        <v>698</v>
      </c>
      <c r="AT236" s="19" t="s">
        <v>156</v>
      </c>
      <c r="AU236" s="19" t="s">
        <v>73</v>
      </c>
      <c r="AY236" s="19" t="s">
        <v>154</v>
      </c>
      <c r="BE236" s="96">
        <f>IF($N$236="základní",$J$236,0)</f>
        <v>0</v>
      </c>
      <c r="BF236" s="96">
        <f>IF($N$236="snížená",$J$236,0)</f>
        <v>0</v>
      </c>
      <c r="BG236" s="96">
        <f>IF($N$236="zákl. přenesená",$J$236,0)</f>
        <v>0</v>
      </c>
      <c r="BH236" s="96">
        <f>IF($N$236="sníž. přenesená",$J$236,0)</f>
        <v>0</v>
      </c>
      <c r="BI236" s="96">
        <f>IF($N$236="nulová",$J$236,0)</f>
        <v>0</v>
      </c>
      <c r="BJ236" s="19" t="s">
        <v>73</v>
      </c>
      <c r="BK236" s="96">
        <f>ROUND($I$236*$H$236,1)</f>
        <v>0</v>
      </c>
      <c r="BL236" s="19" t="s">
        <v>698</v>
      </c>
      <c r="BM236" s="19" t="s">
        <v>969</v>
      </c>
    </row>
    <row r="237" spans="2:65" s="22" customFormat="1" ht="15.75" customHeight="1" x14ac:dyDescent="0.3">
      <c r="B237" s="23"/>
      <c r="C237" s="89" t="s">
        <v>484</v>
      </c>
      <c r="D237" s="89" t="s">
        <v>156</v>
      </c>
      <c r="E237" s="87" t="s">
        <v>718</v>
      </c>
      <c r="F237" s="88" t="s">
        <v>970</v>
      </c>
      <c r="G237" s="89" t="s">
        <v>711</v>
      </c>
      <c r="H237" s="90">
        <v>1</v>
      </c>
      <c r="I237" s="118"/>
      <c r="J237" s="91">
        <f>ROUND($I$237*$H$237,1)</f>
        <v>0</v>
      </c>
      <c r="K237" s="88"/>
      <c r="L237" s="23"/>
      <c r="M237" s="92"/>
      <c r="N237" s="93" t="s">
        <v>37</v>
      </c>
      <c r="Q237" s="94">
        <v>0</v>
      </c>
      <c r="R237" s="94">
        <f>$Q$237*$H$237</f>
        <v>0</v>
      </c>
      <c r="S237" s="94">
        <v>0</v>
      </c>
      <c r="T237" s="95">
        <f>$S$237*$H$237</f>
        <v>0</v>
      </c>
      <c r="AR237" s="19" t="s">
        <v>698</v>
      </c>
      <c r="AT237" s="19" t="s">
        <v>156</v>
      </c>
      <c r="AU237" s="19" t="s">
        <v>73</v>
      </c>
      <c r="AY237" s="19" t="s">
        <v>154</v>
      </c>
      <c r="BE237" s="96">
        <f>IF($N$237="základní",$J$237,0)</f>
        <v>0</v>
      </c>
      <c r="BF237" s="96">
        <f>IF($N$237="snížená",$J$237,0)</f>
        <v>0</v>
      </c>
      <c r="BG237" s="96">
        <f>IF($N$237="zákl. přenesená",$J$237,0)</f>
        <v>0</v>
      </c>
      <c r="BH237" s="96">
        <f>IF($N$237="sníž. přenesená",$J$237,0)</f>
        <v>0</v>
      </c>
      <c r="BI237" s="96">
        <f>IF($N$237="nulová",$J$237,0)</f>
        <v>0</v>
      </c>
      <c r="BJ237" s="19" t="s">
        <v>73</v>
      </c>
      <c r="BK237" s="96">
        <f>ROUND($I$237*$H$237,1)</f>
        <v>0</v>
      </c>
      <c r="BL237" s="19" t="s">
        <v>698</v>
      </c>
      <c r="BM237" s="19" t="s">
        <v>971</v>
      </c>
    </row>
    <row r="238" spans="2:65" s="76" customFormat="1" ht="37.5" customHeight="1" x14ac:dyDescent="0.35">
      <c r="B238" s="75"/>
      <c r="D238" s="77" t="s">
        <v>65</v>
      </c>
      <c r="E238" s="78" t="s">
        <v>972</v>
      </c>
      <c r="F238" s="78" t="s">
        <v>973</v>
      </c>
      <c r="J238" s="79">
        <f>$BK$238</f>
        <v>0</v>
      </c>
      <c r="L238" s="75"/>
      <c r="M238" s="80"/>
      <c r="P238" s="81">
        <f>SUM($P$239:$P$243)</f>
        <v>0</v>
      </c>
      <c r="R238" s="81">
        <f>SUM($R$239:$R$243)</f>
        <v>0</v>
      </c>
      <c r="T238" s="82">
        <f>SUM($T$239:$T$243)</f>
        <v>0</v>
      </c>
      <c r="AR238" s="77" t="s">
        <v>182</v>
      </c>
      <c r="AT238" s="77" t="s">
        <v>65</v>
      </c>
      <c r="AU238" s="77" t="s">
        <v>66</v>
      </c>
      <c r="AY238" s="77" t="s">
        <v>154</v>
      </c>
      <c r="BK238" s="83">
        <f>SUM($BK$239:$BK$243)</f>
        <v>0</v>
      </c>
    </row>
    <row r="239" spans="2:65" s="22" customFormat="1" ht="15.75" customHeight="1" x14ac:dyDescent="0.3">
      <c r="B239" s="23"/>
      <c r="C239" s="89" t="s">
        <v>488</v>
      </c>
      <c r="D239" s="89" t="s">
        <v>156</v>
      </c>
      <c r="E239" s="87" t="s">
        <v>974</v>
      </c>
      <c r="F239" s="88" t="s">
        <v>975</v>
      </c>
      <c r="G239" s="89" t="s">
        <v>711</v>
      </c>
      <c r="H239" s="90">
        <v>1</v>
      </c>
      <c r="I239" s="118"/>
      <c r="J239" s="91">
        <f>ROUND($I$239*$H$239,1)</f>
        <v>0</v>
      </c>
      <c r="K239" s="88"/>
      <c r="L239" s="23"/>
      <c r="M239" s="92"/>
      <c r="N239" s="93" t="s">
        <v>37</v>
      </c>
      <c r="Q239" s="94">
        <v>0</v>
      </c>
      <c r="R239" s="94">
        <f>$Q$239*$H$239</f>
        <v>0</v>
      </c>
      <c r="S239" s="94">
        <v>0</v>
      </c>
      <c r="T239" s="95">
        <f>$S$239*$H$239</f>
        <v>0</v>
      </c>
      <c r="AR239" s="19" t="s">
        <v>160</v>
      </c>
      <c r="AT239" s="19" t="s">
        <v>156</v>
      </c>
      <c r="AU239" s="19" t="s">
        <v>73</v>
      </c>
      <c r="AY239" s="19" t="s">
        <v>154</v>
      </c>
      <c r="BE239" s="96">
        <f>IF($N$239="základní",$J$239,0)</f>
        <v>0</v>
      </c>
      <c r="BF239" s="96">
        <f>IF($N$239="snížená",$J$239,0)</f>
        <v>0</v>
      </c>
      <c r="BG239" s="96">
        <f>IF($N$239="zákl. přenesená",$J$239,0)</f>
        <v>0</v>
      </c>
      <c r="BH239" s="96">
        <f>IF($N$239="sníž. přenesená",$J$239,0)</f>
        <v>0</v>
      </c>
      <c r="BI239" s="96">
        <f>IF($N$239="nulová",$J$239,0)</f>
        <v>0</v>
      </c>
      <c r="BJ239" s="19" t="s">
        <v>73</v>
      </c>
      <c r="BK239" s="96">
        <f>ROUND($I$239*$H$239,1)</f>
        <v>0</v>
      </c>
      <c r="BL239" s="19" t="s">
        <v>160</v>
      </c>
      <c r="BM239" s="19" t="s">
        <v>976</v>
      </c>
    </row>
    <row r="240" spans="2:65" s="22" customFormat="1" ht="15.75" customHeight="1" x14ac:dyDescent="0.3">
      <c r="B240" s="23"/>
      <c r="C240" s="89" t="s">
        <v>493</v>
      </c>
      <c r="D240" s="89" t="s">
        <v>156</v>
      </c>
      <c r="E240" s="87" t="s">
        <v>977</v>
      </c>
      <c r="F240" s="88" t="s">
        <v>978</v>
      </c>
      <c r="G240" s="89" t="s">
        <v>711</v>
      </c>
      <c r="H240" s="90">
        <v>1</v>
      </c>
      <c r="I240" s="118"/>
      <c r="J240" s="91">
        <f>ROUND($I$240*$H$240,1)</f>
        <v>0</v>
      </c>
      <c r="K240" s="88"/>
      <c r="L240" s="23"/>
      <c r="M240" s="92"/>
      <c r="N240" s="93" t="s">
        <v>37</v>
      </c>
      <c r="Q240" s="94">
        <v>0</v>
      </c>
      <c r="R240" s="94">
        <f>$Q$240*$H$240</f>
        <v>0</v>
      </c>
      <c r="S240" s="94">
        <v>0</v>
      </c>
      <c r="T240" s="95">
        <f>$S$240*$H$240</f>
        <v>0</v>
      </c>
      <c r="AR240" s="19" t="s">
        <v>160</v>
      </c>
      <c r="AT240" s="19" t="s">
        <v>156</v>
      </c>
      <c r="AU240" s="19" t="s">
        <v>73</v>
      </c>
      <c r="AY240" s="19" t="s">
        <v>154</v>
      </c>
      <c r="BE240" s="96">
        <f>IF($N$240="základní",$J$240,0)</f>
        <v>0</v>
      </c>
      <c r="BF240" s="96">
        <f>IF($N$240="snížená",$J$240,0)</f>
        <v>0</v>
      </c>
      <c r="BG240" s="96">
        <f>IF($N$240="zákl. přenesená",$J$240,0)</f>
        <v>0</v>
      </c>
      <c r="BH240" s="96">
        <f>IF($N$240="sníž. přenesená",$J$240,0)</f>
        <v>0</v>
      </c>
      <c r="BI240" s="96">
        <f>IF($N$240="nulová",$J$240,0)</f>
        <v>0</v>
      </c>
      <c r="BJ240" s="19" t="s">
        <v>73</v>
      </c>
      <c r="BK240" s="96">
        <f>ROUND($I$240*$H$240,1)</f>
        <v>0</v>
      </c>
      <c r="BL240" s="19" t="s">
        <v>160</v>
      </c>
      <c r="BM240" s="19" t="s">
        <v>979</v>
      </c>
    </row>
    <row r="241" spans="2:65" s="22" customFormat="1" ht="15.75" customHeight="1" x14ac:dyDescent="0.3">
      <c r="B241" s="23"/>
      <c r="C241" s="89" t="s">
        <v>497</v>
      </c>
      <c r="D241" s="89" t="s">
        <v>156</v>
      </c>
      <c r="E241" s="87" t="s">
        <v>722</v>
      </c>
      <c r="F241" s="88" t="s">
        <v>980</v>
      </c>
      <c r="G241" s="89" t="s">
        <v>711</v>
      </c>
      <c r="H241" s="90">
        <v>1</v>
      </c>
      <c r="I241" s="118"/>
      <c r="J241" s="91">
        <f>ROUND($I$241*$H$241,1)</f>
        <v>0</v>
      </c>
      <c r="K241" s="88"/>
      <c r="L241" s="23"/>
      <c r="M241" s="92"/>
      <c r="N241" s="93" t="s">
        <v>37</v>
      </c>
      <c r="Q241" s="94">
        <v>0</v>
      </c>
      <c r="R241" s="94">
        <f>$Q$241*$H$241</f>
        <v>0</v>
      </c>
      <c r="S241" s="94">
        <v>0</v>
      </c>
      <c r="T241" s="95">
        <f>$S$241*$H$241</f>
        <v>0</v>
      </c>
      <c r="AR241" s="19" t="s">
        <v>160</v>
      </c>
      <c r="AT241" s="19" t="s">
        <v>156</v>
      </c>
      <c r="AU241" s="19" t="s">
        <v>73</v>
      </c>
      <c r="AY241" s="19" t="s">
        <v>154</v>
      </c>
      <c r="BE241" s="96">
        <f>IF($N$241="základní",$J$241,0)</f>
        <v>0</v>
      </c>
      <c r="BF241" s="96">
        <f>IF($N$241="snížená",$J$241,0)</f>
        <v>0</v>
      </c>
      <c r="BG241" s="96">
        <f>IF($N$241="zákl. přenesená",$J$241,0)</f>
        <v>0</v>
      </c>
      <c r="BH241" s="96">
        <f>IF($N$241="sníž. přenesená",$J$241,0)</f>
        <v>0</v>
      </c>
      <c r="BI241" s="96">
        <f>IF($N$241="nulová",$J$241,0)</f>
        <v>0</v>
      </c>
      <c r="BJ241" s="19" t="s">
        <v>73</v>
      </c>
      <c r="BK241" s="96">
        <f>ROUND($I$241*$H$241,1)</f>
        <v>0</v>
      </c>
      <c r="BL241" s="19" t="s">
        <v>160</v>
      </c>
      <c r="BM241" s="19" t="s">
        <v>981</v>
      </c>
    </row>
    <row r="242" spans="2:65" s="22" customFormat="1" ht="15.75" customHeight="1" x14ac:dyDescent="0.3">
      <c r="B242" s="23"/>
      <c r="C242" s="89" t="s">
        <v>502</v>
      </c>
      <c r="D242" s="89" t="s">
        <v>156</v>
      </c>
      <c r="E242" s="87" t="s">
        <v>730</v>
      </c>
      <c r="F242" s="88" t="s">
        <v>982</v>
      </c>
      <c r="G242" s="89" t="s">
        <v>711</v>
      </c>
      <c r="H242" s="90">
        <v>1</v>
      </c>
      <c r="I242" s="118"/>
      <c r="J242" s="91">
        <f>ROUND($I$242*$H$242,1)</f>
        <v>0</v>
      </c>
      <c r="K242" s="88"/>
      <c r="L242" s="23"/>
      <c r="M242" s="92"/>
      <c r="N242" s="93" t="s">
        <v>37</v>
      </c>
      <c r="Q242" s="94">
        <v>0</v>
      </c>
      <c r="R242" s="94">
        <f>$Q$242*$H$242</f>
        <v>0</v>
      </c>
      <c r="S242" s="94">
        <v>0</v>
      </c>
      <c r="T242" s="95">
        <f>$S$242*$H$242</f>
        <v>0</v>
      </c>
      <c r="AR242" s="19" t="s">
        <v>160</v>
      </c>
      <c r="AT242" s="19" t="s">
        <v>156</v>
      </c>
      <c r="AU242" s="19" t="s">
        <v>73</v>
      </c>
      <c r="AY242" s="19" t="s">
        <v>154</v>
      </c>
      <c r="BE242" s="96">
        <f>IF($N$242="základní",$J$242,0)</f>
        <v>0</v>
      </c>
      <c r="BF242" s="96">
        <f>IF($N$242="snížená",$J$242,0)</f>
        <v>0</v>
      </c>
      <c r="BG242" s="96">
        <f>IF($N$242="zákl. přenesená",$J$242,0)</f>
        <v>0</v>
      </c>
      <c r="BH242" s="96">
        <f>IF($N$242="sníž. přenesená",$J$242,0)</f>
        <v>0</v>
      </c>
      <c r="BI242" s="96">
        <f>IF($N$242="nulová",$J$242,0)</f>
        <v>0</v>
      </c>
      <c r="BJ242" s="19" t="s">
        <v>73</v>
      </c>
      <c r="BK242" s="96">
        <f>ROUND($I$242*$H$242,1)</f>
        <v>0</v>
      </c>
      <c r="BL242" s="19" t="s">
        <v>160</v>
      </c>
      <c r="BM242" s="19" t="s">
        <v>983</v>
      </c>
    </row>
    <row r="243" spans="2:65" s="22" customFormat="1" ht="15.75" customHeight="1" x14ac:dyDescent="0.3">
      <c r="B243" s="23"/>
      <c r="C243" s="89" t="s">
        <v>506</v>
      </c>
      <c r="D243" s="89" t="s">
        <v>156</v>
      </c>
      <c r="E243" s="87" t="s">
        <v>734</v>
      </c>
      <c r="F243" s="88" t="s">
        <v>984</v>
      </c>
      <c r="G243" s="89" t="s">
        <v>711</v>
      </c>
      <c r="H243" s="90">
        <v>1</v>
      </c>
      <c r="I243" s="118"/>
      <c r="J243" s="91">
        <f>ROUND($I$243*$H$243,1)</f>
        <v>0</v>
      </c>
      <c r="K243" s="88"/>
      <c r="L243" s="23"/>
      <c r="M243" s="92"/>
      <c r="N243" s="114" t="s">
        <v>37</v>
      </c>
      <c r="O243" s="115"/>
      <c r="P243" s="115"/>
      <c r="Q243" s="116">
        <v>0</v>
      </c>
      <c r="R243" s="116">
        <f>$Q$243*$H$243</f>
        <v>0</v>
      </c>
      <c r="S243" s="116">
        <v>0</v>
      </c>
      <c r="T243" s="117">
        <f>$S$243*$H$243</f>
        <v>0</v>
      </c>
      <c r="AR243" s="19" t="s">
        <v>160</v>
      </c>
      <c r="AT243" s="19" t="s">
        <v>156</v>
      </c>
      <c r="AU243" s="19" t="s">
        <v>73</v>
      </c>
      <c r="AY243" s="19" t="s">
        <v>154</v>
      </c>
      <c r="BE243" s="96">
        <f>IF($N$243="základní",$J$243,0)</f>
        <v>0</v>
      </c>
      <c r="BF243" s="96">
        <f>IF($N$243="snížená",$J$243,0)</f>
        <v>0</v>
      </c>
      <c r="BG243" s="96">
        <f>IF($N$243="zákl. přenesená",$J$243,0)</f>
        <v>0</v>
      </c>
      <c r="BH243" s="96">
        <f>IF($N$243="sníž. přenesená",$J$243,0)</f>
        <v>0</v>
      </c>
      <c r="BI243" s="96">
        <f>IF($N$243="nulová",$J$243,0)</f>
        <v>0</v>
      </c>
      <c r="BJ243" s="19" t="s">
        <v>73</v>
      </c>
      <c r="BK243" s="96">
        <f>ROUND($I$243*$H$243,1)</f>
        <v>0</v>
      </c>
      <c r="BL243" s="19" t="s">
        <v>160</v>
      </c>
      <c r="BM243" s="19" t="s">
        <v>985</v>
      </c>
    </row>
    <row r="244" spans="2:65" s="22" customFormat="1" ht="7.5" customHeight="1" x14ac:dyDescent="0.3">
      <c r="B244" s="42"/>
      <c r="C244" s="43"/>
      <c r="D244" s="43"/>
      <c r="E244" s="43"/>
      <c r="F244" s="43"/>
      <c r="G244" s="43"/>
      <c r="H244" s="43"/>
      <c r="I244" s="43"/>
      <c r="J244" s="43"/>
      <c r="K244" s="43"/>
      <c r="L244" s="23"/>
    </row>
    <row r="442" s="9" customFormat="1" ht="14.25" customHeight="1" x14ac:dyDescent="0.3"/>
  </sheetData>
  <sheetProtection password="CF66" sheet="1"/>
  <mergeCells count="12">
    <mergeCell ref="E47:H47"/>
    <mergeCell ref="E49:H49"/>
    <mergeCell ref="E51:H51"/>
    <mergeCell ref="E80:H80"/>
    <mergeCell ref="E82:H82"/>
    <mergeCell ref="E84:H84"/>
    <mergeCell ref="G1:H1"/>
    <mergeCell ref="L2:V2"/>
    <mergeCell ref="E7:H7"/>
    <mergeCell ref="E9:H9"/>
    <mergeCell ref="E11:H11"/>
    <mergeCell ref="E26:H26"/>
  </mergeCells>
  <hyperlinks>
    <hyperlink ref="F1:G1" location="C2" tooltip="Krycí list soupisu" display="1) Krycí list soupisu"/>
    <hyperlink ref="G1:H1" location="C58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87"/>
  <sheetViews>
    <sheetView showGridLines="0" topLeftCell="C1" workbookViewId="0">
      <pane ySplit="1" topLeftCell="A76" activePane="bottomLeft" state="frozenSplit"/>
      <selection pane="bottomLeft" activeCell="I99" sqref="I99"/>
    </sheetView>
  </sheetViews>
  <sheetFormatPr defaultColWidth="10.5" defaultRowHeight="14.25" customHeight="1" x14ac:dyDescent="0.3"/>
  <cols>
    <col min="1" max="1" width="8.33203125" style="9" customWidth="1"/>
    <col min="2" max="2" width="1.6640625" style="9" customWidth="1"/>
    <col min="3" max="3" width="4.1640625" style="9" customWidth="1"/>
    <col min="4" max="4" width="4.33203125" style="9" customWidth="1"/>
    <col min="5" max="5" width="17.1640625" style="9" customWidth="1"/>
    <col min="6" max="6" width="90.83203125" style="9" customWidth="1"/>
    <col min="7" max="7" width="8.6640625" style="9" customWidth="1"/>
    <col min="8" max="8" width="11.1640625" style="9" customWidth="1"/>
    <col min="9" max="9" width="12.6640625" style="9" customWidth="1"/>
    <col min="10" max="10" width="23.5" style="9" customWidth="1"/>
    <col min="11" max="11" width="15.5" style="9" customWidth="1"/>
    <col min="12" max="12" width="10.5" style="10" customWidth="1"/>
    <col min="13" max="18" width="10.5" style="9" hidden="1" customWidth="1"/>
    <col min="19" max="19" width="8.1640625" style="9" hidden="1" customWidth="1"/>
    <col min="20" max="20" width="29.6640625" style="9" hidden="1" customWidth="1"/>
    <col min="21" max="21" width="16.33203125" style="9" hidden="1" customWidth="1"/>
    <col min="22" max="22" width="12.33203125" style="9" customWidth="1"/>
    <col min="23" max="23" width="16.33203125" style="9" customWidth="1"/>
    <col min="24" max="24" width="12.1640625" style="9" customWidth="1"/>
    <col min="25" max="25" width="15" style="9" customWidth="1"/>
    <col min="26" max="26" width="11" style="9" customWidth="1"/>
    <col min="27" max="27" width="15" style="9" customWidth="1"/>
    <col min="28" max="28" width="16.33203125" style="9" customWidth="1"/>
    <col min="29" max="29" width="11" style="9" customWidth="1"/>
    <col min="30" max="30" width="15" style="9" customWidth="1"/>
    <col min="31" max="31" width="16.33203125" style="9" customWidth="1"/>
    <col min="32" max="43" width="10.5" style="10" customWidth="1"/>
    <col min="44" max="65" width="10.5" style="9" hidden="1" customWidth="1"/>
    <col min="66" max="16384" width="10.5" style="10"/>
  </cols>
  <sheetData>
    <row r="1" spans="1:256" s="8" customFormat="1" ht="22.5" customHeight="1" x14ac:dyDescent="0.3">
      <c r="A1" s="5"/>
      <c r="B1" s="2"/>
      <c r="C1" s="2"/>
      <c r="D1" s="3" t="s">
        <v>1</v>
      </c>
      <c r="E1" s="2"/>
      <c r="F1" s="4" t="s">
        <v>2638</v>
      </c>
      <c r="G1" s="214" t="s">
        <v>2639</v>
      </c>
      <c r="H1" s="214"/>
      <c r="I1" s="2"/>
      <c r="J1" s="4" t="s">
        <v>2640</v>
      </c>
      <c r="K1" s="3" t="s">
        <v>111</v>
      </c>
      <c r="L1" s="4" t="s">
        <v>2641</v>
      </c>
      <c r="M1" s="4"/>
      <c r="N1" s="4"/>
      <c r="O1" s="4"/>
      <c r="P1" s="4"/>
      <c r="Q1" s="4"/>
      <c r="R1" s="4"/>
      <c r="S1" s="4"/>
      <c r="T1" s="4"/>
      <c r="U1" s="7"/>
      <c r="V1" s="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9" customFormat="1" ht="37.5" customHeight="1" x14ac:dyDescent="0.3">
      <c r="L2" s="178" t="s">
        <v>6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9" t="s">
        <v>91</v>
      </c>
    </row>
    <row r="3" spans="1:256" s="9" customFormat="1" ht="7.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3"/>
      <c r="AT3" s="9" t="s">
        <v>75</v>
      </c>
    </row>
    <row r="4" spans="1:256" s="9" customFormat="1" ht="37.5" customHeight="1" x14ac:dyDescent="0.3">
      <c r="B4" s="14"/>
      <c r="D4" s="15" t="s">
        <v>112</v>
      </c>
      <c r="K4" s="16"/>
      <c r="M4" s="17" t="s">
        <v>11</v>
      </c>
      <c r="AT4" s="9" t="s">
        <v>4</v>
      </c>
    </row>
    <row r="5" spans="1:256" s="9" customFormat="1" ht="7.5" customHeight="1" x14ac:dyDescent="0.3">
      <c r="B5" s="14"/>
      <c r="K5" s="16"/>
    </row>
    <row r="6" spans="1:256" s="9" customFormat="1" ht="15.75" customHeight="1" x14ac:dyDescent="0.3">
      <c r="B6" s="14"/>
      <c r="D6" s="18" t="s">
        <v>17</v>
      </c>
      <c r="K6" s="16"/>
    </row>
    <row r="7" spans="1:256" s="9" customFormat="1" ht="15.75" customHeight="1" x14ac:dyDescent="0.3">
      <c r="B7" s="14"/>
      <c r="E7" s="215" t="str">
        <f>'Rekapitulace stavby'!$K$6</f>
        <v>Město Libavá - rekonstrukce kotelny č. 210</v>
      </c>
      <c r="F7" s="179"/>
      <c r="G7" s="179"/>
      <c r="H7" s="179"/>
      <c r="K7" s="16"/>
    </row>
    <row r="8" spans="1:256" s="9" customFormat="1" ht="15.75" customHeight="1" x14ac:dyDescent="0.3">
      <c r="B8" s="14"/>
      <c r="D8" s="18" t="s">
        <v>113</v>
      </c>
      <c r="K8" s="16"/>
    </row>
    <row r="9" spans="1:256" s="19" customFormat="1" ht="16.5" customHeight="1" x14ac:dyDescent="0.3">
      <c r="B9" s="20"/>
      <c r="E9" s="215" t="s">
        <v>986</v>
      </c>
      <c r="F9" s="216"/>
      <c r="G9" s="216"/>
      <c r="H9" s="216"/>
      <c r="K9" s="21"/>
    </row>
    <row r="10" spans="1:256" s="22" customFormat="1" ht="15.75" customHeight="1" x14ac:dyDescent="0.3">
      <c r="B10" s="23"/>
      <c r="D10" s="18" t="s">
        <v>115</v>
      </c>
      <c r="K10" s="24"/>
    </row>
    <row r="11" spans="1:256" s="22" customFormat="1" ht="37.5" customHeight="1" x14ac:dyDescent="0.3">
      <c r="B11" s="23"/>
      <c r="E11" s="196" t="s">
        <v>987</v>
      </c>
      <c r="F11" s="197"/>
      <c r="G11" s="197"/>
      <c r="H11" s="197"/>
      <c r="K11" s="24"/>
    </row>
    <row r="12" spans="1:256" s="22" customFormat="1" ht="14.25" customHeight="1" x14ac:dyDescent="0.3">
      <c r="B12" s="23"/>
      <c r="K12" s="24"/>
    </row>
    <row r="13" spans="1:256" s="22" customFormat="1" ht="15" customHeight="1" x14ac:dyDescent="0.3">
      <c r="B13" s="23"/>
      <c r="D13" s="18" t="s">
        <v>19</v>
      </c>
      <c r="F13" s="25"/>
      <c r="I13" s="18" t="s">
        <v>20</v>
      </c>
      <c r="J13" s="25"/>
      <c r="K13" s="24"/>
    </row>
    <row r="14" spans="1:256" s="22" customFormat="1" ht="15" customHeight="1" x14ac:dyDescent="0.3">
      <c r="B14" s="23"/>
      <c r="D14" s="18" t="s">
        <v>21</v>
      </c>
      <c r="F14" s="25" t="s">
        <v>22</v>
      </c>
      <c r="I14" s="18" t="s">
        <v>23</v>
      </c>
      <c r="J14" s="26" t="str">
        <f>'Rekapitulace stavby'!$AN$8</f>
        <v>Vyplň údaj</v>
      </c>
      <c r="K14" s="24"/>
    </row>
    <row r="15" spans="1:256" s="22" customFormat="1" ht="12" customHeight="1" x14ac:dyDescent="0.3">
      <c r="B15" s="23"/>
      <c r="K15" s="24"/>
    </row>
    <row r="16" spans="1:256" s="22" customFormat="1" ht="15" customHeight="1" x14ac:dyDescent="0.3">
      <c r="B16" s="23"/>
      <c r="D16" s="18" t="s">
        <v>24</v>
      </c>
      <c r="I16" s="18" t="s">
        <v>25</v>
      </c>
      <c r="J16" s="25" t="str">
        <f>IF('Rekapitulace stavby'!$AN$10="","",'Rekapitulace stavby'!$AN$10)</f>
        <v/>
      </c>
      <c r="K16" s="24"/>
    </row>
    <row r="17" spans="2:11" s="22" customFormat="1" ht="18.75" customHeight="1" x14ac:dyDescent="0.3">
      <c r="B17" s="23"/>
      <c r="E17" s="25" t="str">
        <f>IF('Rekapitulace stavby'!$E$11="","",'Rekapitulace stavby'!$E$11)</f>
        <v xml:space="preserve"> </v>
      </c>
      <c r="I17" s="18" t="s">
        <v>26</v>
      </c>
      <c r="J17" s="25" t="str">
        <f>IF('Rekapitulace stavby'!$AN$11="","",'Rekapitulace stavby'!$AN$11)</f>
        <v/>
      </c>
      <c r="K17" s="24"/>
    </row>
    <row r="18" spans="2:11" s="22" customFormat="1" ht="7.5" customHeight="1" x14ac:dyDescent="0.3">
      <c r="B18" s="23"/>
      <c r="K18" s="24"/>
    </row>
    <row r="19" spans="2:11" s="22" customFormat="1" ht="15" customHeight="1" x14ac:dyDescent="0.3">
      <c r="B19" s="23"/>
      <c r="D19" s="18" t="s">
        <v>27</v>
      </c>
      <c r="I19" s="18" t="s">
        <v>25</v>
      </c>
      <c r="J19" s="25" t="str">
        <f>IF('Rekapitulace stavby'!$AN$13="Vyplň údaj","",IF('Rekapitulace stavby'!$AN$13="","",'Rekapitulace stavby'!$AN$13))</f>
        <v/>
      </c>
      <c r="K19" s="24"/>
    </row>
    <row r="20" spans="2:11" s="22" customFormat="1" ht="18.75" customHeight="1" x14ac:dyDescent="0.3">
      <c r="B20" s="23"/>
      <c r="E20" s="25" t="str">
        <f>IF('Rekapitulace stavby'!$E$14="Vyplň údaj","",IF('Rekapitulace stavby'!$E$14="","",'Rekapitulace stavby'!$E$14))</f>
        <v/>
      </c>
      <c r="I20" s="18" t="s">
        <v>26</v>
      </c>
      <c r="J20" s="25" t="str">
        <f>IF('Rekapitulace stavby'!$AN$14="Vyplň údaj","",IF('Rekapitulace stavby'!$AN$14="","",'Rekapitulace stavby'!$AN$14))</f>
        <v/>
      </c>
      <c r="K20" s="24"/>
    </row>
    <row r="21" spans="2:11" s="22" customFormat="1" ht="7.5" customHeight="1" x14ac:dyDescent="0.3">
      <c r="B21" s="23"/>
      <c r="K21" s="24"/>
    </row>
    <row r="22" spans="2:11" s="22" customFormat="1" ht="15" customHeight="1" x14ac:dyDescent="0.3">
      <c r="B22" s="23"/>
      <c r="D22" s="18" t="s">
        <v>29</v>
      </c>
      <c r="I22" s="18" t="s">
        <v>25</v>
      </c>
      <c r="J22" s="25" t="str">
        <f>IF('Rekapitulace stavby'!$AN$16="","",'Rekapitulace stavby'!$AN$16)</f>
        <v/>
      </c>
      <c r="K22" s="24"/>
    </row>
    <row r="23" spans="2:11" s="22" customFormat="1" ht="18.75" customHeight="1" x14ac:dyDescent="0.3">
      <c r="B23" s="23"/>
      <c r="E23" s="25" t="str">
        <f>IF('Rekapitulace stavby'!$E$17="","",'Rekapitulace stavby'!$E$17)</f>
        <v xml:space="preserve"> </v>
      </c>
      <c r="I23" s="18" t="s">
        <v>26</v>
      </c>
      <c r="J23" s="25" t="str">
        <f>IF('Rekapitulace stavby'!$AN$17="","",'Rekapitulace stavby'!$AN$17)</f>
        <v/>
      </c>
      <c r="K23" s="24"/>
    </row>
    <row r="24" spans="2:11" s="22" customFormat="1" ht="7.5" customHeight="1" x14ac:dyDescent="0.3">
      <c r="B24" s="23"/>
      <c r="K24" s="24"/>
    </row>
    <row r="25" spans="2:11" s="22" customFormat="1" ht="15" customHeight="1" x14ac:dyDescent="0.3">
      <c r="B25" s="23"/>
      <c r="D25" s="18" t="s">
        <v>30</v>
      </c>
      <c r="K25" s="24"/>
    </row>
    <row r="26" spans="2:11" s="19" customFormat="1" ht="15.75" customHeight="1" x14ac:dyDescent="0.3">
      <c r="B26" s="20"/>
      <c r="E26" s="210"/>
      <c r="F26" s="216"/>
      <c r="G26" s="216"/>
      <c r="H26" s="216"/>
      <c r="K26" s="21"/>
    </row>
    <row r="27" spans="2:11" s="22" customFormat="1" ht="7.5" customHeight="1" x14ac:dyDescent="0.3">
      <c r="B27" s="23"/>
      <c r="K27" s="24"/>
    </row>
    <row r="28" spans="2:11" s="22" customFormat="1" ht="7.5" customHeight="1" x14ac:dyDescent="0.3">
      <c r="B28" s="23"/>
      <c r="D28" s="27"/>
      <c r="E28" s="27"/>
      <c r="F28" s="27"/>
      <c r="G28" s="27"/>
      <c r="H28" s="27"/>
      <c r="I28" s="27"/>
      <c r="J28" s="27"/>
      <c r="K28" s="28"/>
    </row>
    <row r="29" spans="2:11" s="22" customFormat="1" ht="26.25" customHeight="1" x14ac:dyDescent="0.3">
      <c r="B29" s="23"/>
      <c r="D29" s="29" t="s">
        <v>32</v>
      </c>
      <c r="J29" s="30">
        <f>ROUND($J$96,1)</f>
        <v>0</v>
      </c>
      <c r="K29" s="24"/>
    </row>
    <row r="30" spans="2:11" s="22" customFormat="1" ht="7.5" customHeight="1" x14ac:dyDescent="0.3">
      <c r="B30" s="23"/>
      <c r="D30" s="27"/>
      <c r="E30" s="27"/>
      <c r="F30" s="27"/>
      <c r="G30" s="27"/>
      <c r="H30" s="27"/>
      <c r="I30" s="27"/>
      <c r="J30" s="27"/>
      <c r="K30" s="28"/>
    </row>
    <row r="31" spans="2:11" s="22" customFormat="1" ht="15" customHeight="1" x14ac:dyDescent="0.3">
      <c r="B31" s="23"/>
      <c r="F31" s="31" t="s">
        <v>34</v>
      </c>
      <c r="I31" s="31" t="s">
        <v>33</v>
      </c>
      <c r="J31" s="31" t="s">
        <v>35</v>
      </c>
      <c r="K31" s="24"/>
    </row>
    <row r="32" spans="2:11" s="22" customFormat="1" ht="15" customHeight="1" x14ac:dyDescent="0.3">
      <c r="B32" s="23"/>
      <c r="D32" s="32" t="s">
        <v>36</v>
      </c>
      <c r="E32" s="32" t="s">
        <v>37</v>
      </c>
      <c r="F32" s="33">
        <f>ROUND(SUM($BE$96:$BE$886),1)</f>
        <v>0</v>
      </c>
      <c r="I32" s="34">
        <v>0.21</v>
      </c>
      <c r="J32" s="33">
        <f>ROUND(SUM($BE$96:$BE$886)*$I$32,1)</f>
        <v>0</v>
      </c>
      <c r="K32" s="24"/>
    </row>
    <row r="33" spans="2:11" s="22" customFormat="1" ht="15" customHeight="1" x14ac:dyDescent="0.3">
      <c r="B33" s="23"/>
      <c r="E33" s="32" t="s">
        <v>38</v>
      </c>
      <c r="F33" s="33">
        <f>ROUND(SUM($BF$96:$BF$886),1)</f>
        <v>0</v>
      </c>
      <c r="I33" s="34">
        <v>0.15</v>
      </c>
      <c r="J33" s="33">
        <f>ROUND(SUM($BF$96:$BF$886)*$I$33,1)</f>
        <v>0</v>
      </c>
      <c r="K33" s="24"/>
    </row>
    <row r="34" spans="2:11" s="22" customFormat="1" ht="15" hidden="1" customHeight="1" x14ac:dyDescent="0.3">
      <c r="B34" s="23"/>
      <c r="E34" s="32" t="s">
        <v>39</v>
      </c>
      <c r="F34" s="33">
        <f>ROUND(SUM($BG$96:$BG$886),1)</f>
        <v>0</v>
      </c>
      <c r="I34" s="34">
        <v>0.21</v>
      </c>
      <c r="J34" s="33">
        <v>0</v>
      </c>
      <c r="K34" s="24"/>
    </row>
    <row r="35" spans="2:11" s="22" customFormat="1" ht="15" hidden="1" customHeight="1" x14ac:dyDescent="0.3">
      <c r="B35" s="23"/>
      <c r="E35" s="32" t="s">
        <v>40</v>
      </c>
      <c r="F35" s="33">
        <f>ROUND(SUM($BH$96:$BH$886),1)</f>
        <v>0</v>
      </c>
      <c r="I35" s="34">
        <v>0.15</v>
      </c>
      <c r="J35" s="33">
        <v>0</v>
      </c>
      <c r="K35" s="24"/>
    </row>
    <row r="36" spans="2:11" s="22" customFormat="1" ht="15" hidden="1" customHeight="1" x14ac:dyDescent="0.3">
      <c r="B36" s="23"/>
      <c r="E36" s="32" t="s">
        <v>41</v>
      </c>
      <c r="F36" s="33">
        <f>ROUND(SUM($BI$96:$BI$886),1)</f>
        <v>0</v>
      </c>
      <c r="I36" s="34">
        <v>0</v>
      </c>
      <c r="J36" s="33">
        <v>0</v>
      </c>
      <c r="K36" s="24"/>
    </row>
    <row r="37" spans="2:11" s="22" customFormat="1" ht="7.5" customHeight="1" x14ac:dyDescent="0.3">
      <c r="B37" s="23"/>
      <c r="K37" s="24"/>
    </row>
    <row r="38" spans="2:11" s="22" customFormat="1" ht="26.25" customHeight="1" x14ac:dyDescent="0.3">
      <c r="B38" s="23"/>
      <c r="C38" s="35"/>
      <c r="D38" s="36" t="s">
        <v>42</v>
      </c>
      <c r="E38" s="37"/>
      <c r="F38" s="37"/>
      <c r="G38" s="38" t="s">
        <v>43</v>
      </c>
      <c r="H38" s="39" t="s">
        <v>44</v>
      </c>
      <c r="I38" s="37"/>
      <c r="J38" s="40">
        <f>ROUND(SUM($J$29:$J$36),1)</f>
        <v>0</v>
      </c>
      <c r="K38" s="41"/>
    </row>
    <row r="39" spans="2:11" s="22" customFormat="1" ht="15" customHeight="1" x14ac:dyDescent="0.3">
      <c r="B39" s="42"/>
      <c r="C39" s="43"/>
      <c r="D39" s="43"/>
      <c r="E39" s="43"/>
      <c r="F39" s="43"/>
      <c r="G39" s="43"/>
      <c r="H39" s="43"/>
      <c r="I39" s="43"/>
      <c r="J39" s="43"/>
      <c r="K39" s="44"/>
    </row>
    <row r="43" spans="2:11" s="22" customFormat="1" ht="7.5" customHeight="1" x14ac:dyDescent="0.3">
      <c r="B43" s="45"/>
      <c r="C43" s="46"/>
      <c r="D43" s="46"/>
      <c r="E43" s="46"/>
      <c r="F43" s="46"/>
      <c r="G43" s="46"/>
      <c r="H43" s="46"/>
      <c r="I43" s="46"/>
      <c r="J43" s="46"/>
      <c r="K43" s="47"/>
    </row>
    <row r="44" spans="2:11" s="22" customFormat="1" ht="37.5" customHeight="1" x14ac:dyDescent="0.3">
      <c r="B44" s="23"/>
      <c r="C44" s="15" t="s">
        <v>117</v>
      </c>
      <c r="K44" s="24"/>
    </row>
    <row r="45" spans="2:11" s="22" customFormat="1" ht="7.5" customHeight="1" x14ac:dyDescent="0.3">
      <c r="B45" s="23"/>
      <c r="K45" s="24"/>
    </row>
    <row r="46" spans="2:11" s="22" customFormat="1" ht="15" customHeight="1" x14ac:dyDescent="0.3">
      <c r="B46" s="23"/>
      <c r="C46" s="18" t="s">
        <v>17</v>
      </c>
      <c r="K46" s="24"/>
    </row>
    <row r="47" spans="2:11" s="22" customFormat="1" ht="16.5" customHeight="1" x14ac:dyDescent="0.3">
      <c r="B47" s="23"/>
      <c r="E47" s="215" t="str">
        <f>$E$7</f>
        <v>Město Libavá - rekonstrukce kotelny č. 210</v>
      </c>
      <c r="F47" s="197"/>
      <c r="G47" s="197"/>
      <c r="H47" s="197"/>
      <c r="K47" s="24"/>
    </row>
    <row r="48" spans="2:11" s="9" customFormat="1" ht="15.75" customHeight="1" x14ac:dyDescent="0.3">
      <c r="B48" s="14"/>
      <c r="C48" s="18" t="s">
        <v>113</v>
      </c>
      <c r="K48" s="16"/>
    </row>
    <row r="49" spans="2:47" s="22" customFormat="1" ht="16.5" customHeight="1" x14ac:dyDescent="0.3">
      <c r="B49" s="23"/>
      <c r="E49" s="215" t="s">
        <v>986</v>
      </c>
      <c r="F49" s="197"/>
      <c r="G49" s="197"/>
      <c r="H49" s="197"/>
      <c r="K49" s="24"/>
    </row>
    <row r="50" spans="2:47" s="22" customFormat="1" ht="15" customHeight="1" x14ac:dyDescent="0.3">
      <c r="B50" s="23"/>
      <c r="C50" s="18" t="s">
        <v>115</v>
      </c>
      <c r="K50" s="24"/>
    </row>
    <row r="51" spans="2:47" s="22" customFormat="1" ht="19.5" customHeight="1" x14ac:dyDescent="0.3">
      <c r="B51" s="23"/>
      <c r="E51" s="196" t="str">
        <f>$E$11</f>
        <v>17-335-3-1 - D2.1 - PJ 01 Technologie</v>
      </c>
      <c r="F51" s="197"/>
      <c r="G51" s="197"/>
      <c r="H51" s="197"/>
      <c r="K51" s="24"/>
    </row>
    <row r="52" spans="2:47" s="22" customFormat="1" ht="7.5" customHeight="1" x14ac:dyDescent="0.3">
      <c r="B52" s="23"/>
      <c r="K52" s="24"/>
    </row>
    <row r="53" spans="2:47" s="22" customFormat="1" ht="18.75" customHeight="1" x14ac:dyDescent="0.3">
      <c r="B53" s="23"/>
      <c r="C53" s="18" t="s">
        <v>21</v>
      </c>
      <c r="F53" s="25" t="str">
        <f>$F$14</f>
        <v xml:space="preserve"> </v>
      </c>
      <c r="I53" s="18" t="s">
        <v>23</v>
      </c>
      <c r="J53" s="26" t="str">
        <f>IF($J$14="","",$J$14)</f>
        <v>Vyplň údaj</v>
      </c>
      <c r="K53" s="24"/>
    </row>
    <row r="54" spans="2:47" s="22" customFormat="1" ht="7.5" customHeight="1" x14ac:dyDescent="0.3">
      <c r="B54" s="23"/>
      <c r="K54" s="24"/>
    </row>
    <row r="55" spans="2:47" s="22" customFormat="1" ht="15.75" customHeight="1" x14ac:dyDescent="0.3">
      <c r="B55" s="23"/>
      <c r="C55" s="18" t="s">
        <v>24</v>
      </c>
      <c r="F55" s="25" t="str">
        <f>$E$17</f>
        <v xml:space="preserve"> </v>
      </c>
      <c r="I55" s="18" t="s">
        <v>29</v>
      </c>
      <c r="J55" s="25" t="str">
        <f>$E$23</f>
        <v xml:space="preserve"> </v>
      </c>
      <c r="K55" s="24"/>
    </row>
    <row r="56" spans="2:47" s="22" customFormat="1" ht="15" customHeight="1" x14ac:dyDescent="0.3">
      <c r="B56" s="23"/>
      <c r="C56" s="18" t="s">
        <v>27</v>
      </c>
      <c r="F56" s="25" t="str">
        <f>IF($E$20="","",$E$20)</f>
        <v/>
      </c>
      <c r="K56" s="24"/>
    </row>
    <row r="57" spans="2:47" s="22" customFormat="1" ht="11.25" customHeight="1" x14ac:dyDescent="0.3">
      <c r="B57" s="23"/>
      <c r="K57" s="24"/>
    </row>
    <row r="58" spans="2:47" s="22" customFormat="1" ht="30" customHeight="1" x14ac:dyDescent="0.3">
      <c r="B58" s="23"/>
      <c r="C58" s="48" t="s">
        <v>118</v>
      </c>
      <c r="D58" s="35"/>
      <c r="E58" s="35"/>
      <c r="F58" s="35"/>
      <c r="G58" s="35"/>
      <c r="H58" s="35"/>
      <c r="I58" s="35"/>
      <c r="J58" s="49" t="s">
        <v>119</v>
      </c>
      <c r="K58" s="50"/>
    </row>
    <row r="59" spans="2:47" s="22" customFormat="1" ht="11.25" customHeight="1" x14ac:dyDescent="0.3">
      <c r="B59" s="23"/>
      <c r="K59" s="24"/>
    </row>
    <row r="60" spans="2:47" s="22" customFormat="1" ht="30" customHeight="1" x14ac:dyDescent="0.3">
      <c r="B60" s="23"/>
      <c r="C60" s="51" t="s">
        <v>120</v>
      </c>
      <c r="J60" s="30">
        <f>ROUND($J$96,1)</f>
        <v>0</v>
      </c>
      <c r="K60" s="24"/>
      <c r="AU60" s="22" t="s">
        <v>121</v>
      </c>
    </row>
    <row r="61" spans="2:47" s="53" customFormat="1" ht="25.5" customHeight="1" x14ac:dyDescent="0.3">
      <c r="B61" s="52"/>
      <c r="D61" s="54" t="s">
        <v>130</v>
      </c>
      <c r="E61" s="54"/>
      <c r="F61" s="54"/>
      <c r="G61" s="54"/>
      <c r="H61" s="54"/>
      <c r="I61" s="54"/>
      <c r="J61" s="55">
        <f>ROUND($J$97,1)</f>
        <v>0</v>
      </c>
      <c r="K61" s="56"/>
    </row>
    <row r="62" spans="2:47" s="58" customFormat="1" ht="21" customHeight="1" x14ac:dyDescent="0.3">
      <c r="B62" s="57"/>
      <c r="D62" s="59" t="s">
        <v>988</v>
      </c>
      <c r="E62" s="59"/>
      <c r="F62" s="59"/>
      <c r="G62" s="59"/>
      <c r="H62" s="59"/>
      <c r="I62" s="59"/>
      <c r="J62" s="60">
        <f>ROUND($J$98,1)</f>
        <v>0</v>
      </c>
      <c r="K62" s="61"/>
    </row>
    <row r="63" spans="2:47" s="58" customFormat="1" ht="21" customHeight="1" x14ac:dyDescent="0.3">
      <c r="B63" s="57"/>
      <c r="D63" s="59" t="s">
        <v>989</v>
      </c>
      <c r="E63" s="59"/>
      <c r="F63" s="59"/>
      <c r="G63" s="59"/>
      <c r="H63" s="59"/>
      <c r="I63" s="59"/>
      <c r="J63" s="60">
        <f>ROUND($J$153,1)</f>
        <v>0</v>
      </c>
      <c r="K63" s="61"/>
    </row>
    <row r="64" spans="2:47" s="58" customFormat="1" ht="21" customHeight="1" x14ac:dyDescent="0.3">
      <c r="B64" s="57"/>
      <c r="D64" s="59" t="s">
        <v>990</v>
      </c>
      <c r="E64" s="59"/>
      <c r="F64" s="59"/>
      <c r="G64" s="59"/>
      <c r="H64" s="59"/>
      <c r="I64" s="59"/>
      <c r="J64" s="60">
        <f>ROUND($J$178,1)</f>
        <v>0</v>
      </c>
      <c r="K64" s="61"/>
    </row>
    <row r="65" spans="2:12" s="58" customFormat="1" ht="21" customHeight="1" x14ac:dyDescent="0.3">
      <c r="B65" s="57"/>
      <c r="D65" s="59" t="s">
        <v>991</v>
      </c>
      <c r="E65" s="59"/>
      <c r="F65" s="59"/>
      <c r="G65" s="59"/>
      <c r="H65" s="59"/>
      <c r="I65" s="59"/>
      <c r="J65" s="60">
        <f>ROUND($J$286,1)</f>
        <v>0</v>
      </c>
      <c r="K65" s="61"/>
    </row>
    <row r="66" spans="2:12" s="58" customFormat="1" ht="21" customHeight="1" x14ac:dyDescent="0.3">
      <c r="B66" s="57"/>
      <c r="D66" s="59" t="s">
        <v>992</v>
      </c>
      <c r="E66" s="59"/>
      <c r="F66" s="59"/>
      <c r="G66" s="59"/>
      <c r="H66" s="59"/>
      <c r="I66" s="59"/>
      <c r="J66" s="60">
        <f>ROUND($J$328,1)</f>
        <v>0</v>
      </c>
      <c r="K66" s="61"/>
    </row>
    <row r="67" spans="2:12" s="58" customFormat="1" ht="21" customHeight="1" x14ac:dyDescent="0.3">
      <c r="B67" s="57"/>
      <c r="D67" s="59" t="s">
        <v>993</v>
      </c>
      <c r="E67" s="59"/>
      <c r="F67" s="59"/>
      <c r="G67" s="59"/>
      <c r="H67" s="59"/>
      <c r="I67" s="59"/>
      <c r="J67" s="60">
        <f>ROUND($J$395,1)</f>
        <v>0</v>
      </c>
      <c r="K67" s="61"/>
    </row>
    <row r="68" spans="2:12" s="58" customFormat="1" ht="21" customHeight="1" x14ac:dyDescent="0.3">
      <c r="B68" s="57"/>
      <c r="D68" s="59" t="s">
        <v>994</v>
      </c>
      <c r="E68" s="59"/>
      <c r="F68" s="59"/>
      <c r="G68" s="59"/>
      <c r="H68" s="59"/>
      <c r="I68" s="59"/>
      <c r="J68" s="60">
        <f>ROUND($J$462,1)</f>
        <v>0</v>
      </c>
      <c r="K68" s="61"/>
    </row>
    <row r="69" spans="2:12" s="58" customFormat="1" ht="21" customHeight="1" x14ac:dyDescent="0.3">
      <c r="B69" s="57"/>
      <c r="D69" s="59" t="s">
        <v>995</v>
      </c>
      <c r="E69" s="59"/>
      <c r="F69" s="59"/>
      <c r="G69" s="59"/>
      <c r="H69" s="59"/>
      <c r="I69" s="59"/>
      <c r="J69" s="60">
        <f>ROUND($J$585,1)</f>
        <v>0</v>
      </c>
      <c r="K69" s="61"/>
    </row>
    <row r="70" spans="2:12" s="58" customFormat="1" ht="21" customHeight="1" x14ac:dyDescent="0.3">
      <c r="B70" s="57"/>
      <c r="D70" s="59" t="s">
        <v>996</v>
      </c>
      <c r="E70" s="59"/>
      <c r="F70" s="59"/>
      <c r="G70" s="59"/>
      <c r="H70" s="59"/>
      <c r="I70" s="59"/>
      <c r="J70" s="60">
        <f>ROUND($J$689,1)</f>
        <v>0</v>
      </c>
      <c r="K70" s="61"/>
    </row>
    <row r="71" spans="2:12" s="58" customFormat="1" ht="21" customHeight="1" x14ac:dyDescent="0.3">
      <c r="B71" s="57"/>
      <c r="D71" s="59" t="s">
        <v>997</v>
      </c>
      <c r="E71" s="59"/>
      <c r="F71" s="59"/>
      <c r="G71" s="59"/>
      <c r="H71" s="59"/>
      <c r="I71" s="59"/>
      <c r="J71" s="60">
        <f>ROUND($J$841,1)</f>
        <v>0</v>
      </c>
      <c r="K71" s="61"/>
    </row>
    <row r="72" spans="2:12" s="58" customFormat="1" ht="21" customHeight="1" x14ac:dyDescent="0.3">
      <c r="B72" s="57"/>
      <c r="D72" s="59" t="s">
        <v>133</v>
      </c>
      <c r="E72" s="59"/>
      <c r="F72" s="59"/>
      <c r="G72" s="59"/>
      <c r="H72" s="59"/>
      <c r="I72" s="59"/>
      <c r="J72" s="60">
        <f>ROUND($J$858,1)</f>
        <v>0</v>
      </c>
      <c r="K72" s="61"/>
    </row>
    <row r="73" spans="2:12" s="58" customFormat="1" ht="21" customHeight="1" x14ac:dyDescent="0.3">
      <c r="B73" s="57"/>
      <c r="D73" s="59" t="s">
        <v>134</v>
      </c>
      <c r="E73" s="59"/>
      <c r="F73" s="59"/>
      <c r="G73" s="59"/>
      <c r="H73" s="59"/>
      <c r="I73" s="59"/>
      <c r="J73" s="60">
        <f>ROUND($J$866,1)</f>
        <v>0</v>
      </c>
      <c r="K73" s="61"/>
    </row>
    <row r="74" spans="2:12" s="53" customFormat="1" ht="25.5" customHeight="1" x14ac:dyDescent="0.3">
      <c r="B74" s="52"/>
      <c r="D74" s="54" t="s">
        <v>998</v>
      </c>
      <c r="E74" s="54"/>
      <c r="F74" s="54"/>
      <c r="G74" s="54"/>
      <c r="H74" s="54"/>
      <c r="I74" s="54"/>
      <c r="J74" s="55">
        <f>ROUND($J$879,1)</f>
        <v>0</v>
      </c>
      <c r="K74" s="56"/>
    </row>
    <row r="75" spans="2:12" s="22" customFormat="1" ht="22.5" customHeight="1" x14ac:dyDescent="0.3">
      <c r="B75" s="23"/>
      <c r="K75" s="24"/>
    </row>
    <row r="76" spans="2:12" s="22" customFormat="1" ht="7.5" customHeight="1" x14ac:dyDescent="0.3">
      <c r="B76" s="42"/>
      <c r="C76" s="43"/>
      <c r="D76" s="43"/>
      <c r="E76" s="43"/>
      <c r="F76" s="43"/>
      <c r="G76" s="43"/>
      <c r="H76" s="43"/>
      <c r="I76" s="43"/>
      <c r="J76" s="43"/>
      <c r="K76" s="44"/>
    </row>
    <row r="80" spans="2:12" s="22" customFormat="1" ht="7.5" customHeight="1" x14ac:dyDescent="0.3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23"/>
    </row>
    <row r="81" spans="2:63" s="22" customFormat="1" ht="37.5" customHeight="1" x14ac:dyDescent="0.3">
      <c r="B81" s="23"/>
      <c r="C81" s="15" t="s">
        <v>137</v>
      </c>
      <c r="L81" s="23"/>
    </row>
    <row r="82" spans="2:63" s="22" customFormat="1" ht="7.5" customHeight="1" x14ac:dyDescent="0.3">
      <c r="B82" s="23"/>
      <c r="L82" s="23"/>
    </row>
    <row r="83" spans="2:63" s="22" customFormat="1" ht="15" customHeight="1" x14ac:dyDescent="0.3">
      <c r="B83" s="23"/>
      <c r="C83" s="18" t="s">
        <v>17</v>
      </c>
      <c r="L83" s="23"/>
    </row>
    <row r="84" spans="2:63" s="22" customFormat="1" ht="16.5" customHeight="1" x14ac:dyDescent="0.3">
      <c r="B84" s="23"/>
      <c r="E84" s="215" t="str">
        <f>$E$7</f>
        <v>Město Libavá - rekonstrukce kotelny č. 210</v>
      </c>
      <c r="F84" s="197"/>
      <c r="G84" s="197"/>
      <c r="H84" s="197"/>
      <c r="L84" s="23"/>
    </row>
    <row r="85" spans="2:63" s="9" customFormat="1" ht="15.75" customHeight="1" x14ac:dyDescent="0.3">
      <c r="B85" s="14"/>
      <c r="C85" s="18" t="s">
        <v>113</v>
      </c>
      <c r="L85" s="14"/>
    </row>
    <row r="86" spans="2:63" s="22" customFormat="1" ht="16.5" customHeight="1" x14ac:dyDescent="0.3">
      <c r="B86" s="23"/>
      <c r="E86" s="215" t="s">
        <v>986</v>
      </c>
      <c r="F86" s="197"/>
      <c r="G86" s="197"/>
      <c r="H86" s="197"/>
      <c r="L86" s="23"/>
    </row>
    <row r="87" spans="2:63" s="22" customFormat="1" ht="15" customHeight="1" x14ac:dyDescent="0.3">
      <c r="B87" s="23"/>
      <c r="C87" s="18" t="s">
        <v>115</v>
      </c>
      <c r="L87" s="23"/>
    </row>
    <row r="88" spans="2:63" s="22" customFormat="1" ht="19.5" customHeight="1" x14ac:dyDescent="0.3">
      <c r="B88" s="23"/>
      <c r="E88" s="196" t="str">
        <f>$E$11</f>
        <v>17-335-3-1 - D2.1 - PJ 01 Technologie</v>
      </c>
      <c r="F88" s="197"/>
      <c r="G88" s="197"/>
      <c r="H88" s="197"/>
      <c r="L88" s="23"/>
    </row>
    <row r="89" spans="2:63" s="22" customFormat="1" ht="7.5" customHeight="1" x14ac:dyDescent="0.3">
      <c r="B89" s="23"/>
      <c r="L89" s="23"/>
    </row>
    <row r="90" spans="2:63" s="22" customFormat="1" ht="18.75" customHeight="1" x14ac:dyDescent="0.3">
      <c r="B90" s="23"/>
      <c r="C90" s="18" t="s">
        <v>21</v>
      </c>
      <c r="F90" s="25" t="str">
        <f>$F$14</f>
        <v xml:space="preserve"> </v>
      </c>
      <c r="I90" s="18" t="s">
        <v>23</v>
      </c>
      <c r="J90" s="26" t="str">
        <f>IF($J$14="","",$J$14)</f>
        <v>Vyplň údaj</v>
      </c>
      <c r="L90" s="23"/>
    </row>
    <row r="91" spans="2:63" s="22" customFormat="1" ht="7.5" customHeight="1" x14ac:dyDescent="0.3">
      <c r="B91" s="23"/>
      <c r="L91" s="23"/>
    </row>
    <row r="92" spans="2:63" s="22" customFormat="1" ht="15.75" customHeight="1" x14ac:dyDescent="0.3">
      <c r="B92" s="23"/>
      <c r="C92" s="18" t="s">
        <v>24</v>
      </c>
      <c r="F92" s="25" t="str">
        <f>$E$17</f>
        <v xml:space="preserve"> </v>
      </c>
      <c r="I92" s="18" t="s">
        <v>29</v>
      </c>
      <c r="J92" s="25" t="str">
        <f>$E$23</f>
        <v xml:space="preserve"> </v>
      </c>
      <c r="L92" s="23"/>
    </row>
    <row r="93" spans="2:63" s="22" customFormat="1" ht="15" customHeight="1" x14ac:dyDescent="0.3">
      <c r="B93" s="23"/>
      <c r="C93" s="18" t="s">
        <v>27</v>
      </c>
      <c r="F93" s="25" t="str">
        <f>IF($E$20="","",$E$20)</f>
        <v/>
      </c>
      <c r="L93" s="23"/>
    </row>
    <row r="94" spans="2:63" s="22" customFormat="1" ht="11.25" customHeight="1" x14ac:dyDescent="0.3">
      <c r="B94" s="23"/>
      <c r="L94" s="23"/>
    </row>
    <row r="95" spans="2:63" s="69" customFormat="1" ht="30" customHeight="1" x14ac:dyDescent="0.3">
      <c r="B95" s="62"/>
      <c r="C95" s="63" t="s">
        <v>138</v>
      </c>
      <c r="D95" s="64" t="s">
        <v>51</v>
      </c>
      <c r="E95" s="64" t="s">
        <v>47</v>
      </c>
      <c r="F95" s="64" t="s">
        <v>139</v>
      </c>
      <c r="G95" s="64" t="s">
        <v>140</v>
      </c>
      <c r="H95" s="64" t="s">
        <v>141</v>
      </c>
      <c r="I95" s="64" t="s">
        <v>142</v>
      </c>
      <c r="J95" s="64" t="s">
        <v>143</v>
      </c>
      <c r="K95" s="65" t="s">
        <v>144</v>
      </c>
      <c r="L95" s="62"/>
      <c r="M95" s="66" t="s">
        <v>145</v>
      </c>
      <c r="N95" s="67" t="s">
        <v>36</v>
      </c>
      <c r="O95" s="67" t="s">
        <v>146</v>
      </c>
      <c r="P95" s="67" t="s">
        <v>147</v>
      </c>
      <c r="Q95" s="67" t="s">
        <v>148</v>
      </c>
      <c r="R95" s="67" t="s">
        <v>149</v>
      </c>
      <c r="S95" s="67" t="s">
        <v>150</v>
      </c>
      <c r="T95" s="68" t="s">
        <v>151</v>
      </c>
    </row>
    <row r="96" spans="2:63" s="22" customFormat="1" ht="30" customHeight="1" x14ac:dyDescent="0.35">
      <c r="B96" s="23"/>
      <c r="C96" s="51" t="s">
        <v>120</v>
      </c>
      <c r="J96" s="70">
        <f>$BK$96</f>
        <v>0</v>
      </c>
      <c r="L96" s="23"/>
      <c r="M96" s="71"/>
      <c r="N96" s="27"/>
      <c r="O96" s="27"/>
      <c r="P96" s="72">
        <f>$P$97+$P$879</f>
        <v>0</v>
      </c>
      <c r="Q96" s="27"/>
      <c r="R96" s="72">
        <f>$R$97+$R$879</f>
        <v>1.9226800000000004</v>
      </c>
      <c r="S96" s="27"/>
      <c r="T96" s="73">
        <f>$T$97+$T$879</f>
        <v>9.274659999999999</v>
      </c>
      <c r="AT96" s="22" t="s">
        <v>65</v>
      </c>
      <c r="AU96" s="22" t="s">
        <v>121</v>
      </c>
      <c r="BK96" s="74">
        <f>$BK$97+$BK$879</f>
        <v>0</v>
      </c>
    </row>
    <row r="97" spans="2:65" s="76" customFormat="1" ht="37.5" customHeight="1" x14ac:dyDescent="0.35">
      <c r="B97" s="75"/>
      <c r="D97" s="77" t="s">
        <v>65</v>
      </c>
      <c r="E97" s="78" t="s">
        <v>532</v>
      </c>
      <c r="F97" s="78" t="s">
        <v>533</v>
      </c>
      <c r="J97" s="79">
        <f>$BK$97</f>
        <v>0</v>
      </c>
      <c r="L97" s="75"/>
      <c r="M97" s="80"/>
      <c r="P97" s="81">
        <f>$P$98+$P$153+$P$178+$P$286+$P$328+$P$395+$P$462+$P$585+$P$689+$P$841+$P$858+$P$866</f>
        <v>0</v>
      </c>
      <c r="R97" s="81">
        <f>$R$98+$R$153+$R$178+$R$286+$R$328+$R$395+$R$462+$R$585+$R$689+$R$841+$R$858+$R$866</f>
        <v>1.9226800000000004</v>
      </c>
      <c r="T97" s="82">
        <f>$T$98+$T$153+$T$178+$T$286+$T$328+$T$395+$T$462+$T$585+$T$689+$T$841+$T$858+$T$866</f>
        <v>9.274659999999999</v>
      </c>
      <c r="AR97" s="77" t="s">
        <v>75</v>
      </c>
      <c r="AT97" s="77" t="s">
        <v>65</v>
      </c>
      <c r="AU97" s="77" t="s">
        <v>66</v>
      </c>
      <c r="AY97" s="77" t="s">
        <v>154</v>
      </c>
      <c r="BK97" s="83">
        <f>$BK$98+$BK$153+$BK$178+$BK$286+$BK$328+$BK$395+$BK$462+$BK$585+$BK$689+$BK$841+$BK$858+$BK$866</f>
        <v>0</v>
      </c>
    </row>
    <row r="98" spans="2:65" s="76" customFormat="1" ht="21" customHeight="1" x14ac:dyDescent="0.3">
      <c r="B98" s="75"/>
      <c r="D98" s="77" t="s">
        <v>65</v>
      </c>
      <c r="E98" s="84" t="s">
        <v>999</v>
      </c>
      <c r="F98" s="84" t="s">
        <v>1000</v>
      </c>
      <c r="J98" s="85">
        <f>$BK$98</f>
        <v>0</v>
      </c>
      <c r="L98" s="75"/>
      <c r="M98" s="80"/>
      <c r="P98" s="81">
        <f>SUM($P$99:$P$152)</f>
        <v>0</v>
      </c>
      <c r="R98" s="81">
        <f>SUM($R$99:$R$152)</f>
        <v>0</v>
      </c>
      <c r="T98" s="82">
        <f>SUM($T$99:$T$152)</f>
        <v>1.6474800000000001</v>
      </c>
      <c r="AR98" s="77" t="s">
        <v>75</v>
      </c>
      <c r="AT98" s="77" t="s">
        <v>65</v>
      </c>
      <c r="AU98" s="77" t="s">
        <v>73</v>
      </c>
      <c r="AY98" s="77" t="s">
        <v>154</v>
      </c>
      <c r="BK98" s="83">
        <f>SUM($BK$99:$BK$152)</f>
        <v>0</v>
      </c>
    </row>
    <row r="99" spans="2:65" s="22" customFormat="1" ht="15.75" customHeight="1" x14ac:dyDescent="0.3">
      <c r="B99" s="23"/>
      <c r="C99" s="86" t="s">
        <v>73</v>
      </c>
      <c r="D99" s="86" t="s">
        <v>156</v>
      </c>
      <c r="E99" s="87" t="s">
        <v>1001</v>
      </c>
      <c r="F99" s="88" t="s">
        <v>1002</v>
      </c>
      <c r="G99" s="89" t="s">
        <v>174</v>
      </c>
      <c r="H99" s="90">
        <v>25</v>
      </c>
      <c r="I99" s="118"/>
      <c r="J99" s="91">
        <f>ROUND($I$99*$H$99,1)</f>
        <v>0</v>
      </c>
      <c r="K99" s="88"/>
      <c r="L99" s="23"/>
      <c r="M99" s="92"/>
      <c r="N99" s="93" t="s">
        <v>37</v>
      </c>
      <c r="Q99" s="94">
        <v>0</v>
      </c>
      <c r="R99" s="94">
        <f>$Q$99*$H$99</f>
        <v>0</v>
      </c>
      <c r="S99" s="94">
        <v>5.3E-3</v>
      </c>
      <c r="T99" s="95">
        <f>$S$99*$H$99</f>
        <v>0.13250000000000001</v>
      </c>
      <c r="AR99" s="19" t="s">
        <v>261</v>
      </c>
      <c r="AT99" s="19" t="s">
        <v>156</v>
      </c>
      <c r="AU99" s="19" t="s">
        <v>75</v>
      </c>
      <c r="AY99" s="22" t="s">
        <v>154</v>
      </c>
      <c r="BE99" s="96">
        <f>IF($N$99="základní",$J$99,0)</f>
        <v>0</v>
      </c>
      <c r="BF99" s="96">
        <f>IF($N$99="snížená",$J$99,0)</f>
        <v>0</v>
      </c>
      <c r="BG99" s="96">
        <f>IF($N$99="zákl. přenesená",$J$99,0)</f>
        <v>0</v>
      </c>
      <c r="BH99" s="96">
        <f>IF($N$99="sníž. přenesená",$J$99,0)</f>
        <v>0</v>
      </c>
      <c r="BI99" s="96">
        <f>IF($N$99="nulová",$J$99,0)</f>
        <v>0</v>
      </c>
      <c r="BJ99" s="19" t="s">
        <v>73</v>
      </c>
      <c r="BK99" s="96">
        <f>ROUND($I$99*$H$99,1)</f>
        <v>0</v>
      </c>
      <c r="BL99" s="19" t="s">
        <v>261</v>
      </c>
      <c r="BM99" s="19" t="s">
        <v>1003</v>
      </c>
    </row>
    <row r="100" spans="2:65" s="22" customFormat="1" ht="15.75" customHeight="1" x14ac:dyDescent="0.3">
      <c r="B100" s="97"/>
      <c r="D100" s="98" t="s">
        <v>162</v>
      </c>
      <c r="E100" s="99"/>
      <c r="F100" s="99" t="s">
        <v>323</v>
      </c>
      <c r="H100" s="100">
        <v>25</v>
      </c>
      <c r="L100" s="97"/>
      <c r="M100" s="101"/>
      <c r="T100" s="102"/>
      <c r="AT100" s="103" t="s">
        <v>162</v>
      </c>
      <c r="AU100" s="103" t="s">
        <v>75</v>
      </c>
      <c r="AV100" s="103" t="s">
        <v>75</v>
      </c>
      <c r="AW100" s="103" t="s">
        <v>121</v>
      </c>
      <c r="AX100" s="103" t="s">
        <v>66</v>
      </c>
      <c r="AY100" s="103" t="s">
        <v>154</v>
      </c>
    </row>
    <row r="101" spans="2:65" s="22" customFormat="1" ht="15.75" customHeight="1" x14ac:dyDescent="0.3">
      <c r="B101" s="125"/>
      <c r="D101" s="104" t="s">
        <v>162</v>
      </c>
      <c r="E101" s="126"/>
      <c r="F101" s="127" t="s">
        <v>1004</v>
      </c>
      <c r="H101" s="128">
        <v>25</v>
      </c>
      <c r="L101" s="125"/>
      <c r="M101" s="129"/>
      <c r="T101" s="130"/>
      <c r="AT101" s="126" t="s">
        <v>162</v>
      </c>
      <c r="AU101" s="126" t="s">
        <v>75</v>
      </c>
      <c r="AV101" s="126" t="s">
        <v>160</v>
      </c>
      <c r="AW101" s="126" t="s">
        <v>121</v>
      </c>
      <c r="AX101" s="126" t="s">
        <v>73</v>
      </c>
      <c r="AY101" s="126" t="s">
        <v>154</v>
      </c>
    </row>
    <row r="102" spans="2:65" s="22" customFormat="1" ht="15.75" customHeight="1" x14ac:dyDescent="0.3">
      <c r="B102" s="23"/>
      <c r="C102" s="86" t="s">
        <v>75</v>
      </c>
      <c r="D102" s="86" t="s">
        <v>156</v>
      </c>
      <c r="E102" s="87" t="s">
        <v>1005</v>
      </c>
      <c r="F102" s="88" t="s">
        <v>1006</v>
      </c>
      <c r="G102" s="89" t="s">
        <v>174</v>
      </c>
      <c r="H102" s="90">
        <v>210</v>
      </c>
      <c r="I102" s="118"/>
      <c r="J102" s="91">
        <f>ROUND($I$102*$H$102,1)</f>
        <v>0</v>
      </c>
      <c r="K102" s="88"/>
      <c r="L102" s="23"/>
      <c r="M102" s="92"/>
      <c r="N102" s="93" t="s">
        <v>37</v>
      </c>
      <c r="Q102" s="94">
        <v>0</v>
      </c>
      <c r="R102" s="94">
        <f>$Q$102*$H$102</f>
        <v>0</v>
      </c>
      <c r="S102" s="94">
        <v>7.1799999999999998E-3</v>
      </c>
      <c r="T102" s="95">
        <f>$S$102*$H$102</f>
        <v>1.5078</v>
      </c>
      <c r="AR102" s="19" t="s">
        <v>261</v>
      </c>
      <c r="AT102" s="19" t="s">
        <v>156</v>
      </c>
      <c r="AU102" s="19" t="s">
        <v>75</v>
      </c>
      <c r="AY102" s="22" t="s">
        <v>154</v>
      </c>
      <c r="BE102" s="96">
        <f>IF($N$102="základní",$J$102,0)</f>
        <v>0</v>
      </c>
      <c r="BF102" s="96">
        <f>IF($N$102="snížená",$J$102,0)</f>
        <v>0</v>
      </c>
      <c r="BG102" s="96">
        <f>IF($N$102="zákl. přenesená",$J$102,0)</f>
        <v>0</v>
      </c>
      <c r="BH102" s="96">
        <f>IF($N$102="sníž. přenesená",$J$102,0)</f>
        <v>0</v>
      </c>
      <c r="BI102" s="96">
        <f>IF($N$102="nulová",$J$102,0)</f>
        <v>0</v>
      </c>
      <c r="BJ102" s="19" t="s">
        <v>73</v>
      </c>
      <c r="BK102" s="96">
        <f>ROUND($I$102*$H$102,1)</f>
        <v>0</v>
      </c>
      <c r="BL102" s="19" t="s">
        <v>261</v>
      </c>
      <c r="BM102" s="19" t="s">
        <v>1007</v>
      </c>
    </row>
    <row r="103" spans="2:65" s="22" customFormat="1" ht="15.75" customHeight="1" x14ac:dyDescent="0.3">
      <c r="B103" s="97"/>
      <c r="D103" s="98" t="s">
        <v>162</v>
      </c>
      <c r="E103" s="99"/>
      <c r="F103" s="99" t="s">
        <v>1008</v>
      </c>
      <c r="H103" s="100">
        <v>210</v>
      </c>
      <c r="L103" s="97"/>
      <c r="M103" s="101"/>
      <c r="T103" s="102"/>
      <c r="AT103" s="103" t="s">
        <v>162</v>
      </c>
      <c r="AU103" s="103" t="s">
        <v>75</v>
      </c>
      <c r="AV103" s="103" t="s">
        <v>75</v>
      </c>
      <c r="AW103" s="103" t="s">
        <v>121</v>
      </c>
      <c r="AX103" s="103" t="s">
        <v>66</v>
      </c>
      <c r="AY103" s="103" t="s">
        <v>154</v>
      </c>
    </row>
    <row r="104" spans="2:65" s="22" customFormat="1" ht="15.75" customHeight="1" x14ac:dyDescent="0.3">
      <c r="B104" s="125"/>
      <c r="D104" s="104" t="s">
        <v>162</v>
      </c>
      <c r="E104" s="126"/>
      <c r="F104" s="127" t="s">
        <v>1004</v>
      </c>
      <c r="H104" s="128">
        <v>210</v>
      </c>
      <c r="L104" s="125"/>
      <c r="M104" s="129"/>
      <c r="T104" s="130"/>
      <c r="AT104" s="126" t="s">
        <v>162</v>
      </c>
      <c r="AU104" s="126" t="s">
        <v>75</v>
      </c>
      <c r="AV104" s="126" t="s">
        <v>160</v>
      </c>
      <c r="AW104" s="126" t="s">
        <v>121</v>
      </c>
      <c r="AX104" s="126" t="s">
        <v>73</v>
      </c>
      <c r="AY104" s="126" t="s">
        <v>154</v>
      </c>
    </row>
    <row r="105" spans="2:65" s="22" customFormat="1" ht="27" customHeight="1" x14ac:dyDescent="0.3">
      <c r="B105" s="23"/>
      <c r="C105" s="86" t="s">
        <v>97</v>
      </c>
      <c r="D105" s="86" t="s">
        <v>156</v>
      </c>
      <c r="E105" s="87" t="s">
        <v>1009</v>
      </c>
      <c r="F105" s="88" t="s">
        <v>1010</v>
      </c>
      <c r="G105" s="89" t="s">
        <v>711</v>
      </c>
      <c r="H105" s="90">
        <v>1</v>
      </c>
      <c r="I105" s="118"/>
      <c r="J105" s="91">
        <f>ROUND($I$105*$H$105,1)</f>
        <v>0</v>
      </c>
      <c r="K105" s="88"/>
      <c r="L105" s="23"/>
      <c r="M105" s="92"/>
      <c r="N105" s="93" t="s">
        <v>37</v>
      </c>
      <c r="Q105" s="94">
        <v>0</v>
      </c>
      <c r="R105" s="94">
        <f>$Q$105*$H$105</f>
        <v>0</v>
      </c>
      <c r="S105" s="94">
        <v>7.1799999999999998E-3</v>
      </c>
      <c r="T105" s="95">
        <f>$S$105*$H$105</f>
        <v>7.1799999999999998E-3</v>
      </c>
      <c r="AR105" s="19" t="s">
        <v>261</v>
      </c>
      <c r="AT105" s="19" t="s">
        <v>156</v>
      </c>
      <c r="AU105" s="19" t="s">
        <v>75</v>
      </c>
      <c r="AY105" s="22" t="s">
        <v>154</v>
      </c>
      <c r="BE105" s="96">
        <f>IF($N$105="základní",$J$105,0)</f>
        <v>0</v>
      </c>
      <c r="BF105" s="96">
        <f>IF($N$105="snížená",$J$105,0)</f>
        <v>0</v>
      </c>
      <c r="BG105" s="96">
        <f>IF($N$105="zákl. přenesená",$J$105,0)</f>
        <v>0</v>
      </c>
      <c r="BH105" s="96">
        <f>IF($N$105="sníž. přenesená",$J$105,0)</f>
        <v>0</v>
      </c>
      <c r="BI105" s="96">
        <f>IF($N$105="nulová",$J$105,0)</f>
        <v>0</v>
      </c>
      <c r="BJ105" s="19" t="s">
        <v>73</v>
      </c>
      <c r="BK105" s="96">
        <f>ROUND($I$105*$H$105,1)</f>
        <v>0</v>
      </c>
      <c r="BL105" s="19" t="s">
        <v>261</v>
      </c>
      <c r="BM105" s="19" t="s">
        <v>1011</v>
      </c>
    </row>
    <row r="106" spans="2:65" s="22" customFormat="1" ht="15.75" customHeight="1" x14ac:dyDescent="0.3">
      <c r="B106" s="97"/>
      <c r="D106" s="98" t="s">
        <v>162</v>
      </c>
      <c r="E106" s="99"/>
      <c r="F106" s="99" t="s">
        <v>73</v>
      </c>
      <c r="H106" s="100">
        <v>1</v>
      </c>
      <c r="L106" s="97"/>
      <c r="M106" s="101"/>
      <c r="T106" s="102"/>
      <c r="AT106" s="103" t="s">
        <v>162</v>
      </c>
      <c r="AU106" s="103" t="s">
        <v>75</v>
      </c>
      <c r="AV106" s="103" t="s">
        <v>75</v>
      </c>
      <c r="AW106" s="103" t="s">
        <v>121</v>
      </c>
      <c r="AX106" s="103" t="s">
        <v>66</v>
      </c>
      <c r="AY106" s="103" t="s">
        <v>154</v>
      </c>
    </row>
    <row r="107" spans="2:65" s="22" customFormat="1" ht="15.75" customHeight="1" x14ac:dyDescent="0.3">
      <c r="B107" s="125"/>
      <c r="D107" s="104" t="s">
        <v>162</v>
      </c>
      <c r="E107" s="126"/>
      <c r="F107" s="127" t="s">
        <v>1004</v>
      </c>
      <c r="H107" s="128">
        <v>1</v>
      </c>
      <c r="L107" s="125"/>
      <c r="M107" s="129"/>
      <c r="T107" s="130"/>
      <c r="AT107" s="126" t="s">
        <v>162</v>
      </c>
      <c r="AU107" s="126" t="s">
        <v>75</v>
      </c>
      <c r="AV107" s="126" t="s">
        <v>160</v>
      </c>
      <c r="AW107" s="126" t="s">
        <v>121</v>
      </c>
      <c r="AX107" s="126" t="s">
        <v>73</v>
      </c>
      <c r="AY107" s="126" t="s">
        <v>154</v>
      </c>
    </row>
    <row r="108" spans="2:65" s="22" customFormat="1" ht="15.75" customHeight="1" x14ac:dyDescent="0.3">
      <c r="B108" s="23"/>
      <c r="C108" s="105" t="s">
        <v>160</v>
      </c>
      <c r="D108" s="105" t="s">
        <v>171</v>
      </c>
      <c r="E108" s="106" t="s">
        <v>1012</v>
      </c>
      <c r="F108" s="107" t="s">
        <v>1013</v>
      </c>
      <c r="G108" s="108" t="s">
        <v>174</v>
      </c>
      <c r="H108" s="109">
        <v>4</v>
      </c>
      <c r="I108" s="119"/>
      <c r="J108" s="110">
        <f>ROUND($I$108*$H$108,1)</f>
        <v>0</v>
      </c>
      <c r="K108" s="107"/>
      <c r="L108" s="111"/>
      <c r="M108" s="112"/>
      <c r="N108" s="113" t="s">
        <v>37</v>
      </c>
      <c r="Q108" s="94">
        <v>0</v>
      </c>
      <c r="R108" s="94">
        <f>$Q$108*$H$108</f>
        <v>0</v>
      </c>
      <c r="S108" s="94">
        <v>0</v>
      </c>
      <c r="T108" s="95">
        <f>$S$108*$H$108</f>
        <v>0</v>
      </c>
      <c r="AR108" s="19" t="s">
        <v>354</v>
      </c>
      <c r="AT108" s="19" t="s">
        <v>171</v>
      </c>
      <c r="AU108" s="19" t="s">
        <v>75</v>
      </c>
      <c r="AY108" s="22" t="s">
        <v>154</v>
      </c>
      <c r="BE108" s="96">
        <f>IF($N$108="základní",$J$108,0)</f>
        <v>0</v>
      </c>
      <c r="BF108" s="96">
        <f>IF($N$108="snížená",$J$108,0)</f>
        <v>0</v>
      </c>
      <c r="BG108" s="96">
        <f>IF($N$108="zákl. přenesená",$J$108,0)</f>
        <v>0</v>
      </c>
      <c r="BH108" s="96">
        <f>IF($N$108="sníž. přenesená",$J$108,0)</f>
        <v>0</v>
      </c>
      <c r="BI108" s="96">
        <f>IF($N$108="nulová",$J$108,0)</f>
        <v>0</v>
      </c>
      <c r="BJ108" s="19" t="s">
        <v>73</v>
      </c>
      <c r="BK108" s="96">
        <f>ROUND($I$108*$H$108,1)</f>
        <v>0</v>
      </c>
      <c r="BL108" s="19" t="s">
        <v>261</v>
      </c>
      <c r="BM108" s="19" t="s">
        <v>1014</v>
      </c>
    </row>
    <row r="109" spans="2:65" s="22" customFormat="1" ht="15.75" customHeight="1" x14ac:dyDescent="0.3">
      <c r="B109" s="97"/>
      <c r="D109" s="98" t="s">
        <v>162</v>
      </c>
      <c r="E109" s="99"/>
      <c r="F109" s="99" t="s">
        <v>160</v>
      </c>
      <c r="H109" s="100">
        <v>4</v>
      </c>
      <c r="L109" s="97"/>
      <c r="M109" s="101"/>
      <c r="T109" s="102"/>
      <c r="AT109" s="103" t="s">
        <v>162</v>
      </c>
      <c r="AU109" s="103" t="s">
        <v>75</v>
      </c>
      <c r="AV109" s="103" t="s">
        <v>75</v>
      </c>
      <c r="AW109" s="103" t="s">
        <v>121</v>
      </c>
      <c r="AX109" s="103" t="s">
        <v>66</v>
      </c>
      <c r="AY109" s="103" t="s">
        <v>154</v>
      </c>
    </row>
    <row r="110" spans="2:65" s="22" customFormat="1" ht="15.75" customHeight="1" x14ac:dyDescent="0.3">
      <c r="B110" s="125"/>
      <c r="D110" s="104" t="s">
        <v>162</v>
      </c>
      <c r="E110" s="126"/>
      <c r="F110" s="127" t="s">
        <v>1004</v>
      </c>
      <c r="H110" s="128">
        <v>4</v>
      </c>
      <c r="L110" s="125"/>
      <c r="M110" s="129"/>
      <c r="T110" s="130"/>
      <c r="AT110" s="126" t="s">
        <v>162</v>
      </c>
      <c r="AU110" s="126" t="s">
        <v>75</v>
      </c>
      <c r="AV110" s="126" t="s">
        <v>160</v>
      </c>
      <c r="AW110" s="126" t="s">
        <v>121</v>
      </c>
      <c r="AX110" s="126" t="s">
        <v>73</v>
      </c>
      <c r="AY110" s="126" t="s">
        <v>154</v>
      </c>
    </row>
    <row r="111" spans="2:65" s="22" customFormat="1" ht="15.75" customHeight="1" x14ac:dyDescent="0.3">
      <c r="B111" s="23"/>
      <c r="C111" s="105" t="s">
        <v>182</v>
      </c>
      <c r="D111" s="105" t="s">
        <v>171</v>
      </c>
      <c r="E111" s="106" t="s">
        <v>1015</v>
      </c>
      <c r="F111" s="107" t="s">
        <v>1016</v>
      </c>
      <c r="G111" s="108" t="s">
        <v>174</v>
      </c>
      <c r="H111" s="109">
        <v>19</v>
      </c>
      <c r="I111" s="119"/>
      <c r="J111" s="110">
        <f>ROUND($I$111*$H$111,1)</f>
        <v>0</v>
      </c>
      <c r="K111" s="107"/>
      <c r="L111" s="111"/>
      <c r="M111" s="112"/>
      <c r="N111" s="113" t="s">
        <v>37</v>
      </c>
      <c r="Q111" s="94">
        <v>0</v>
      </c>
      <c r="R111" s="94">
        <f>$Q$111*$H$111</f>
        <v>0</v>
      </c>
      <c r="S111" s="94">
        <v>0</v>
      </c>
      <c r="T111" s="95">
        <f>$S$111*$H$111</f>
        <v>0</v>
      </c>
      <c r="AR111" s="19" t="s">
        <v>354</v>
      </c>
      <c r="AT111" s="19" t="s">
        <v>171</v>
      </c>
      <c r="AU111" s="19" t="s">
        <v>75</v>
      </c>
      <c r="AY111" s="22" t="s">
        <v>154</v>
      </c>
      <c r="BE111" s="96">
        <f>IF($N$111="základní",$J$111,0)</f>
        <v>0</v>
      </c>
      <c r="BF111" s="96">
        <f>IF($N$111="snížená",$J$111,0)</f>
        <v>0</v>
      </c>
      <c r="BG111" s="96">
        <f>IF($N$111="zákl. přenesená",$J$111,0)</f>
        <v>0</v>
      </c>
      <c r="BH111" s="96">
        <f>IF($N$111="sníž. přenesená",$J$111,0)</f>
        <v>0</v>
      </c>
      <c r="BI111" s="96">
        <f>IF($N$111="nulová",$J$111,0)</f>
        <v>0</v>
      </c>
      <c r="BJ111" s="19" t="s">
        <v>73</v>
      </c>
      <c r="BK111" s="96">
        <f>ROUND($I$111*$H$111,1)</f>
        <v>0</v>
      </c>
      <c r="BL111" s="19" t="s">
        <v>261</v>
      </c>
      <c r="BM111" s="19" t="s">
        <v>1017</v>
      </c>
    </row>
    <row r="112" spans="2:65" s="22" customFormat="1" ht="15.75" customHeight="1" x14ac:dyDescent="0.3">
      <c r="B112" s="97"/>
      <c r="D112" s="98" t="s">
        <v>162</v>
      </c>
      <c r="E112" s="99"/>
      <c r="F112" s="99" t="s">
        <v>283</v>
      </c>
      <c r="H112" s="100">
        <v>19</v>
      </c>
      <c r="L112" s="97"/>
      <c r="M112" s="101"/>
      <c r="T112" s="102"/>
      <c r="AT112" s="103" t="s">
        <v>162</v>
      </c>
      <c r="AU112" s="103" t="s">
        <v>75</v>
      </c>
      <c r="AV112" s="103" t="s">
        <v>75</v>
      </c>
      <c r="AW112" s="103" t="s">
        <v>121</v>
      </c>
      <c r="AX112" s="103" t="s">
        <v>66</v>
      </c>
      <c r="AY112" s="103" t="s">
        <v>154</v>
      </c>
    </row>
    <row r="113" spans="2:65" s="22" customFormat="1" ht="15.75" customHeight="1" x14ac:dyDescent="0.3">
      <c r="B113" s="125"/>
      <c r="D113" s="104" t="s">
        <v>162</v>
      </c>
      <c r="E113" s="126"/>
      <c r="F113" s="127" t="s">
        <v>1004</v>
      </c>
      <c r="H113" s="128">
        <v>19</v>
      </c>
      <c r="L113" s="125"/>
      <c r="M113" s="129"/>
      <c r="T113" s="130"/>
      <c r="AT113" s="126" t="s">
        <v>162</v>
      </c>
      <c r="AU113" s="126" t="s">
        <v>75</v>
      </c>
      <c r="AV113" s="126" t="s">
        <v>160</v>
      </c>
      <c r="AW113" s="126" t="s">
        <v>121</v>
      </c>
      <c r="AX113" s="126" t="s">
        <v>73</v>
      </c>
      <c r="AY113" s="126" t="s">
        <v>154</v>
      </c>
    </row>
    <row r="114" spans="2:65" s="22" customFormat="1" ht="15.75" customHeight="1" x14ac:dyDescent="0.3">
      <c r="B114" s="23"/>
      <c r="C114" s="105" t="s">
        <v>192</v>
      </c>
      <c r="D114" s="105" t="s">
        <v>171</v>
      </c>
      <c r="E114" s="106" t="s">
        <v>1018</v>
      </c>
      <c r="F114" s="107" t="s">
        <v>1019</v>
      </c>
      <c r="G114" s="108" t="s">
        <v>174</v>
      </c>
      <c r="H114" s="109">
        <v>27</v>
      </c>
      <c r="I114" s="119"/>
      <c r="J114" s="110">
        <f>ROUND($I$114*$H$114,1)</f>
        <v>0</v>
      </c>
      <c r="K114" s="107"/>
      <c r="L114" s="111"/>
      <c r="M114" s="112"/>
      <c r="N114" s="113" t="s">
        <v>37</v>
      </c>
      <c r="Q114" s="94">
        <v>0</v>
      </c>
      <c r="R114" s="94">
        <f>$Q$114*$H$114</f>
        <v>0</v>
      </c>
      <c r="S114" s="94">
        <v>0</v>
      </c>
      <c r="T114" s="95">
        <f>$S$114*$H$114</f>
        <v>0</v>
      </c>
      <c r="AR114" s="19" t="s">
        <v>354</v>
      </c>
      <c r="AT114" s="19" t="s">
        <v>171</v>
      </c>
      <c r="AU114" s="19" t="s">
        <v>75</v>
      </c>
      <c r="AY114" s="22" t="s">
        <v>154</v>
      </c>
      <c r="BE114" s="96">
        <f>IF($N$114="základní",$J$114,0)</f>
        <v>0</v>
      </c>
      <c r="BF114" s="96">
        <f>IF($N$114="snížená",$J$114,0)</f>
        <v>0</v>
      </c>
      <c r="BG114" s="96">
        <f>IF($N$114="zákl. přenesená",$J$114,0)</f>
        <v>0</v>
      </c>
      <c r="BH114" s="96">
        <f>IF($N$114="sníž. přenesená",$J$114,0)</f>
        <v>0</v>
      </c>
      <c r="BI114" s="96">
        <f>IF($N$114="nulová",$J$114,0)</f>
        <v>0</v>
      </c>
      <c r="BJ114" s="19" t="s">
        <v>73</v>
      </c>
      <c r="BK114" s="96">
        <f>ROUND($I$114*$H$114,1)</f>
        <v>0</v>
      </c>
      <c r="BL114" s="19" t="s">
        <v>261</v>
      </c>
      <c r="BM114" s="19" t="s">
        <v>1020</v>
      </c>
    </row>
    <row r="115" spans="2:65" s="22" customFormat="1" ht="15.75" customHeight="1" x14ac:dyDescent="0.3">
      <c r="B115" s="97"/>
      <c r="D115" s="98" t="s">
        <v>162</v>
      </c>
      <c r="E115" s="99"/>
      <c r="F115" s="99" t="s">
        <v>331</v>
      </c>
      <c r="H115" s="100">
        <v>27</v>
      </c>
      <c r="L115" s="97"/>
      <c r="M115" s="101"/>
      <c r="T115" s="102"/>
      <c r="AT115" s="103" t="s">
        <v>162</v>
      </c>
      <c r="AU115" s="103" t="s">
        <v>75</v>
      </c>
      <c r="AV115" s="103" t="s">
        <v>75</v>
      </c>
      <c r="AW115" s="103" t="s">
        <v>121</v>
      </c>
      <c r="AX115" s="103" t="s">
        <v>66</v>
      </c>
      <c r="AY115" s="103" t="s">
        <v>154</v>
      </c>
    </row>
    <row r="116" spans="2:65" s="22" customFormat="1" ht="15.75" customHeight="1" x14ac:dyDescent="0.3">
      <c r="B116" s="125"/>
      <c r="D116" s="104" t="s">
        <v>162</v>
      </c>
      <c r="E116" s="126"/>
      <c r="F116" s="127" t="s">
        <v>1004</v>
      </c>
      <c r="H116" s="128">
        <v>27</v>
      </c>
      <c r="L116" s="125"/>
      <c r="M116" s="129"/>
      <c r="T116" s="130"/>
      <c r="AT116" s="126" t="s">
        <v>162</v>
      </c>
      <c r="AU116" s="126" t="s">
        <v>75</v>
      </c>
      <c r="AV116" s="126" t="s">
        <v>160</v>
      </c>
      <c r="AW116" s="126" t="s">
        <v>121</v>
      </c>
      <c r="AX116" s="126" t="s">
        <v>73</v>
      </c>
      <c r="AY116" s="126" t="s">
        <v>154</v>
      </c>
    </row>
    <row r="117" spans="2:65" s="22" customFormat="1" ht="15.75" customHeight="1" x14ac:dyDescent="0.3">
      <c r="B117" s="23"/>
      <c r="C117" s="105" t="s">
        <v>204</v>
      </c>
      <c r="D117" s="105" t="s">
        <v>171</v>
      </c>
      <c r="E117" s="106" t="s">
        <v>1021</v>
      </c>
      <c r="F117" s="107" t="s">
        <v>1022</v>
      </c>
      <c r="G117" s="108" t="s">
        <v>174</v>
      </c>
      <c r="H117" s="109">
        <v>4</v>
      </c>
      <c r="I117" s="119"/>
      <c r="J117" s="110">
        <f>ROUND($I$117*$H$117,1)</f>
        <v>0</v>
      </c>
      <c r="K117" s="107"/>
      <c r="L117" s="111"/>
      <c r="M117" s="112"/>
      <c r="N117" s="113" t="s">
        <v>37</v>
      </c>
      <c r="Q117" s="94">
        <v>0</v>
      </c>
      <c r="R117" s="94">
        <f>$Q$117*$H$117</f>
        <v>0</v>
      </c>
      <c r="S117" s="94">
        <v>0</v>
      </c>
      <c r="T117" s="95">
        <f>$S$117*$H$117</f>
        <v>0</v>
      </c>
      <c r="AR117" s="19" t="s">
        <v>354</v>
      </c>
      <c r="AT117" s="19" t="s">
        <v>171</v>
      </c>
      <c r="AU117" s="19" t="s">
        <v>75</v>
      </c>
      <c r="AY117" s="22" t="s">
        <v>154</v>
      </c>
      <c r="BE117" s="96">
        <f>IF($N$117="základní",$J$117,0)</f>
        <v>0</v>
      </c>
      <c r="BF117" s="96">
        <f>IF($N$117="snížená",$J$117,0)</f>
        <v>0</v>
      </c>
      <c r="BG117" s="96">
        <f>IF($N$117="zákl. přenesená",$J$117,0)</f>
        <v>0</v>
      </c>
      <c r="BH117" s="96">
        <f>IF($N$117="sníž. přenesená",$J$117,0)</f>
        <v>0</v>
      </c>
      <c r="BI117" s="96">
        <f>IF($N$117="nulová",$J$117,0)</f>
        <v>0</v>
      </c>
      <c r="BJ117" s="19" t="s">
        <v>73</v>
      </c>
      <c r="BK117" s="96">
        <f>ROUND($I$117*$H$117,1)</f>
        <v>0</v>
      </c>
      <c r="BL117" s="19" t="s">
        <v>261</v>
      </c>
      <c r="BM117" s="19" t="s">
        <v>1023</v>
      </c>
    </row>
    <row r="118" spans="2:65" s="22" customFormat="1" ht="15.75" customHeight="1" x14ac:dyDescent="0.3">
      <c r="B118" s="97"/>
      <c r="D118" s="98" t="s">
        <v>162</v>
      </c>
      <c r="E118" s="99"/>
      <c r="F118" s="99" t="s">
        <v>160</v>
      </c>
      <c r="H118" s="100">
        <v>4</v>
      </c>
      <c r="L118" s="97"/>
      <c r="M118" s="101"/>
      <c r="T118" s="102"/>
      <c r="AT118" s="103" t="s">
        <v>162</v>
      </c>
      <c r="AU118" s="103" t="s">
        <v>75</v>
      </c>
      <c r="AV118" s="103" t="s">
        <v>75</v>
      </c>
      <c r="AW118" s="103" t="s">
        <v>121</v>
      </c>
      <c r="AX118" s="103" t="s">
        <v>66</v>
      </c>
      <c r="AY118" s="103" t="s">
        <v>154</v>
      </c>
    </row>
    <row r="119" spans="2:65" s="22" customFormat="1" ht="15.75" customHeight="1" x14ac:dyDescent="0.3">
      <c r="B119" s="125"/>
      <c r="D119" s="104" t="s">
        <v>162</v>
      </c>
      <c r="E119" s="126"/>
      <c r="F119" s="127" t="s">
        <v>1004</v>
      </c>
      <c r="H119" s="128">
        <v>4</v>
      </c>
      <c r="L119" s="125"/>
      <c r="M119" s="129"/>
      <c r="T119" s="130"/>
      <c r="AT119" s="126" t="s">
        <v>162</v>
      </c>
      <c r="AU119" s="126" t="s">
        <v>75</v>
      </c>
      <c r="AV119" s="126" t="s">
        <v>160</v>
      </c>
      <c r="AW119" s="126" t="s">
        <v>121</v>
      </c>
      <c r="AX119" s="126" t="s">
        <v>73</v>
      </c>
      <c r="AY119" s="126" t="s">
        <v>154</v>
      </c>
    </row>
    <row r="120" spans="2:65" s="22" customFormat="1" ht="15.75" customHeight="1" x14ac:dyDescent="0.3">
      <c r="B120" s="23"/>
      <c r="C120" s="105" t="s">
        <v>175</v>
      </c>
      <c r="D120" s="105" t="s">
        <v>171</v>
      </c>
      <c r="E120" s="106" t="s">
        <v>1024</v>
      </c>
      <c r="F120" s="107" t="s">
        <v>1025</v>
      </c>
      <c r="G120" s="108" t="s">
        <v>174</v>
      </c>
      <c r="H120" s="109">
        <v>9</v>
      </c>
      <c r="I120" s="119"/>
      <c r="J120" s="110">
        <f>ROUND($I$120*$H$120,1)</f>
        <v>0</v>
      </c>
      <c r="K120" s="107"/>
      <c r="L120" s="111"/>
      <c r="M120" s="112"/>
      <c r="N120" s="113" t="s">
        <v>37</v>
      </c>
      <c r="Q120" s="94">
        <v>0</v>
      </c>
      <c r="R120" s="94">
        <f>$Q$120*$H$120</f>
        <v>0</v>
      </c>
      <c r="S120" s="94">
        <v>0</v>
      </c>
      <c r="T120" s="95">
        <f>$S$120*$H$120</f>
        <v>0</v>
      </c>
      <c r="AR120" s="19" t="s">
        <v>354</v>
      </c>
      <c r="AT120" s="19" t="s">
        <v>171</v>
      </c>
      <c r="AU120" s="19" t="s">
        <v>75</v>
      </c>
      <c r="AY120" s="22" t="s">
        <v>154</v>
      </c>
      <c r="BE120" s="96">
        <f>IF($N$120="základní",$J$120,0)</f>
        <v>0</v>
      </c>
      <c r="BF120" s="96">
        <f>IF($N$120="snížená",$J$120,0)</f>
        <v>0</v>
      </c>
      <c r="BG120" s="96">
        <f>IF($N$120="zákl. přenesená",$J$120,0)</f>
        <v>0</v>
      </c>
      <c r="BH120" s="96">
        <f>IF($N$120="sníž. přenesená",$J$120,0)</f>
        <v>0</v>
      </c>
      <c r="BI120" s="96">
        <f>IF($N$120="nulová",$J$120,0)</f>
        <v>0</v>
      </c>
      <c r="BJ120" s="19" t="s">
        <v>73</v>
      </c>
      <c r="BK120" s="96">
        <f>ROUND($I$120*$H$120,1)</f>
        <v>0</v>
      </c>
      <c r="BL120" s="19" t="s">
        <v>261</v>
      </c>
      <c r="BM120" s="19" t="s">
        <v>1026</v>
      </c>
    </row>
    <row r="121" spans="2:65" s="22" customFormat="1" ht="15.75" customHeight="1" x14ac:dyDescent="0.3">
      <c r="B121" s="97"/>
      <c r="D121" s="98" t="s">
        <v>162</v>
      </c>
      <c r="E121" s="99"/>
      <c r="F121" s="99" t="s">
        <v>217</v>
      </c>
      <c r="H121" s="100">
        <v>9</v>
      </c>
      <c r="L121" s="97"/>
      <c r="M121" s="101"/>
      <c r="T121" s="102"/>
      <c r="AT121" s="103" t="s">
        <v>162</v>
      </c>
      <c r="AU121" s="103" t="s">
        <v>75</v>
      </c>
      <c r="AV121" s="103" t="s">
        <v>75</v>
      </c>
      <c r="AW121" s="103" t="s">
        <v>121</v>
      </c>
      <c r="AX121" s="103" t="s">
        <v>66</v>
      </c>
      <c r="AY121" s="103" t="s">
        <v>154</v>
      </c>
    </row>
    <row r="122" spans="2:65" s="22" customFormat="1" ht="15.75" customHeight="1" x14ac:dyDescent="0.3">
      <c r="B122" s="125"/>
      <c r="D122" s="104" t="s">
        <v>162</v>
      </c>
      <c r="E122" s="126"/>
      <c r="F122" s="127" t="s">
        <v>1004</v>
      </c>
      <c r="H122" s="128">
        <v>9</v>
      </c>
      <c r="L122" s="125"/>
      <c r="M122" s="129"/>
      <c r="T122" s="130"/>
      <c r="AT122" s="126" t="s">
        <v>162</v>
      </c>
      <c r="AU122" s="126" t="s">
        <v>75</v>
      </c>
      <c r="AV122" s="126" t="s">
        <v>160</v>
      </c>
      <c r="AW122" s="126" t="s">
        <v>121</v>
      </c>
      <c r="AX122" s="126" t="s">
        <v>73</v>
      </c>
      <c r="AY122" s="126" t="s">
        <v>154</v>
      </c>
    </row>
    <row r="123" spans="2:65" s="22" customFormat="1" ht="15.75" customHeight="1" x14ac:dyDescent="0.3">
      <c r="B123" s="23"/>
      <c r="C123" s="105" t="s">
        <v>217</v>
      </c>
      <c r="D123" s="105" t="s">
        <v>171</v>
      </c>
      <c r="E123" s="106" t="s">
        <v>1027</v>
      </c>
      <c r="F123" s="107" t="s">
        <v>1028</v>
      </c>
      <c r="G123" s="108" t="s">
        <v>174</v>
      </c>
      <c r="H123" s="109">
        <v>5</v>
      </c>
      <c r="I123" s="119"/>
      <c r="J123" s="110">
        <f>ROUND($I$123*$H$123,1)</f>
        <v>0</v>
      </c>
      <c r="K123" s="107"/>
      <c r="L123" s="111"/>
      <c r="M123" s="112"/>
      <c r="N123" s="113" t="s">
        <v>37</v>
      </c>
      <c r="Q123" s="94">
        <v>0</v>
      </c>
      <c r="R123" s="94">
        <f>$Q$123*$H$123</f>
        <v>0</v>
      </c>
      <c r="S123" s="94">
        <v>0</v>
      </c>
      <c r="T123" s="95">
        <f>$S$123*$H$123</f>
        <v>0</v>
      </c>
      <c r="AR123" s="19" t="s">
        <v>354</v>
      </c>
      <c r="AT123" s="19" t="s">
        <v>171</v>
      </c>
      <c r="AU123" s="19" t="s">
        <v>75</v>
      </c>
      <c r="AY123" s="22" t="s">
        <v>154</v>
      </c>
      <c r="BE123" s="96">
        <f>IF($N$123="základní",$J$123,0)</f>
        <v>0</v>
      </c>
      <c r="BF123" s="96">
        <f>IF($N$123="snížená",$J$123,0)</f>
        <v>0</v>
      </c>
      <c r="BG123" s="96">
        <f>IF($N$123="zákl. přenesená",$J$123,0)</f>
        <v>0</v>
      </c>
      <c r="BH123" s="96">
        <f>IF($N$123="sníž. přenesená",$J$123,0)</f>
        <v>0</v>
      </c>
      <c r="BI123" s="96">
        <f>IF($N$123="nulová",$J$123,0)</f>
        <v>0</v>
      </c>
      <c r="BJ123" s="19" t="s">
        <v>73</v>
      </c>
      <c r="BK123" s="96">
        <f>ROUND($I$123*$H$123,1)</f>
        <v>0</v>
      </c>
      <c r="BL123" s="19" t="s">
        <v>261</v>
      </c>
      <c r="BM123" s="19" t="s">
        <v>1029</v>
      </c>
    </row>
    <row r="124" spans="2:65" s="22" customFormat="1" ht="15.75" customHeight="1" x14ac:dyDescent="0.3">
      <c r="B124" s="97"/>
      <c r="D124" s="98" t="s">
        <v>162</v>
      </c>
      <c r="E124" s="99"/>
      <c r="F124" s="99" t="s">
        <v>182</v>
      </c>
      <c r="H124" s="100">
        <v>5</v>
      </c>
      <c r="L124" s="97"/>
      <c r="M124" s="101"/>
      <c r="T124" s="102"/>
      <c r="AT124" s="103" t="s">
        <v>162</v>
      </c>
      <c r="AU124" s="103" t="s">
        <v>75</v>
      </c>
      <c r="AV124" s="103" t="s">
        <v>75</v>
      </c>
      <c r="AW124" s="103" t="s">
        <v>121</v>
      </c>
      <c r="AX124" s="103" t="s">
        <v>66</v>
      </c>
      <c r="AY124" s="103" t="s">
        <v>154</v>
      </c>
    </row>
    <row r="125" spans="2:65" s="22" customFormat="1" ht="15.75" customHeight="1" x14ac:dyDescent="0.3">
      <c r="B125" s="125"/>
      <c r="D125" s="104" t="s">
        <v>162</v>
      </c>
      <c r="E125" s="126"/>
      <c r="F125" s="127" t="s">
        <v>1004</v>
      </c>
      <c r="H125" s="128">
        <v>5</v>
      </c>
      <c r="L125" s="125"/>
      <c r="M125" s="129"/>
      <c r="T125" s="130"/>
      <c r="AT125" s="126" t="s">
        <v>162</v>
      </c>
      <c r="AU125" s="126" t="s">
        <v>75</v>
      </c>
      <c r="AV125" s="126" t="s">
        <v>160</v>
      </c>
      <c r="AW125" s="126" t="s">
        <v>121</v>
      </c>
      <c r="AX125" s="126" t="s">
        <v>73</v>
      </c>
      <c r="AY125" s="126" t="s">
        <v>154</v>
      </c>
    </row>
    <row r="126" spans="2:65" s="22" customFormat="1" ht="15.75" customHeight="1" x14ac:dyDescent="0.3">
      <c r="B126" s="23"/>
      <c r="C126" s="105" t="s">
        <v>226</v>
      </c>
      <c r="D126" s="105" t="s">
        <v>171</v>
      </c>
      <c r="E126" s="106" t="s">
        <v>1030</v>
      </c>
      <c r="F126" s="107" t="s">
        <v>1031</v>
      </c>
      <c r="G126" s="108" t="s">
        <v>174</v>
      </c>
      <c r="H126" s="109">
        <v>22</v>
      </c>
      <c r="I126" s="119"/>
      <c r="J126" s="110">
        <f>ROUND($I$126*$H$126,1)</f>
        <v>0</v>
      </c>
      <c r="K126" s="107"/>
      <c r="L126" s="111"/>
      <c r="M126" s="112"/>
      <c r="N126" s="113" t="s">
        <v>37</v>
      </c>
      <c r="Q126" s="94">
        <v>0</v>
      </c>
      <c r="R126" s="94">
        <f>$Q$126*$H$126</f>
        <v>0</v>
      </c>
      <c r="S126" s="94">
        <v>0</v>
      </c>
      <c r="T126" s="95">
        <f>$S$126*$H$126</f>
        <v>0</v>
      </c>
      <c r="AR126" s="19" t="s">
        <v>354</v>
      </c>
      <c r="AT126" s="19" t="s">
        <v>171</v>
      </c>
      <c r="AU126" s="19" t="s">
        <v>75</v>
      </c>
      <c r="AY126" s="22" t="s">
        <v>154</v>
      </c>
      <c r="BE126" s="96">
        <f>IF($N$126="základní",$J$126,0)</f>
        <v>0</v>
      </c>
      <c r="BF126" s="96">
        <f>IF($N$126="snížená",$J$126,0)</f>
        <v>0</v>
      </c>
      <c r="BG126" s="96">
        <f>IF($N$126="zákl. přenesená",$J$126,0)</f>
        <v>0</v>
      </c>
      <c r="BH126" s="96">
        <f>IF($N$126="sníž. přenesená",$J$126,0)</f>
        <v>0</v>
      </c>
      <c r="BI126" s="96">
        <f>IF($N$126="nulová",$J$126,0)</f>
        <v>0</v>
      </c>
      <c r="BJ126" s="19" t="s">
        <v>73</v>
      </c>
      <c r="BK126" s="96">
        <f>ROUND($I$126*$H$126,1)</f>
        <v>0</v>
      </c>
      <c r="BL126" s="19" t="s">
        <v>261</v>
      </c>
      <c r="BM126" s="19" t="s">
        <v>1032</v>
      </c>
    </row>
    <row r="127" spans="2:65" s="22" customFormat="1" ht="15.75" customHeight="1" x14ac:dyDescent="0.3">
      <c r="B127" s="97"/>
      <c r="D127" s="98" t="s">
        <v>162</v>
      </c>
      <c r="E127" s="99"/>
      <c r="F127" s="99" t="s">
        <v>295</v>
      </c>
      <c r="H127" s="100">
        <v>22</v>
      </c>
      <c r="L127" s="97"/>
      <c r="M127" s="101"/>
      <c r="T127" s="102"/>
      <c r="AT127" s="103" t="s">
        <v>162</v>
      </c>
      <c r="AU127" s="103" t="s">
        <v>75</v>
      </c>
      <c r="AV127" s="103" t="s">
        <v>75</v>
      </c>
      <c r="AW127" s="103" t="s">
        <v>121</v>
      </c>
      <c r="AX127" s="103" t="s">
        <v>66</v>
      </c>
      <c r="AY127" s="103" t="s">
        <v>154</v>
      </c>
    </row>
    <row r="128" spans="2:65" s="22" customFormat="1" ht="15.75" customHeight="1" x14ac:dyDescent="0.3">
      <c r="B128" s="125"/>
      <c r="D128" s="104" t="s">
        <v>162</v>
      </c>
      <c r="E128" s="126"/>
      <c r="F128" s="127" t="s">
        <v>1004</v>
      </c>
      <c r="H128" s="128">
        <v>22</v>
      </c>
      <c r="L128" s="125"/>
      <c r="M128" s="129"/>
      <c r="T128" s="130"/>
      <c r="AT128" s="126" t="s">
        <v>162</v>
      </c>
      <c r="AU128" s="126" t="s">
        <v>75</v>
      </c>
      <c r="AV128" s="126" t="s">
        <v>160</v>
      </c>
      <c r="AW128" s="126" t="s">
        <v>121</v>
      </c>
      <c r="AX128" s="126" t="s">
        <v>73</v>
      </c>
      <c r="AY128" s="126" t="s">
        <v>154</v>
      </c>
    </row>
    <row r="129" spans="2:65" s="22" customFormat="1" ht="15.75" customHeight="1" x14ac:dyDescent="0.3">
      <c r="B129" s="23"/>
      <c r="C129" s="105" t="s">
        <v>231</v>
      </c>
      <c r="D129" s="105" t="s">
        <v>171</v>
      </c>
      <c r="E129" s="106" t="s">
        <v>1033</v>
      </c>
      <c r="F129" s="107" t="s">
        <v>1034</v>
      </c>
      <c r="G129" s="108" t="s">
        <v>174</v>
      </c>
      <c r="H129" s="109">
        <v>6</v>
      </c>
      <c r="I129" s="119"/>
      <c r="J129" s="110">
        <f>ROUND($I$129*$H$129,1)</f>
        <v>0</v>
      </c>
      <c r="K129" s="107"/>
      <c r="L129" s="111"/>
      <c r="M129" s="112"/>
      <c r="N129" s="113" t="s">
        <v>37</v>
      </c>
      <c r="Q129" s="94">
        <v>0</v>
      </c>
      <c r="R129" s="94">
        <f>$Q$129*$H$129</f>
        <v>0</v>
      </c>
      <c r="S129" s="94">
        <v>0</v>
      </c>
      <c r="T129" s="95">
        <f>$S$129*$H$129</f>
        <v>0</v>
      </c>
      <c r="AR129" s="19" t="s">
        <v>354</v>
      </c>
      <c r="AT129" s="19" t="s">
        <v>171</v>
      </c>
      <c r="AU129" s="19" t="s">
        <v>75</v>
      </c>
      <c r="AY129" s="22" t="s">
        <v>154</v>
      </c>
      <c r="BE129" s="96">
        <f>IF($N$129="základní",$J$129,0)</f>
        <v>0</v>
      </c>
      <c r="BF129" s="96">
        <f>IF($N$129="snížená",$J$129,0)</f>
        <v>0</v>
      </c>
      <c r="BG129" s="96">
        <f>IF($N$129="zákl. přenesená",$J$129,0)</f>
        <v>0</v>
      </c>
      <c r="BH129" s="96">
        <f>IF($N$129="sníž. přenesená",$J$129,0)</f>
        <v>0</v>
      </c>
      <c r="BI129" s="96">
        <f>IF($N$129="nulová",$J$129,0)</f>
        <v>0</v>
      </c>
      <c r="BJ129" s="19" t="s">
        <v>73</v>
      </c>
      <c r="BK129" s="96">
        <f>ROUND($I$129*$H$129,1)</f>
        <v>0</v>
      </c>
      <c r="BL129" s="19" t="s">
        <v>261</v>
      </c>
      <c r="BM129" s="19" t="s">
        <v>1035</v>
      </c>
    </row>
    <row r="130" spans="2:65" s="22" customFormat="1" ht="15.75" customHeight="1" x14ac:dyDescent="0.3">
      <c r="B130" s="97"/>
      <c r="D130" s="98" t="s">
        <v>162</v>
      </c>
      <c r="E130" s="99"/>
      <c r="F130" s="99" t="s">
        <v>192</v>
      </c>
      <c r="H130" s="100">
        <v>6</v>
      </c>
      <c r="L130" s="97"/>
      <c r="M130" s="101"/>
      <c r="T130" s="102"/>
      <c r="AT130" s="103" t="s">
        <v>162</v>
      </c>
      <c r="AU130" s="103" t="s">
        <v>75</v>
      </c>
      <c r="AV130" s="103" t="s">
        <v>75</v>
      </c>
      <c r="AW130" s="103" t="s">
        <v>121</v>
      </c>
      <c r="AX130" s="103" t="s">
        <v>66</v>
      </c>
      <c r="AY130" s="103" t="s">
        <v>154</v>
      </c>
    </row>
    <row r="131" spans="2:65" s="22" customFormat="1" ht="15.75" customHeight="1" x14ac:dyDescent="0.3">
      <c r="B131" s="125"/>
      <c r="D131" s="104" t="s">
        <v>162</v>
      </c>
      <c r="E131" s="126"/>
      <c r="F131" s="127" t="s">
        <v>1004</v>
      </c>
      <c r="H131" s="128">
        <v>6</v>
      </c>
      <c r="L131" s="125"/>
      <c r="M131" s="129"/>
      <c r="T131" s="130"/>
      <c r="AT131" s="126" t="s">
        <v>162</v>
      </c>
      <c r="AU131" s="126" t="s">
        <v>75</v>
      </c>
      <c r="AV131" s="126" t="s">
        <v>160</v>
      </c>
      <c r="AW131" s="126" t="s">
        <v>121</v>
      </c>
      <c r="AX131" s="126" t="s">
        <v>73</v>
      </c>
      <c r="AY131" s="126" t="s">
        <v>154</v>
      </c>
    </row>
    <row r="132" spans="2:65" s="22" customFormat="1" ht="15.75" customHeight="1" x14ac:dyDescent="0.3">
      <c r="B132" s="23"/>
      <c r="C132" s="105" t="s">
        <v>240</v>
      </c>
      <c r="D132" s="105" t="s">
        <v>171</v>
      </c>
      <c r="E132" s="106" t="s">
        <v>1036</v>
      </c>
      <c r="F132" s="107" t="s">
        <v>1037</v>
      </c>
      <c r="G132" s="108" t="s">
        <v>174</v>
      </c>
      <c r="H132" s="109">
        <v>34</v>
      </c>
      <c r="I132" s="119"/>
      <c r="J132" s="110">
        <f>ROUND($I$132*$H$132,1)</f>
        <v>0</v>
      </c>
      <c r="K132" s="107"/>
      <c r="L132" s="111"/>
      <c r="M132" s="112"/>
      <c r="N132" s="113" t="s">
        <v>37</v>
      </c>
      <c r="Q132" s="94">
        <v>0</v>
      </c>
      <c r="R132" s="94">
        <f>$Q$132*$H$132</f>
        <v>0</v>
      </c>
      <c r="S132" s="94">
        <v>0</v>
      </c>
      <c r="T132" s="95">
        <f>$S$132*$H$132</f>
        <v>0</v>
      </c>
      <c r="AR132" s="19" t="s">
        <v>354</v>
      </c>
      <c r="AT132" s="19" t="s">
        <v>171</v>
      </c>
      <c r="AU132" s="19" t="s">
        <v>75</v>
      </c>
      <c r="AY132" s="22" t="s">
        <v>154</v>
      </c>
      <c r="BE132" s="96">
        <f>IF($N$132="základní",$J$132,0)</f>
        <v>0</v>
      </c>
      <c r="BF132" s="96">
        <f>IF($N$132="snížená",$J$132,0)</f>
        <v>0</v>
      </c>
      <c r="BG132" s="96">
        <f>IF($N$132="zákl. přenesená",$J$132,0)</f>
        <v>0</v>
      </c>
      <c r="BH132" s="96">
        <f>IF($N$132="sníž. přenesená",$J$132,0)</f>
        <v>0</v>
      </c>
      <c r="BI132" s="96">
        <f>IF($N$132="nulová",$J$132,0)</f>
        <v>0</v>
      </c>
      <c r="BJ132" s="19" t="s">
        <v>73</v>
      </c>
      <c r="BK132" s="96">
        <f>ROUND($I$132*$H$132,1)</f>
        <v>0</v>
      </c>
      <c r="BL132" s="19" t="s">
        <v>261</v>
      </c>
      <c r="BM132" s="19" t="s">
        <v>1038</v>
      </c>
    </row>
    <row r="133" spans="2:65" s="22" customFormat="1" ht="15.75" customHeight="1" x14ac:dyDescent="0.3">
      <c r="B133" s="97"/>
      <c r="D133" s="98" t="s">
        <v>162</v>
      </c>
      <c r="E133" s="99"/>
      <c r="F133" s="99" t="s">
        <v>363</v>
      </c>
      <c r="H133" s="100">
        <v>34</v>
      </c>
      <c r="L133" s="97"/>
      <c r="M133" s="101"/>
      <c r="T133" s="102"/>
      <c r="AT133" s="103" t="s">
        <v>162</v>
      </c>
      <c r="AU133" s="103" t="s">
        <v>75</v>
      </c>
      <c r="AV133" s="103" t="s">
        <v>75</v>
      </c>
      <c r="AW133" s="103" t="s">
        <v>121</v>
      </c>
      <c r="AX133" s="103" t="s">
        <v>66</v>
      </c>
      <c r="AY133" s="103" t="s">
        <v>154</v>
      </c>
    </row>
    <row r="134" spans="2:65" s="22" customFormat="1" ht="15.75" customHeight="1" x14ac:dyDescent="0.3">
      <c r="B134" s="125"/>
      <c r="D134" s="104" t="s">
        <v>162</v>
      </c>
      <c r="E134" s="126"/>
      <c r="F134" s="127" t="s">
        <v>1004</v>
      </c>
      <c r="H134" s="128">
        <v>34</v>
      </c>
      <c r="L134" s="125"/>
      <c r="M134" s="129"/>
      <c r="T134" s="130"/>
      <c r="AT134" s="126" t="s">
        <v>162</v>
      </c>
      <c r="AU134" s="126" t="s">
        <v>75</v>
      </c>
      <c r="AV134" s="126" t="s">
        <v>160</v>
      </c>
      <c r="AW134" s="126" t="s">
        <v>121</v>
      </c>
      <c r="AX134" s="126" t="s">
        <v>73</v>
      </c>
      <c r="AY134" s="126" t="s">
        <v>154</v>
      </c>
    </row>
    <row r="135" spans="2:65" s="22" customFormat="1" ht="15.75" customHeight="1" x14ac:dyDescent="0.3">
      <c r="B135" s="23"/>
      <c r="C135" s="105" t="s">
        <v>245</v>
      </c>
      <c r="D135" s="105" t="s">
        <v>171</v>
      </c>
      <c r="E135" s="106" t="s">
        <v>1039</v>
      </c>
      <c r="F135" s="107" t="s">
        <v>1040</v>
      </c>
      <c r="G135" s="108" t="s">
        <v>174</v>
      </c>
      <c r="H135" s="109">
        <v>5</v>
      </c>
      <c r="I135" s="119"/>
      <c r="J135" s="110">
        <f>ROUND($I$135*$H$135,1)</f>
        <v>0</v>
      </c>
      <c r="K135" s="107"/>
      <c r="L135" s="111"/>
      <c r="M135" s="112"/>
      <c r="N135" s="113" t="s">
        <v>37</v>
      </c>
      <c r="Q135" s="94">
        <v>0</v>
      </c>
      <c r="R135" s="94">
        <f>$Q$135*$H$135</f>
        <v>0</v>
      </c>
      <c r="S135" s="94">
        <v>0</v>
      </c>
      <c r="T135" s="95">
        <f>$S$135*$H$135</f>
        <v>0</v>
      </c>
      <c r="AR135" s="19" t="s">
        <v>354</v>
      </c>
      <c r="AT135" s="19" t="s">
        <v>171</v>
      </c>
      <c r="AU135" s="19" t="s">
        <v>75</v>
      </c>
      <c r="AY135" s="22" t="s">
        <v>154</v>
      </c>
      <c r="BE135" s="96">
        <f>IF($N$135="základní",$J$135,0)</f>
        <v>0</v>
      </c>
      <c r="BF135" s="96">
        <f>IF($N$135="snížená",$J$135,0)</f>
        <v>0</v>
      </c>
      <c r="BG135" s="96">
        <f>IF($N$135="zákl. přenesená",$J$135,0)</f>
        <v>0</v>
      </c>
      <c r="BH135" s="96">
        <f>IF($N$135="sníž. přenesená",$J$135,0)</f>
        <v>0</v>
      </c>
      <c r="BI135" s="96">
        <f>IF($N$135="nulová",$J$135,0)</f>
        <v>0</v>
      </c>
      <c r="BJ135" s="19" t="s">
        <v>73</v>
      </c>
      <c r="BK135" s="96">
        <f>ROUND($I$135*$H$135,1)</f>
        <v>0</v>
      </c>
      <c r="BL135" s="19" t="s">
        <v>261</v>
      </c>
      <c r="BM135" s="19" t="s">
        <v>1041</v>
      </c>
    </row>
    <row r="136" spans="2:65" s="22" customFormat="1" ht="15.75" customHeight="1" x14ac:dyDescent="0.3">
      <c r="B136" s="97"/>
      <c r="D136" s="98" t="s">
        <v>162</v>
      </c>
      <c r="E136" s="99"/>
      <c r="F136" s="99" t="s">
        <v>182</v>
      </c>
      <c r="H136" s="100">
        <v>5</v>
      </c>
      <c r="L136" s="97"/>
      <c r="M136" s="101"/>
      <c r="T136" s="102"/>
      <c r="AT136" s="103" t="s">
        <v>162</v>
      </c>
      <c r="AU136" s="103" t="s">
        <v>75</v>
      </c>
      <c r="AV136" s="103" t="s">
        <v>75</v>
      </c>
      <c r="AW136" s="103" t="s">
        <v>121</v>
      </c>
      <c r="AX136" s="103" t="s">
        <v>66</v>
      </c>
      <c r="AY136" s="103" t="s">
        <v>154</v>
      </c>
    </row>
    <row r="137" spans="2:65" s="22" customFormat="1" ht="15.75" customHeight="1" x14ac:dyDescent="0.3">
      <c r="B137" s="125"/>
      <c r="D137" s="104" t="s">
        <v>162</v>
      </c>
      <c r="E137" s="126"/>
      <c r="F137" s="127" t="s">
        <v>1004</v>
      </c>
      <c r="H137" s="128">
        <v>5</v>
      </c>
      <c r="L137" s="125"/>
      <c r="M137" s="129"/>
      <c r="T137" s="130"/>
      <c r="AT137" s="126" t="s">
        <v>162</v>
      </c>
      <c r="AU137" s="126" t="s">
        <v>75</v>
      </c>
      <c r="AV137" s="126" t="s">
        <v>160</v>
      </c>
      <c r="AW137" s="126" t="s">
        <v>121</v>
      </c>
      <c r="AX137" s="126" t="s">
        <v>73</v>
      </c>
      <c r="AY137" s="126" t="s">
        <v>154</v>
      </c>
    </row>
    <row r="138" spans="2:65" s="22" customFormat="1" ht="15.75" customHeight="1" x14ac:dyDescent="0.3">
      <c r="B138" s="23"/>
      <c r="C138" s="105" t="s">
        <v>249</v>
      </c>
      <c r="D138" s="105" t="s">
        <v>171</v>
      </c>
      <c r="E138" s="106" t="s">
        <v>1042</v>
      </c>
      <c r="F138" s="107" t="s">
        <v>1043</v>
      </c>
      <c r="G138" s="108" t="s">
        <v>174</v>
      </c>
      <c r="H138" s="109">
        <v>4</v>
      </c>
      <c r="I138" s="119"/>
      <c r="J138" s="110">
        <f>ROUND($I$138*$H$138,1)</f>
        <v>0</v>
      </c>
      <c r="K138" s="107"/>
      <c r="L138" s="111"/>
      <c r="M138" s="112"/>
      <c r="N138" s="113" t="s">
        <v>37</v>
      </c>
      <c r="Q138" s="94">
        <v>0</v>
      </c>
      <c r="R138" s="94">
        <f>$Q$138*$H$138</f>
        <v>0</v>
      </c>
      <c r="S138" s="94">
        <v>0</v>
      </c>
      <c r="T138" s="95">
        <f>$S$138*$H$138</f>
        <v>0</v>
      </c>
      <c r="AR138" s="19" t="s">
        <v>354</v>
      </c>
      <c r="AT138" s="19" t="s">
        <v>171</v>
      </c>
      <c r="AU138" s="19" t="s">
        <v>75</v>
      </c>
      <c r="AY138" s="22" t="s">
        <v>154</v>
      </c>
      <c r="BE138" s="96">
        <f>IF($N$138="základní",$J$138,0)</f>
        <v>0</v>
      </c>
      <c r="BF138" s="96">
        <f>IF($N$138="snížená",$J$138,0)</f>
        <v>0</v>
      </c>
      <c r="BG138" s="96">
        <f>IF($N$138="zákl. přenesená",$J$138,0)</f>
        <v>0</v>
      </c>
      <c r="BH138" s="96">
        <f>IF($N$138="sníž. přenesená",$J$138,0)</f>
        <v>0</v>
      </c>
      <c r="BI138" s="96">
        <f>IF($N$138="nulová",$J$138,0)</f>
        <v>0</v>
      </c>
      <c r="BJ138" s="19" t="s">
        <v>73</v>
      </c>
      <c r="BK138" s="96">
        <f>ROUND($I$138*$H$138,1)</f>
        <v>0</v>
      </c>
      <c r="BL138" s="19" t="s">
        <v>261</v>
      </c>
      <c r="BM138" s="19" t="s">
        <v>1044</v>
      </c>
    </row>
    <row r="139" spans="2:65" s="22" customFormat="1" ht="15.75" customHeight="1" x14ac:dyDescent="0.3">
      <c r="B139" s="97"/>
      <c r="D139" s="98" t="s">
        <v>162</v>
      </c>
      <c r="E139" s="99"/>
      <c r="F139" s="99" t="s">
        <v>160</v>
      </c>
      <c r="H139" s="100">
        <v>4</v>
      </c>
      <c r="L139" s="97"/>
      <c r="M139" s="101"/>
      <c r="T139" s="102"/>
      <c r="AT139" s="103" t="s">
        <v>162</v>
      </c>
      <c r="AU139" s="103" t="s">
        <v>75</v>
      </c>
      <c r="AV139" s="103" t="s">
        <v>75</v>
      </c>
      <c r="AW139" s="103" t="s">
        <v>121</v>
      </c>
      <c r="AX139" s="103" t="s">
        <v>66</v>
      </c>
      <c r="AY139" s="103" t="s">
        <v>154</v>
      </c>
    </row>
    <row r="140" spans="2:65" s="22" customFormat="1" ht="15.75" customHeight="1" x14ac:dyDescent="0.3">
      <c r="B140" s="125"/>
      <c r="D140" s="104" t="s">
        <v>162</v>
      </c>
      <c r="E140" s="126"/>
      <c r="F140" s="127" t="s">
        <v>1004</v>
      </c>
      <c r="H140" s="128">
        <v>4</v>
      </c>
      <c r="L140" s="125"/>
      <c r="M140" s="129"/>
      <c r="T140" s="130"/>
      <c r="AT140" s="126" t="s">
        <v>162</v>
      </c>
      <c r="AU140" s="126" t="s">
        <v>75</v>
      </c>
      <c r="AV140" s="126" t="s">
        <v>160</v>
      </c>
      <c r="AW140" s="126" t="s">
        <v>121</v>
      </c>
      <c r="AX140" s="126" t="s">
        <v>73</v>
      </c>
      <c r="AY140" s="126" t="s">
        <v>154</v>
      </c>
    </row>
    <row r="141" spans="2:65" s="22" customFormat="1" ht="15.75" customHeight="1" x14ac:dyDescent="0.3">
      <c r="B141" s="23"/>
      <c r="C141" s="105" t="s">
        <v>9</v>
      </c>
      <c r="D141" s="105" t="s">
        <v>171</v>
      </c>
      <c r="E141" s="106" t="s">
        <v>1045</v>
      </c>
      <c r="F141" s="107" t="s">
        <v>1046</v>
      </c>
      <c r="G141" s="108" t="s">
        <v>174</v>
      </c>
      <c r="H141" s="109">
        <v>85</v>
      </c>
      <c r="I141" s="119"/>
      <c r="J141" s="110">
        <f>ROUND($I$141*$H$141,1)</f>
        <v>0</v>
      </c>
      <c r="K141" s="107"/>
      <c r="L141" s="111"/>
      <c r="M141" s="112"/>
      <c r="N141" s="113" t="s">
        <v>37</v>
      </c>
      <c r="Q141" s="94">
        <v>0</v>
      </c>
      <c r="R141" s="94">
        <f>$Q$141*$H$141</f>
        <v>0</v>
      </c>
      <c r="S141" s="94">
        <v>0</v>
      </c>
      <c r="T141" s="95">
        <f>$S$141*$H$141</f>
        <v>0</v>
      </c>
      <c r="AR141" s="19" t="s">
        <v>354</v>
      </c>
      <c r="AT141" s="19" t="s">
        <v>171</v>
      </c>
      <c r="AU141" s="19" t="s">
        <v>75</v>
      </c>
      <c r="AY141" s="22" t="s">
        <v>154</v>
      </c>
      <c r="BE141" s="96">
        <f>IF($N$141="základní",$J$141,0)</f>
        <v>0</v>
      </c>
      <c r="BF141" s="96">
        <f>IF($N$141="snížená",$J$141,0)</f>
        <v>0</v>
      </c>
      <c r="BG141" s="96">
        <f>IF($N$141="zákl. přenesená",$J$141,0)</f>
        <v>0</v>
      </c>
      <c r="BH141" s="96">
        <f>IF($N$141="sníž. přenesená",$J$141,0)</f>
        <v>0</v>
      </c>
      <c r="BI141" s="96">
        <f>IF($N$141="nulová",$J$141,0)</f>
        <v>0</v>
      </c>
      <c r="BJ141" s="19" t="s">
        <v>73</v>
      </c>
      <c r="BK141" s="96">
        <f>ROUND($I$141*$H$141,1)</f>
        <v>0</v>
      </c>
      <c r="BL141" s="19" t="s">
        <v>261</v>
      </c>
      <c r="BM141" s="19" t="s">
        <v>1047</v>
      </c>
    </row>
    <row r="142" spans="2:65" s="22" customFormat="1" ht="15.75" customHeight="1" x14ac:dyDescent="0.3">
      <c r="B142" s="97"/>
      <c r="D142" s="98" t="s">
        <v>162</v>
      </c>
      <c r="E142" s="99"/>
      <c r="F142" s="99" t="s">
        <v>610</v>
      </c>
      <c r="H142" s="100">
        <v>85</v>
      </c>
      <c r="L142" s="97"/>
      <c r="M142" s="101"/>
      <c r="T142" s="102"/>
      <c r="AT142" s="103" t="s">
        <v>162</v>
      </c>
      <c r="AU142" s="103" t="s">
        <v>75</v>
      </c>
      <c r="AV142" s="103" t="s">
        <v>75</v>
      </c>
      <c r="AW142" s="103" t="s">
        <v>121</v>
      </c>
      <c r="AX142" s="103" t="s">
        <v>66</v>
      </c>
      <c r="AY142" s="103" t="s">
        <v>154</v>
      </c>
    </row>
    <row r="143" spans="2:65" s="22" customFormat="1" ht="15.75" customHeight="1" x14ac:dyDescent="0.3">
      <c r="B143" s="125"/>
      <c r="D143" s="104" t="s">
        <v>162</v>
      </c>
      <c r="E143" s="126"/>
      <c r="F143" s="127" t="s">
        <v>1004</v>
      </c>
      <c r="H143" s="128">
        <v>85</v>
      </c>
      <c r="L143" s="125"/>
      <c r="M143" s="129"/>
      <c r="T143" s="130"/>
      <c r="AT143" s="126" t="s">
        <v>162</v>
      </c>
      <c r="AU143" s="126" t="s">
        <v>75</v>
      </c>
      <c r="AV143" s="126" t="s">
        <v>160</v>
      </c>
      <c r="AW143" s="126" t="s">
        <v>121</v>
      </c>
      <c r="AX143" s="126" t="s">
        <v>73</v>
      </c>
      <c r="AY143" s="126" t="s">
        <v>154</v>
      </c>
    </row>
    <row r="144" spans="2:65" s="22" customFormat="1" ht="15.75" customHeight="1" x14ac:dyDescent="0.3">
      <c r="B144" s="23"/>
      <c r="C144" s="105" t="s">
        <v>261</v>
      </c>
      <c r="D144" s="105" t="s">
        <v>171</v>
      </c>
      <c r="E144" s="106" t="s">
        <v>1048</v>
      </c>
      <c r="F144" s="107" t="s">
        <v>1049</v>
      </c>
      <c r="G144" s="108" t="s">
        <v>174</v>
      </c>
      <c r="H144" s="109">
        <v>4</v>
      </c>
      <c r="I144" s="119"/>
      <c r="J144" s="110">
        <f>ROUND($I$144*$H$144,1)</f>
        <v>0</v>
      </c>
      <c r="K144" s="107"/>
      <c r="L144" s="111"/>
      <c r="M144" s="112"/>
      <c r="N144" s="113" t="s">
        <v>37</v>
      </c>
      <c r="Q144" s="94">
        <v>0</v>
      </c>
      <c r="R144" s="94">
        <f>$Q$144*$H$144</f>
        <v>0</v>
      </c>
      <c r="S144" s="94">
        <v>0</v>
      </c>
      <c r="T144" s="95">
        <f>$S$144*$H$144</f>
        <v>0</v>
      </c>
      <c r="AR144" s="19" t="s">
        <v>354</v>
      </c>
      <c r="AT144" s="19" t="s">
        <v>171</v>
      </c>
      <c r="AU144" s="19" t="s">
        <v>75</v>
      </c>
      <c r="AY144" s="22" t="s">
        <v>154</v>
      </c>
      <c r="BE144" s="96">
        <f>IF($N$144="základní",$J$144,0)</f>
        <v>0</v>
      </c>
      <c r="BF144" s="96">
        <f>IF($N$144="snížená",$J$144,0)</f>
        <v>0</v>
      </c>
      <c r="BG144" s="96">
        <f>IF($N$144="zákl. přenesená",$J$144,0)</f>
        <v>0</v>
      </c>
      <c r="BH144" s="96">
        <f>IF($N$144="sníž. přenesená",$J$144,0)</f>
        <v>0</v>
      </c>
      <c r="BI144" s="96">
        <f>IF($N$144="nulová",$J$144,0)</f>
        <v>0</v>
      </c>
      <c r="BJ144" s="19" t="s">
        <v>73</v>
      </c>
      <c r="BK144" s="96">
        <f>ROUND($I$144*$H$144,1)</f>
        <v>0</v>
      </c>
      <c r="BL144" s="19" t="s">
        <v>261</v>
      </c>
      <c r="BM144" s="19" t="s">
        <v>1050</v>
      </c>
    </row>
    <row r="145" spans="2:65" s="22" customFormat="1" ht="15.75" customHeight="1" x14ac:dyDescent="0.3">
      <c r="B145" s="97"/>
      <c r="D145" s="98" t="s">
        <v>162</v>
      </c>
      <c r="E145" s="99"/>
      <c r="F145" s="99" t="s">
        <v>160</v>
      </c>
      <c r="H145" s="100">
        <v>4</v>
      </c>
      <c r="L145" s="97"/>
      <c r="M145" s="101"/>
      <c r="T145" s="102"/>
      <c r="AT145" s="103" t="s">
        <v>162</v>
      </c>
      <c r="AU145" s="103" t="s">
        <v>75</v>
      </c>
      <c r="AV145" s="103" t="s">
        <v>75</v>
      </c>
      <c r="AW145" s="103" t="s">
        <v>121</v>
      </c>
      <c r="AX145" s="103" t="s">
        <v>66</v>
      </c>
      <c r="AY145" s="103" t="s">
        <v>154</v>
      </c>
    </row>
    <row r="146" spans="2:65" s="22" customFormat="1" ht="15.75" customHeight="1" x14ac:dyDescent="0.3">
      <c r="B146" s="125"/>
      <c r="D146" s="104" t="s">
        <v>162</v>
      </c>
      <c r="E146" s="126"/>
      <c r="F146" s="127" t="s">
        <v>1004</v>
      </c>
      <c r="H146" s="128">
        <v>4</v>
      </c>
      <c r="L146" s="125"/>
      <c r="M146" s="129"/>
      <c r="T146" s="130"/>
      <c r="AT146" s="126" t="s">
        <v>162</v>
      </c>
      <c r="AU146" s="126" t="s">
        <v>75</v>
      </c>
      <c r="AV146" s="126" t="s">
        <v>160</v>
      </c>
      <c r="AW146" s="126" t="s">
        <v>121</v>
      </c>
      <c r="AX146" s="126" t="s">
        <v>73</v>
      </c>
      <c r="AY146" s="126" t="s">
        <v>154</v>
      </c>
    </row>
    <row r="147" spans="2:65" s="22" customFormat="1" ht="15.75" customHeight="1" x14ac:dyDescent="0.3">
      <c r="B147" s="23"/>
      <c r="C147" s="105" t="s">
        <v>272</v>
      </c>
      <c r="D147" s="105" t="s">
        <v>171</v>
      </c>
      <c r="E147" s="106" t="s">
        <v>1051</v>
      </c>
      <c r="F147" s="107" t="s">
        <v>1052</v>
      </c>
      <c r="G147" s="108" t="s">
        <v>174</v>
      </c>
      <c r="H147" s="109">
        <v>11</v>
      </c>
      <c r="I147" s="119"/>
      <c r="J147" s="110">
        <f>ROUND($I$147*$H$147,1)</f>
        <v>0</v>
      </c>
      <c r="K147" s="107"/>
      <c r="L147" s="111"/>
      <c r="M147" s="112"/>
      <c r="N147" s="113" t="s">
        <v>37</v>
      </c>
      <c r="Q147" s="94">
        <v>0</v>
      </c>
      <c r="R147" s="94">
        <f>$Q$147*$H$147</f>
        <v>0</v>
      </c>
      <c r="S147" s="94">
        <v>0</v>
      </c>
      <c r="T147" s="95">
        <f>$S$147*$H$147</f>
        <v>0</v>
      </c>
      <c r="AR147" s="19" t="s">
        <v>354</v>
      </c>
      <c r="AT147" s="19" t="s">
        <v>171</v>
      </c>
      <c r="AU147" s="19" t="s">
        <v>75</v>
      </c>
      <c r="AY147" s="22" t="s">
        <v>154</v>
      </c>
      <c r="BE147" s="96">
        <f>IF($N$147="základní",$J$147,0)</f>
        <v>0</v>
      </c>
      <c r="BF147" s="96">
        <f>IF($N$147="snížená",$J$147,0)</f>
        <v>0</v>
      </c>
      <c r="BG147" s="96">
        <f>IF($N$147="zákl. přenesená",$J$147,0)</f>
        <v>0</v>
      </c>
      <c r="BH147" s="96">
        <f>IF($N$147="sníž. přenesená",$J$147,0)</f>
        <v>0</v>
      </c>
      <c r="BI147" s="96">
        <f>IF($N$147="nulová",$J$147,0)</f>
        <v>0</v>
      </c>
      <c r="BJ147" s="19" t="s">
        <v>73</v>
      </c>
      <c r="BK147" s="96">
        <f>ROUND($I$147*$H$147,1)</f>
        <v>0</v>
      </c>
      <c r="BL147" s="19" t="s">
        <v>261</v>
      </c>
      <c r="BM147" s="19" t="s">
        <v>1053</v>
      </c>
    </row>
    <row r="148" spans="2:65" s="22" customFormat="1" ht="15.75" customHeight="1" x14ac:dyDescent="0.3">
      <c r="B148" s="97"/>
      <c r="D148" s="98" t="s">
        <v>162</v>
      </c>
      <c r="E148" s="99"/>
      <c r="F148" s="99" t="s">
        <v>231</v>
      </c>
      <c r="H148" s="100">
        <v>11</v>
      </c>
      <c r="L148" s="97"/>
      <c r="M148" s="101"/>
      <c r="T148" s="102"/>
      <c r="AT148" s="103" t="s">
        <v>162</v>
      </c>
      <c r="AU148" s="103" t="s">
        <v>75</v>
      </c>
      <c r="AV148" s="103" t="s">
        <v>75</v>
      </c>
      <c r="AW148" s="103" t="s">
        <v>121</v>
      </c>
      <c r="AX148" s="103" t="s">
        <v>66</v>
      </c>
      <c r="AY148" s="103" t="s">
        <v>154</v>
      </c>
    </row>
    <row r="149" spans="2:65" s="22" customFormat="1" ht="15.75" customHeight="1" x14ac:dyDescent="0.3">
      <c r="B149" s="125"/>
      <c r="D149" s="104" t="s">
        <v>162</v>
      </c>
      <c r="E149" s="126"/>
      <c r="F149" s="127" t="s">
        <v>1004</v>
      </c>
      <c r="H149" s="128">
        <v>11</v>
      </c>
      <c r="L149" s="125"/>
      <c r="M149" s="129"/>
      <c r="T149" s="130"/>
      <c r="AT149" s="126" t="s">
        <v>162</v>
      </c>
      <c r="AU149" s="126" t="s">
        <v>75</v>
      </c>
      <c r="AV149" s="126" t="s">
        <v>160</v>
      </c>
      <c r="AW149" s="126" t="s">
        <v>121</v>
      </c>
      <c r="AX149" s="126" t="s">
        <v>73</v>
      </c>
      <c r="AY149" s="126" t="s">
        <v>154</v>
      </c>
    </row>
    <row r="150" spans="2:65" s="22" customFormat="1" ht="15.75" customHeight="1" x14ac:dyDescent="0.3">
      <c r="B150" s="23"/>
      <c r="C150" s="86" t="s">
        <v>276</v>
      </c>
      <c r="D150" s="86" t="s">
        <v>156</v>
      </c>
      <c r="E150" s="87" t="s">
        <v>1054</v>
      </c>
      <c r="F150" s="88" t="s">
        <v>1055</v>
      </c>
      <c r="G150" s="89" t="s">
        <v>174</v>
      </c>
      <c r="H150" s="90">
        <v>90</v>
      </c>
      <c r="I150" s="118"/>
      <c r="J150" s="91">
        <f>ROUND($I$150*$H$150,1)</f>
        <v>0</v>
      </c>
      <c r="K150" s="88"/>
      <c r="L150" s="23"/>
      <c r="M150" s="92"/>
      <c r="N150" s="93" t="s">
        <v>37</v>
      </c>
      <c r="Q150" s="94">
        <v>0</v>
      </c>
      <c r="R150" s="94">
        <f>$Q$150*$H$150</f>
        <v>0</v>
      </c>
      <c r="S150" s="94">
        <v>0</v>
      </c>
      <c r="T150" s="95">
        <f>$S$150*$H$150</f>
        <v>0</v>
      </c>
      <c r="AR150" s="19" t="s">
        <v>261</v>
      </c>
      <c r="AT150" s="19" t="s">
        <v>156</v>
      </c>
      <c r="AU150" s="19" t="s">
        <v>75</v>
      </c>
      <c r="AY150" s="22" t="s">
        <v>154</v>
      </c>
      <c r="BE150" s="96">
        <f>IF($N$150="základní",$J$150,0)</f>
        <v>0</v>
      </c>
      <c r="BF150" s="96">
        <f>IF($N$150="snížená",$J$150,0)</f>
        <v>0</v>
      </c>
      <c r="BG150" s="96">
        <f>IF($N$150="zákl. přenesená",$J$150,0)</f>
        <v>0</v>
      </c>
      <c r="BH150" s="96">
        <f>IF($N$150="sníž. přenesená",$J$150,0)</f>
        <v>0</v>
      </c>
      <c r="BI150" s="96">
        <f>IF($N$150="nulová",$J$150,0)</f>
        <v>0</v>
      </c>
      <c r="BJ150" s="19" t="s">
        <v>73</v>
      </c>
      <c r="BK150" s="96">
        <f>ROUND($I$150*$H$150,1)</f>
        <v>0</v>
      </c>
      <c r="BL150" s="19" t="s">
        <v>261</v>
      </c>
      <c r="BM150" s="19" t="s">
        <v>1056</v>
      </c>
    </row>
    <row r="151" spans="2:65" s="22" customFormat="1" ht="15.75" customHeight="1" x14ac:dyDescent="0.3">
      <c r="B151" s="23"/>
      <c r="C151" s="89" t="s">
        <v>283</v>
      </c>
      <c r="D151" s="89" t="s">
        <v>156</v>
      </c>
      <c r="E151" s="87" t="s">
        <v>1057</v>
      </c>
      <c r="F151" s="88" t="s">
        <v>1058</v>
      </c>
      <c r="G151" s="89" t="s">
        <v>174</v>
      </c>
      <c r="H151" s="90">
        <v>149</v>
      </c>
      <c r="I151" s="118"/>
      <c r="J151" s="91">
        <f>ROUND($I$151*$H$151,1)</f>
        <v>0</v>
      </c>
      <c r="K151" s="88"/>
      <c r="L151" s="23"/>
      <c r="M151" s="92"/>
      <c r="N151" s="93" t="s">
        <v>37</v>
      </c>
      <c r="Q151" s="94">
        <v>0</v>
      </c>
      <c r="R151" s="94">
        <f>$Q$151*$H$151</f>
        <v>0</v>
      </c>
      <c r="S151" s="94">
        <v>0</v>
      </c>
      <c r="T151" s="95">
        <f>$S$151*$H$151</f>
        <v>0</v>
      </c>
      <c r="AR151" s="19" t="s">
        <v>261</v>
      </c>
      <c r="AT151" s="19" t="s">
        <v>156</v>
      </c>
      <c r="AU151" s="19" t="s">
        <v>75</v>
      </c>
      <c r="AY151" s="19" t="s">
        <v>154</v>
      </c>
      <c r="BE151" s="96">
        <f>IF($N$151="základní",$J$151,0)</f>
        <v>0</v>
      </c>
      <c r="BF151" s="96">
        <f>IF($N$151="snížená",$J$151,0)</f>
        <v>0</v>
      </c>
      <c r="BG151" s="96">
        <f>IF($N$151="zákl. přenesená",$J$151,0)</f>
        <v>0</v>
      </c>
      <c r="BH151" s="96">
        <f>IF($N$151="sníž. přenesená",$J$151,0)</f>
        <v>0</v>
      </c>
      <c r="BI151" s="96">
        <f>IF($N$151="nulová",$J$151,0)</f>
        <v>0</v>
      </c>
      <c r="BJ151" s="19" t="s">
        <v>73</v>
      </c>
      <c r="BK151" s="96">
        <f>ROUND($I$151*$H$151,1)</f>
        <v>0</v>
      </c>
      <c r="BL151" s="19" t="s">
        <v>261</v>
      </c>
      <c r="BM151" s="19" t="s">
        <v>1059</v>
      </c>
    </row>
    <row r="152" spans="2:65" s="22" customFormat="1" ht="15.75" customHeight="1" x14ac:dyDescent="0.3">
      <c r="B152" s="23"/>
      <c r="C152" s="89" t="s">
        <v>288</v>
      </c>
      <c r="D152" s="89" t="s">
        <v>156</v>
      </c>
      <c r="E152" s="87" t="s">
        <v>1060</v>
      </c>
      <c r="F152" s="88" t="s">
        <v>1061</v>
      </c>
      <c r="G152" s="89" t="s">
        <v>1062</v>
      </c>
      <c r="H152" s="134"/>
      <c r="I152" s="118"/>
      <c r="J152" s="91">
        <f>ROUND($I$152*$H$152,1)</f>
        <v>0</v>
      </c>
      <c r="K152" s="88"/>
      <c r="L152" s="23"/>
      <c r="M152" s="92"/>
      <c r="N152" s="93" t="s">
        <v>37</v>
      </c>
      <c r="Q152" s="94">
        <v>0</v>
      </c>
      <c r="R152" s="94">
        <f>$Q$152*$H$152</f>
        <v>0</v>
      </c>
      <c r="S152" s="94">
        <v>0</v>
      </c>
      <c r="T152" s="95">
        <f>$S$152*$H$152</f>
        <v>0</v>
      </c>
      <c r="AR152" s="19" t="s">
        <v>160</v>
      </c>
      <c r="AT152" s="19" t="s">
        <v>156</v>
      </c>
      <c r="AU152" s="19" t="s">
        <v>75</v>
      </c>
      <c r="AY152" s="19" t="s">
        <v>154</v>
      </c>
      <c r="BE152" s="96">
        <f>IF($N$152="základní",$J$152,0)</f>
        <v>0</v>
      </c>
      <c r="BF152" s="96">
        <f>IF($N$152="snížená",$J$152,0)</f>
        <v>0</v>
      </c>
      <c r="BG152" s="96">
        <f>IF($N$152="zákl. přenesená",$J$152,0)</f>
        <v>0</v>
      </c>
      <c r="BH152" s="96">
        <f>IF($N$152="sníž. přenesená",$J$152,0)</f>
        <v>0</v>
      </c>
      <c r="BI152" s="96">
        <f>IF($N$152="nulová",$J$152,0)</f>
        <v>0</v>
      </c>
      <c r="BJ152" s="19" t="s">
        <v>73</v>
      </c>
      <c r="BK152" s="96">
        <f>ROUND($I$152*$H$152,1)</f>
        <v>0</v>
      </c>
      <c r="BL152" s="19" t="s">
        <v>160</v>
      </c>
      <c r="BM152" s="19" t="s">
        <v>1063</v>
      </c>
    </row>
    <row r="153" spans="2:65" s="76" customFormat="1" ht="30.75" customHeight="1" x14ac:dyDescent="0.3">
      <c r="B153" s="75"/>
      <c r="D153" s="77" t="s">
        <v>65</v>
      </c>
      <c r="E153" s="84" t="s">
        <v>1064</v>
      </c>
      <c r="F153" s="84" t="s">
        <v>1065</v>
      </c>
      <c r="J153" s="85">
        <f>$BK$153</f>
        <v>0</v>
      </c>
      <c r="L153" s="75"/>
      <c r="M153" s="80"/>
      <c r="P153" s="81">
        <f>SUM($P$154:$P$177)</f>
        <v>0</v>
      </c>
      <c r="R153" s="81">
        <f>SUM($R$154:$R$177)</f>
        <v>1.8939999999999999E-2</v>
      </c>
      <c r="T153" s="82">
        <f>SUM($T$154:$T$177)</f>
        <v>0</v>
      </c>
      <c r="AR153" s="77" t="s">
        <v>75</v>
      </c>
      <c r="AT153" s="77" t="s">
        <v>65</v>
      </c>
      <c r="AU153" s="77" t="s">
        <v>73</v>
      </c>
      <c r="AY153" s="77" t="s">
        <v>154</v>
      </c>
      <c r="BK153" s="83">
        <f>SUM($BK$154:$BK$177)</f>
        <v>0</v>
      </c>
    </row>
    <row r="154" spans="2:65" s="22" customFormat="1" ht="27" customHeight="1" x14ac:dyDescent="0.3">
      <c r="B154" s="23"/>
      <c r="C154" s="89" t="s">
        <v>8</v>
      </c>
      <c r="D154" s="89" t="s">
        <v>156</v>
      </c>
      <c r="E154" s="87" t="s">
        <v>1066</v>
      </c>
      <c r="F154" s="88" t="s">
        <v>1067</v>
      </c>
      <c r="G154" s="89" t="s">
        <v>174</v>
      </c>
      <c r="H154" s="90">
        <v>18</v>
      </c>
      <c r="I154" s="118"/>
      <c r="J154" s="91">
        <f>ROUND($I$154*$H$154,1)</f>
        <v>0</v>
      </c>
      <c r="K154" s="88"/>
      <c r="L154" s="23"/>
      <c r="M154" s="92"/>
      <c r="N154" s="93" t="s">
        <v>37</v>
      </c>
      <c r="Q154" s="94">
        <v>1.0499999999999999E-3</v>
      </c>
      <c r="R154" s="94">
        <f>$Q$154*$H$154</f>
        <v>1.89E-2</v>
      </c>
      <c r="S154" s="94">
        <v>0</v>
      </c>
      <c r="T154" s="95">
        <f>$S$154*$H$154</f>
        <v>0</v>
      </c>
      <c r="AR154" s="19" t="s">
        <v>261</v>
      </c>
      <c r="AT154" s="19" t="s">
        <v>156</v>
      </c>
      <c r="AU154" s="19" t="s">
        <v>75</v>
      </c>
      <c r="AY154" s="19" t="s">
        <v>154</v>
      </c>
      <c r="BE154" s="96">
        <f>IF($N$154="základní",$J$154,0)</f>
        <v>0</v>
      </c>
      <c r="BF154" s="96">
        <f>IF($N$154="snížená",$J$154,0)</f>
        <v>0</v>
      </c>
      <c r="BG154" s="96">
        <f>IF($N$154="zákl. přenesená",$J$154,0)</f>
        <v>0</v>
      </c>
      <c r="BH154" s="96">
        <f>IF($N$154="sníž. přenesená",$J$154,0)</f>
        <v>0</v>
      </c>
      <c r="BI154" s="96">
        <f>IF($N$154="nulová",$J$154,0)</f>
        <v>0</v>
      </c>
      <c r="BJ154" s="19" t="s">
        <v>73</v>
      </c>
      <c r="BK154" s="96">
        <f>ROUND($I$154*$H$154,1)</f>
        <v>0</v>
      </c>
      <c r="BL154" s="19" t="s">
        <v>261</v>
      </c>
      <c r="BM154" s="19" t="s">
        <v>1068</v>
      </c>
    </row>
    <row r="155" spans="2:65" s="22" customFormat="1" ht="15.75" customHeight="1" x14ac:dyDescent="0.3">
      <c r="B155" s="97"/>
      <c r="D155" s="98" t="s">
        <v>162</v>
      </c>
      <c r="E155" s="99"/>
      <c r="F155" s="99" t="s">
        <v>276</v>
      </c>
      <c r="H155" s="100">
        <v>18</v>
      </c>
      <c r="L155" s="97"/>
      <c r="M155" s="101"/>
      <c r="T155" s="102"/>
      <c r="AT155" s="103" t="s">
        <v>162</v>
      </c>
      <c r="AU155" s="103" t="s">
        <v>75</v>
      </c>
      <c r="AV155" s="103" t="s">
        <v>75</v>
      </c>
      <c r="AW155" s="103" t="s">
        <v>121</v>
      </c>
      <c r="AX155" s="103" t="s">
        <v>66</v>
      </c>
      <c r="AY155" s="103" t="s">
        <v>154</v>
      </c>
    </row>
    <row r="156" spans="2:65" s="22" customFormat="1" ht="15.75" customHeight="1" x14ac:dyDescent="0.3">
      <c r="B156" s="125"/>
      <c r="D156" s="104" t="s">
        <v>162</v>
      </c>
      <c r="E156" s="126"/>
      <c r="F156" s="127" t="s">
        <v>1004</v>
      </c>
      <c r="H156" s="128">
        <v>18</v>
      </c>
      <c r="L156" s="125"/>
      <c r="M156" s="129"/>
      <c r="T156" s="130"/>
      <c r="AT156" s="126" t="s">
        <v>162</v>
      </c>
      <c r="AU156" s="126" t="s">
        <v>75</v>
      </c>
      <c r="AV156" s="126" t="s">
        <v>160</v>
      </c>
      <c r="AW156" s="126" t="s">
        <v>121</v>
      </c>
      <c r="AX156" s="126" t="s">
        <v>73</v>
      </c>
      <c r="AY156" s="126" t="s">
        <v>154</v>
      </c>
    </row>
    <row r="157" spans="2:65" s="22" customFormat="1" ht="15.75" customHeight="1" x14ac:dyDescent="0.3">
      <c r="B157" s="23"/>
      <c r="C157" s="105" t="s">
        <v>295</v>
      </c>
      <c r="D157" s="105" t="s">
        <v>171</v>
      </c>
      <c r="E157" s="106" t="s">
        <v>1069</v>
      </c>
      <c r="F157" s="107" t="s">
        <v>1070</v>
      </c>
      <c r="G157" s="108" t="s">
        <v>174</v>
      </c>
      <c r="H157" s="109">
        <v>18</v>
      </c>
      <c r="I157" s="119"/>
      <c r="J157" s="110">
        <f>ROUND($I$157*$H$157,1)</f>
        <v>0</v>
      </c>
      <c r="K157" s="107"/>
      <c r="L157" s="111"/>
      <c r="M157" s="112"/>
      <c r="N157" s="113" t="s">
        <v>37</v>
      </c>
      <c r="Q157" s="94">
        <v>0</v>
      </c>
      <c r="R157" s="94">
        <f>$Q$157*$H$157</f>
        <v>0</v>
      </c>
      <c r="S157" s="94">
        <v>0</v>
      </c>
      <c r="T157" s="95">
        <f>$S$157*$H$157</f>
        <v>0</v>
      </c>
      <c r="AR157" s="19" t="s">
        <v>354</v>
      </c>
      <c r="AT157" s="19" t="s">
        <v>171</v>
      </c>
      <c r="AU157" s="19" t="s">
        <v>75</v>
      </c>
      <c r="AY157" s="22" t="s">
        <v>154</v>
      </c>
      <c r="BE157" s="96">
        <f>IF($N$157="základní",$J$157,0)</f>
        <v>0</v>
      </c>
      <c r="BF157" s="96">
        <f>IF($N$157="snížená",$J$157,0)</f>
        <v>0</v>
      </c>
      <c r="BG157" s="96">
        <f>IF($N$157="zákl. přenesená",$J$157,0)</f>
        <v>0</v>
      </c>
      <c r="BH157" s="96">
        <f>IF($N$157="sníž. přenesená",$J$157,0)</f>
        <v>0</v>
      </c>
      <c r="BI157" s="96">
        <f>IF($N$157="nulová",$J$157,0)</f>
        <v>0</v>
      </c>
      <c r="BJ157" s="19" t="s">
        <v>73</v>
      </c>
      <c r="BK157" s="96">
        <f>ROUND($I$157*$H$157,1)</f>
        <v>0</v>
      </c>
      <c r="BL157" s="19" t="s">
        <v>261</v>
      </c>
      <c r="BM157" s="19" t="s">
        <v>1071</v>
      </c>
    </row>
    <row r="158" spans="2:65" s="22" customFormat="1" ht="15.75" customHeight="1" x14ac:dyDescent="0.3">
      <c r="B158" s="97"/>
      <c r="D158" s="98" t="s">
        <v>162</v>
      </c>
      <c r="E158" s="99"/>
      <c r="F158" s="99" t="s">
        <v>276</v>
      </c>
      <c r="H158" s="100">
        <v>18</v>
      </c>
      <c r="L158" s="97"/>
      <c r="M158" s="101"/>
      <c r="T158" s="102"/>
      <c r="AT158" s="103" t="s">
        <v>162</v>
      </c>
      <c r="AU158" s="103" t="s">
        <v>75</v>
      </c>
      <c r="AV158" s="103" t="s">
        <v>75</v>
      </c>
      <c r="AW158" s="103" t="s">
        <v>121</v>
      </c>
      <c r="AX158" s="103" t="s">
        <v>66</v>
      </c>
      <c r="AY158" s="103" t="s">
        <v>154</v>
      </c>
    </row>
    <row r="159" spans="2:65" s="22" customFormat="1" ht="15.75" customHeight="1" x14ac:dyDescent="0.3">
      <c r="B159" s="125"/>
      <c r="D159" s="104" t="s">
        <v>162</v>
      </c>
      <c r="E159" s="126"/>
      <c r="F159" s="127" t="s">
        <v>1004</v>
      </c>
      <c r="H159" s="128">
        <v>18</v>
      </c>
      <c r="L159" s="125"/>
      <c r="M159" s="129"/>
      <c r="T159" s="130"/>
      <c r="AT159" s="126" t="s">
        <v>162</v>
      </c>
      <c r="AU159" s="126" t="s">
        <v>75</v>
      </c>
      <c r="AV159" s="126" t="s">
        <v>160</v>
      </c>
      <c r="AW159" s="126" t="s">
        <v>121</v>
      </c>
      <c r="AX159" s="126" t="s">
        <v>73</v>
      </c>
      <c r="AY159" s="126" t="s">
        <v>154</v>
      </c>
    </row>
    <row r="160" spans="2:65" s="22" customFormat="1" ht="15.75" customHeight="1" x14ac:dyDescent="0.3">
      <c r="B160" s="23"/>
      <c r="C160" s="86" t="s">
        <v>300</v>
      </c>
      <c r="D160" s="86" t="s">
        <v>156</v>
      </c>
      <c r="E160" s="87" t="s">
        <v>1072</v>
      </c>
      <c r="F160" s="88" t="s">
        <v>1073</v>
      </c>
      <c r="G160" s="89" t="s">
        <v>711</v>
      </c>
      <c r="H160" s="90">
        <v>1</v>
      </c>
      <c r="I160" s="118"/>
      <c r="J160" s="91">
        <f>ROUND($I$160*$H$160,1)</f>
        <v>0</v>
      </c>
      <c r="K160" s="88"/>
      <c r="L160" s="23"/>
      <c r="M160" s="92"/>
      <c r="N160" s="93" t="s">
        <v>37</v>
      </c>
      <c r="Q160" s="94">
        <v>0</v>
      </c>
      <c r="R160" s="94">
        <f>$Q$160*$H$160</f>
        <v>0</v>
      </c>
      <c r="S160" s="94">
        <v>0</v>
      </c>
      <c r="T160" s="95">
        <f>$S$160*$H$160</f>
        <v>0</v>
      </c>
      <c r="AR160" s="19" t="s">
        <v>261</v>
      </c>
      <c r="AT160" s="19" t="s">
        <v>156</v>
      </c>
      <c r="AU160" s="19" t="s">
        <v>75</v>
      </c>
      <c r="AY160" s="22" t="s">
        <v>154</v>
      </c>
      <c r="BE160" s="96">
        <f>IF($N$160="základní",$J$160,0)</f>
        <v>0</v>
      </c>
      <c r="BF160" s="96">
        <f>IF($N$160="snížená",$J$160,0)</f>
        <v>0</v>
      </c>
      <c r="BG160" s="96">
        <f>IF($N$160="zákl. přenesená",$J$160,0)</f>
        <v>0</v>
      </c>
      <c r="BH160" s="96">
        <f>IF($N$160="sníž. přenesená",$J$160,0)</f>
        <v>0</v>
      </c>
      <c r="BI160" s="96">
        <f>IF($N$160="nulová",$J$160,0)</f>
        <v>0</v>
      </c>
      <c r="BJ160" s="19" t="s">
        <v>73</v>
      </c>
      <c r="BK160" s="96">
        <f>ROUND($I$160*$H$160,1)</f>
        <v>0</v>
      </c>
      <c r="BL160" s="19" t="s">
        <v>261</v>
      </c>
      <c r="BM160" s="19" t="s">
        <v>1074</v>
      </c>
    </row>
    <row r="161" spans="2:65" s="22" customFormat="1" ht="15.75" customHeight="1" x14ac:dyDescent="0.3">
      <c r="B161" s="23"/>
      <c r="C161" s="89" t="s">
        <v>319</v>
      </c>
      <c r="D161" s="89" t="s">
        <v>156</v>
      </c>
      <c r="E161" s="87" t="s">
        <v>1075</v>
      </c>
      <c r="F161" s="88" t="s">
        <v>1076</v>
      </c>
      <c r="G161" s="89" t="s">
        <v>174</v>
      </c>
      <c r="H161" s="90">
        <v>18</v>
      </c>
      <c r="I161" s="118"/>
      <c r="J161" s="91">
        <f>ROUND($I$161*$H$161,1)</f>
        <v>0</v>
      </c>
      <c r="K161" s="88"/>
      <c r="L161" s="23"/>
      <c r="M161" s="92"/>
      <c r="N161" s="93" t="s">
        <v>37</v>
      </c>
      <c r="Q161" s="94">
        <v>0</v>
      </c>
      <c r="R161" s="94">
        <f>$Q$161*$H$161</f>
        <v>0</v>
      </c>
      <c r="S161" s="94">
        <v>0</v>
      </c>
      <c r="T161" s="95">
        <f>$S$161*$H$161</f>
        <v>0</v>
      </c>
      <c r="AR161" s="19" t="s">
        <v>261</v>
      </c>
      <c r="AT161" s="19" t="s">
        <v>156</v>
      </c>
      <c r="AU161" s="19" t="s">
        <v>75</v>
      </c>
      <c r="AY161" s="19" t="s">
        <v>154</v>
      </c>
      <c r="BE161" s="96">
        <f>IF($N$161="základní",$J$161,0)</f>
        <v>0</v>
      </c>
      <c r="BF161" s="96">
        <f>IF($N$161="snížená",$J$161,0)</f>
        <v>0</v>
      </c>
      <c r="BG161" s="96">
        <f>IF($N$161="zákl. přenesená",$J$161,0)</f>
        <v>0</v>
      </c>
      <c r="BH161" s="96">
        <f>IF($N$161="sníž. přenesená",$J$161,0)</f>
        <v>0</v>
      </c>
      <c r="BI161" s="96">
        <f>IF($N$161="nulová",$J$161,0)</f>
        <v>0</v>
      </c>
      <c r="BJ161" s="19" t="s">
        <v>73</v>
      </c>
      <c r="BK161" s="96">
        <f>ROUND($I$161*$H$161,1)</f>
        <v>0</v>
      </c>
      <c r="BL161" s="19" t="s">
        <v>261</v>
      </c>
      <c r="BM161" s="19" t="s">
        <v>1077</v>
      </c>
    </row>
    <row r="162" spans="2:65" s="22" customFormat="1" ht="15.75" customHeight="1" x14ac:dyDescent="0.3">
      <c r="B162" s="97"/>
      <c r="D162" s="98" t="s">
        <v>162</v>
      </c>
      <c r="E162" s="99"/>
      <c r="F162" s="99" t="s">
        <v>276</v>
      </c>
      <c r="H162" s="100">
        <v>18</v>
      </c>
      <c r="L162" s="97"/>
      <c r="M162" s="101"/>
      <c r="T162" s="102"/>
      <c r="AT162" s="103" t="s">
        <v>162</v>
      </c>
      <c r="AU162" s="103" t="s">
        <v>75</v>
      </c>
      <c r="AV162" s="103" t="s">
        <v>75</v>
      </c>
      <c r="AW162" s="103" t="s">
        <v>121</v>
      </c>
      <c r="AX162" s="103" t="s">
        <v>66</v>
      </c>
      <c r="AY162" s="103" t="s">
        <v>154</v>
      </c>
    </row>
    <row r="163" spans="2:65" s="22" customFormat="1" ht="15.75" customHeight="1" x14ac:dyDescent="0.3">
      <c r="B163" s="125"/>
      <c r="D163" s="104" t="s">
        <v>162</v>
      </c>
      <c r="E163" s="126"/>
      <c r="F163" s="127" t="s">
        <v>1004</v>
      </c>
      <c r="H163" s="128">
        <v>18</v>
      </c>
      <c r="L163" s="125"/>
      <c r="M163" s="129"/>
      <c r="T163" s="130"/>
      <c r="AT163" s="126" t="s">
        <v>162</v>
      </c>
      <c r="AU163" s="126" t="s">
        <v>75</v>
      </c>
      <c r="AV163" s="126" t="s">
        <v>160</v>
      </c>
      <c r="AW163" s="126" t="s">
        <v>121</v>
      </c>
      <c r="AX163" s="126" t="s">
        <v>73</v>
      </c>
      <c r="AY163" s="126" t="s">
        <v>154</v>
      </c>
    </row>
    <row r="164" spans="2:65" s="22" customFormat="1" ht="15.75" customHeight="1" x14ac:dyDescent="0.3">
      <c r="B164" s="23"/>
      <c r="C164" s="105" t="s">
        <v>323</v>
      </c>
      <c r="D164" s="105" t="s">
        <v>171</v>
      </c>
      <c r="E164" s="106" t="s">
        <v>1078</v>
      </c>
      <c r="F164" s="107" t="s">
        <v>1079</v>
      </c>
      <c r="G164" s="108" t="s">
        <v>258</v>
      </c>
      <c r="H164" s="109">
        <v>1</v>
      </c>
      <c r="I164" s="119"/>
      <c r="J164" s="110">
        <f>ROUND($I$164*$H$164,1)</f>
        <v>0</v>
      </c>
      <c r="K164" s="107"/>
      <c r="L164" s="111"/>
      <c r="M164" s="112"/>
      <c r="N164" s="113" t="s">
        <v>37</v>
      </c>
      <c r="Q164" s="94">
        <v>0</v>
      </c>
      <c r="R164" s="94">
        <f>$Q$164*$H$164</f>
        <v>0</v>
      </c>
      <c r="S164" s="94">
        <v>0</v>
      </c>
      <c r="T164" s="95">
        <f>$S$164*$H$164</f>
        <v>0</v>
      </c>
      <c r="AR164" s="19" t="s">
        <v>354</v>
      </c>
      <c r="AT164" s="19" t="s">
        <v>171</v>
      </c>
      <c r="AU164" s="19" t="s">
        <v>75</v>
      </c>
      <c r="AY164" s="22" t="s">
        <v>154</v>
      </c>
      <c r="BE164" s="96">
        <f>IF($N$164="základní",$J$164,0)</f>
        <v>0</v>
      </c>
      <c r="BF164" s="96">
        <f>IF($N$164="snížená",$J$164,0)</f>
        <v>0</v>
      </c>
      <c r="BG164" s="96">
        <f>IF($N$164="zákl. přenesená",$J$164,0)</f>
        <v>0</v>
      </c>
      <c r="BH164" s="96">
        <f>IF($N$164="sníž. přenesená",$J$164,0)</f>
        <v>0</v>
      </c>
      <c r="BI164" s="96">
        <f>IF($N$164="nulová",$J$164,0)</f>
        <v>0</v>
      </c>
      <c r="BJ164" s="19" t="s">
        <v>73</v>
      </c>
      <c r="BK164" s="96">
        <f>ROUND($I$164*$H$164,1)</f>
        <v>0</v>
      </c>
      <c r="BL164" s="19" t="s">
        <v>261</v>
      </c>
      <c r="BM164" s="19" t="s">
        <v>1080</v>
      </c>
    </row>
    <row r="165" spans="2:65" s="22" customFormat="1" ht="15.75" customHeight="1" x14ac:dyDescent="0.3">
      <c r="B165" s="97"/>
      <c r="D165" s="98" t="s">
        <v>162</v>
      </c>
      <c r="E165" s="99"/>
      <c r="F165" s="99" t="s">
        <v>73</v>
      </c>
      <c r="H165" s="100">
        <v>1</v>
      </c>
      <c r="L165" s="97"/>
      <c r="M165" s="101"/>
      <c r="T165" s="102"/>
      <c r="AT165" s="103" t="s">
        <v>162</v>
      </c>
      <c r="AU165" s="103" t="s">
        <v>75</v>
      </c>
      <c r="AV165" s="103" t="s">
        <v>75</v>
      </c>
      <c r="AW165" s="103" t="s">
        <v>121</v>
      </c>
      <c r="AX165" s="103" t="s">
        <v>66</v>
      </c>
      <c r="AY165" s="103" t="s">
        <v>154</v>
      </c>
    </row>
    <row r="166" spans="2:65" s="22" customFormat="1" ht="15.75" customHeight="1" x14ac:dyDescent="0.3">
      <c r="B166" s="125"/>
      <c r="D166" s="104" t="s">
        <v>162</v>
      </c>
      <c r="E166" s="126"/>
      <c r="F166" s="127" t="s">
        <v>1004</v>
      </c>
      <c r="H166" s="128">
        <v>1</v>
      </c>
      <c r="L166" s="125"/>
      <c r="M166" s="129"/>
      <c r="T166" s="130"/>
      <c r="AT166" s="126" t="s">
        <v>162</v>
      </c>
      <c r="AU166" s="126" t="s">
        <v>75</v>
      </c>
      <c r="AV166" s="126" t="s">
        <v>160</v>
      </c>
      <c r="AW166" s="126" t="s">
        <v>121</v>
      </c>
      <c r="AX166" s="126" t="s">
        <v>73</v>
      </c>
      <c r="AY166" s="126" t="s">
        <v>154</v>
      </c>
    </row>
    <row r="167" spans="2:65" s="22" customFormat="1" ht="15.75" customHeight="1" x14ac:dyDescent="0.3">
      <c r="B167" s="23"/>
      <c r="C167" s="105" t="s">
        <v>327</v>
      </c>
      <c r="D167" s="105" t="s">
        <v>171</v>
      </c>
      <c r="E167" s="106" t="s">
        <v>1081</v>
      </c>
      <c r="F167" s="107" t="s">
        <v>1082</v>
      </c>
      <c r="G167" s="108" t="s">
        <v>258</v>
      </c>
      <c r="H167" s="109">
        <v>1</v>
      </c>
      <c r="I167" s="119"/>
      <c r="J167" s="110">
        <f>ROUND($I$167*$H$167,1)</f>
        <v>0</v>
      </c>
      <c r="K167" s="107"/>
      <c r="L167" s="111"/>
      <c r="M167" s="112"/>
      <c r="N167" s="113" t="s">
        <v>37</v>
      </c>
      <c r="Q167" s="94">
        <v>0</v>
      </c>
      <c r="R167" s="94">
        <f>$Q$167*$H$167</f>
        <v>0</v>
      </c>
      <c r="S167" s="94">
        <v>0</v>
      </c>
      <c r="T167" s="95">
        <f>$S$167*$H$167</f>
        <v>0</v>
      </c>
      <c r="AR167" s="19" t="s">
        <v>354</v>
      </c>
      <c r="AT167" s="19" t="s">
        <v>171</v>
      </c>
      <c r="AU167" s="19" t="s">
        <v>75</v>
      </c>
      <c r="AY167" s="22" t="s">
        <v>154</v>
      </c>
      <c r="BE167" s="96">
        <f>IF($N$167="základní",$J$167,0)</f>
        <v>0</v>
      </c>
      <c r="BF167" s="96">
        <f>IF($N$167="snížená",$J$167,0)</f>
        <v>0</v>
      </c>
      <c r="BG167" s="96">
        <f>IF($N$167="zákl. přenesená",$J$167,0)</f>
        <v>0</v>
      </c>
      <c r="BH167" s="96">
        <f>IF($N$167="sníž. přenesená",$J$167,0)</f>
        <v>0</v>
      </c>
      <c r="BI167" s="96">
        <f>IF($N$167="nulová",$J$167,0)</f>
        <v>0</v>
      </c>
      <c r="BJ167" s="19" t="s">
        <v>73</v>
      </c>
      <c r="BK167" s="96">
        <f>ROUND($I$167*$H$167,1)</f>
        <v>0</v>
      </c>
      <c r="BL167" s="19" t="s">
        <v>261</v>
      </c>
      <c r="BM167" s="19" t="s">
        <v>1083</v>
      </c>
    </row>
    <row r="168" spans="2:65" s="22" customFormat="1" ht="15.75" customHeight="1" x14ac:dyDescent="0.3">
      <c r="B168" s="97"/>
      <c r="D168" s="98" t="s">
        <v>162</v>
      </c>
      <c r="E168" s="99"/>
      <c r="F168" s="99" t="s">
        <v>73</v>
      </c>
      <c r="H168" s="100">
        <v>1</v>
      </c>
      <c r="L168" s="97"/>
      <c r="M168" s="101"/>
      <c r="T168" s="102"/>
      <c r="AT168" s="103" t="s">
        <v>162</v>
      </c>
      <c r="AU168" s="103" t="s">
        <v>75</v>
      </c>
      <c r="AV168" s="103" t="s">
        <v>75</v>
      </c>
      <c r="AW168" s="103" t="s">
        <v>121</v>
      </c>
      <c r="AX168" s="103" t="s">
        <v>66</v>
      </c>
      <c r="AY168" s="103" t="s">
        <v>154</v>
      </c>
    </row>
    <row r="169" spans="2:65" s="22" customFormat="1" ht="15.75" customHeight="1" x14ac:dyDescent="0.3">
      <c r="B169" s="125"/>
      <c r="D169" s="104" t="s">
        <v>162</v>
      </c>
      <c r="E169" s="126"/>
      <c r="F169" s="127" t="s">
        <v>1004</v>
      </c>
      <c r="H169" s="128">
        <v>1</v>
      </c>
      <c r="L169" s="125"/>
      <c r="M169" s="129"/>
      <c r="T169" s="130"/>
      <c r="AT169" s="126" t="s">
        <v>162</v>
      </c>
      <c r="AU169" s="126" t="s">
        <v>75</v>
      </c>
      <c r="AV169" s="126" t="s">
        <v>160</v>
      </c>
      <c r="AW169" s="126" t="s">
        <v>121</v>
      </c>
      <c r="AX169" s="126" t="s">
        <v>73</v>
      </c>
      <c r="AY169" s="126" t="s">
        <v>154</v>
      </c>
    </row>
    <row r="170" spans="2:65" s="22" customFormat="1" ht="15.75" customHeight="1" x14ac:dyDescent="0.3">
      <c r="B170" s="23"/>
      <c r="C170" s="86" t="s">
        <v>331</v>
      </c>
      <c r="D170" s="86" t="s">
        <v>156</v>
      </c>
      <c r="E170" s="87" t="s">
        <v>1084</v>
      </c>
      <c r="F170" s="88" t="s">
        <v>1085</v>
      </c>
      <c r="G170" s="89" t="s">
        <v>258</v>
      </c>
      <c r="H170" s="90">
        <v>2</v>
      </c>
      <c r="I170" s="118"/>
      <c r="J170" s="91">
        <f>ROUND($I$170*$H$170,1)</f>
        <v>0</v>
      </c>
      <c r="K170" s="88"/>
      <c r="L170" s="23"/>
      <c r="M170" s="92"/>
      <c r="N170" s="93" t="s">
        <v>37</v>
      </c>
      <c r="Q170" s="94">
        <v>2.0000000000000002E-5</v>
      </c>
      <c r="R170" s="94">
        <f>$Q$170*$H$170</f>
        <v>4.0000000000000003E-5</v>
      </c>
      <c r="S170" s="94">
        <v>0</v>
      </c>
      <c r="T170" s="95">
        <f>$S$170*$H$170</f>
        <v>0</v>
      </c>
      <c r="AR170" s="19" t="s">
        <v>261</v>
      </c>
      <c r="AT170" s="19" t="s">
        <v>156</v>
      </c>
      <c r="AU170" s="19" t="s">
        <v>75</v>
      </c>
      <c r="AY170" s="22" t="s">
        <v>154</v>
      </c>
      <c r="BE170" s="96">
        <f>IF($N$170="základní",$J$170,0)</f>
        <v>0</v>
      </c>
      <c r="BF170" s="96">
        <f>IF($N$170="snížená",$J$170,0)</f>
        <v>0</v>
      </c>
      <c r="BG170" s="96">
        <f>IF($N$170="zákl. přenesená",$J$170,0)</f>
        <v>0</v>
      </c>
      <c r="BH170" s="96">
        <f>IF($N$170="sníž. přenesená",$J$170,0)</f>
        <v>0</v>
      </c>
      <c r="BI170" s="96">
        <f>IF($N$170="nulová",$J$170,0)</f>
        <v>0</v>
      </c>
      <c r="BJ170" s="19" t="s">
        <v>73</v>
      </c>
      <c r="BK170" s="96">
        <f>ROUND($I$170*$H$170,1)</f>
        <v>0</v>
      </c>
      <c r="BL170" s="19" t="s">
        <v>261</v>
      </c>
      <c r="BM170" s="19" t="s">
        <v>1086</v>
      </c>
    </row>
    <row r="171" spans="2:65" s="22" customFormat="1" ht="27" customHeight="1" x14ac:dyDescent="0.3">
      <c r="B171" s="23"/>
      <c r="C171" s="108" t="s">
        <v>337</v>
      </c>
      <c r="D171" s="108" t="s">
        <v>171</v>
      </c>
      <c r="E171" s="106" t="s">
        <v>1087</v>
      </c>
      <c r="F171" s="107" t="s">
        <v>1088</v>
      </c>
      <c r="G171" s="108" t="s">
        <v>258</v>
      </c>
      <c r="H171" s="109">
        <v>1</v>
      </c>
      <c r="I171" s="119"/>
      <c r="J171" s="110">
        <f>ROUND($I$171*$H$171,1)</f>
        <v>0</v>
      </c>
      <c r="K171" s="107"/>
      <c r="L171" s="111"/>
      <c r="M171" s="112"/>
      <c r="N171" s="113" t="s">
        <v>37</v>
      </c>
      <c r="Q171" s="94">
        <v>0</v>
      </c>
      <c r="R171" s="94">
        <f>$Q$171*$H$171</f>
        <v>0</v>
      </c>
      <c r="S171" s="94">
        <v>0</v>
      </c>
      <c r="T171" s="95">
        <f>$S$171*$H$171</f>
        <v>0</v>
      </c>
      <c r="AR171" s="19" t="s">
        <v>354</v>
      </c>
      <c r="AT171" s="19" t="s">
        <v>171</v>
      </c>
      <c r="AU171" s="19" t="s">
        <v>75</v>
      </c>
      <c r="AY171" s="19" t="s">
        <v>154</v>
      </c>
      <c r="BE171" s="96">
        <f>IF($N$171="základní",$J$171,0)</f>
        <v>0</v>
      </c>
      <c r="BF171" s="96">
        <f>IF($N$171="snížená",$J$171,0)</f>
        <v>0</v>
      </c>
      <c r="BG171" s="96">
        <f>IF($N$171="zákl. přenesená",$J$171,0)</f>
        <v>0</v>
      </c>
      <c r="BH171" s="96">
        <f>IF($N$171="sníž. přenesená",$J$171,0)</f>
        <v>0</v>
      </c>
      <c r="BI171" s="96">
        <f>IF($N$171="nulová",$J$171,0)</f>
        <v>0</v>
      </c>
      <c r="BJ171" s="19" t="s">
        <v>73</v>
      </c>
      <c r="BK171" s="96">
        <f>ROUND($I$171*$H$171,1)</f>
        <v>0</v>
      </c>
      <c r="BL171" s="19" t="s">
        <v>261</v>
      </c>
      <c r="BM171" s="19" t="s">
        <v>1089</v>
      </c>
    </row>
    <row r="172" spans="2:65" s="22" customFormat="1" ht="15.75" customHeight="1" x14ac:dyDescent="0.3">
      <c r="B172" s="97"/>
      <c r="D172" s="98" t="s">
        <v>162</v>
      </c>
      <c r="E172" s="99"/>
      <c r="F172" s="99" t="s">
        <v>73</v>
      </c>
      <c r="H172" s="100">
        <v>1</v>
      </c>
      <c r="L172" s="97"/>
      <c r="M172" s="101"/>
      <c r="T172" s="102"/>
      <c r="AT172" s="103" t="s">
        <v>162</v>
      </c>
      <c r="AU172" s="103" t="s">
        <v>75</v>
      </c>
      <c r="AV172" s="103" t="s">
        <v>75</v>
      </c>
      <c r="AW172" s="103" t="s">
        <v>121</v>
      </c>
      <c r="AX172" s="103" t="s">
        <v>66</v>
      </c>
      <c r="AY172" s="103" t="s">
        <v>154</v>
      </c>
    </row>
    <row r="173" spans="2:65" s="22" customFormat="1" ht="15.75" customHeight="1" x14ac:dyDescent="0.3">
      <c r="B173" s="125"/>
      <c r="D173" s="104" t="s">
        <v>162</v>
      </c>
      <c r="E173" s="126"/>
      <c r="F173" s="127" t="s">
        <v>1004</v>
      </c>
      <c r="H173" s="128">
        <v>1</v>
      </c>
      <c r="L173" s="125"/>
      <c r="M173" s="129"/>
      <c r="T173" s="130"/>
      <c r="AT173" s="126" t="s">
        <v>162</v>
      </c>
      <c r="AU173" s="126" t="s">
        <v>75</v>
      </c>
      <c r="AV173" s="126" t="s">
        <v>160</v>
      </c>
      <c r="AW173" s="126" t="s">
        <v>121</v>
      </c>
      <c r="AX173" s="126" t="s">
        <v>73</v>
      </c>
      <c r="AY173" s="126" t="s">
        <v>154</v>
      </c>
    </row>
    <row r="174" spans="2:65" s="22" customFormat="1" ht="27" customHeight="1" x14ac:dyDescent="0.3">
      <c r="B174" s="23"/>
      <c r="C174" s="86" t="s">
        <v>342</v>
      </c>
      <c r="D174" s="86" t="s">
        <v>156</v>
      </c>
      <c r="E174" s="87" t="s">
        <v>1090</v>
      </c>
      <c r="F174" s="88" t="s">
        <v>1091</v>
      </c>
      <c r="G174" s="89" t="s">
        <v>258</v>
      </c>
      <c r="H174" s="90">
        <v>1</v>
      </c>
      <c r="I174" s="118"/>
      <c r="J174" s="91">
        <f>ROUND($I$174*$H$174,1)</f>
        <v>0</v>
      </c>
      <c r="K174" s="88"/>
      <c r="L174" s="23"/>
      <c r="M174" s="92"/>
      <c r="N174" s="93" t="s">
        <v>37</v>
      </c>
      <c r="Q174" s="94">
        <v>0</v>
      </c>
      <c r="R174" s="94">
        <f>$Q$174*$H$174</f>
        <v>0</v>
      </c>
      <c r="S174" s="94">
        <v>0</v>
      </c>
      <c r="T174" s="95">
        <f>$S$174*$H$174</f>
        <v>0</v>
      </c>
      <c r="AR174" s="19" t="s">
        <v>261</v>
      </c>
      <c r="AT174" s="19" t="s">
        <v>156</v>
      </c>
      <c r="AU174" s="19" t="s">
        <v>75</v>
      </c>
      <c r="AY174" s="22" t="s">
        <v>154</v>
      </c>
      <c r="BE174" s="96">
        <f>IF($N$174="základní",$J$174,0)</f>
        <v>0</v>
      </c>
      <c r="BF174" s="96">
        <f>IF($N$174="snížená",$J$174,0)</f>
        <v>0</v>
      </c>
      <c r="BG174" s="96">
        <f>IF($N$174="zákl. přenesená",$J$174,0)</f>
        <v>0</v>
      </c>
      <c r="BH174" s="96">
        <f>IF($N$174="sníž. přenesená",$J$174,0)</f>
        <v>0</v>
      </c>
      <c r="BI174" s="96">
        <f>IF($N$174="nulová",$J$174,0)</f>
        <v>0</v>
      </c>
      <c r="BJ174" s="19" t="s">
        <v>73</v>
      </c>
      <c r="BK174" s="96">
        <f>ROUND($I$174*$H$174,1)</f>
        <v>0</v>
      </c>
      <c r="BL174" s="19" t="s">
        <v>261</v>
      </c>
      <c r="BM174" s="19" t="s">
        <v>1092</v>
      </c>
    </row>
    <row r="175" spans="2:65" s="22" customFormat="1" ht="15.75" customHeight="1" x14ac:dyDescent="0.3">
      <c r="B175" s="97"/>
      <c r="D175" s="98" t="s">
        <v>162</v>
      </c>
      <c r="E175" s="99"/>
      <c r="F175" s="99" t="s">
        <v>73</v>
      </c>
      <c r="H175" s="100">
        <v>1</v>
      </c>
      <c r="L175" s="97"/>
      <c r="M175" s="101"/>
      <c r="T175" s="102"/>
      <c r="AT175" s="103" t="s">
        <v>162</v>
      </c>
      <c r="AU175" s="103" t="s">
        <v>75</v>
      </c>
      <c r="AV175" s="103" t="s">
        <v>75</v>
      </c>
      <c r="AW175" s="103" t="s">
        <v>121</v>
      </c>
      <c r="AX175" s="103" t="s">
        <v>66</v>
      </c>
      <c r="AY175" s="103" t="s">
        <v>154</v>
      </c>
    </row>
    <row r="176" spans="2:65" s="22" customFormat="1" ht="15.75" customHeight="1" x14ac:dyDescent="0.3">
      <c r="B176" s="125"/>
      <c r="D176" s="104" t="s">
        <v>162</v>
      </c>
      <c r="E176" s="126"/>
      <c r="F176" s="127" t="s">
        <v>1004</v>
      </c>
      <c r="H176" s="128">
        <v>1</v>
      </c>
      <c r="L176" s="125"/>
      <c r="M176" s="129"/>
      <c r="T176" s="130"/>
      <c r="AT176" s="126" t="s">
        <v>162</v>
      </c>
      <c r="AU176" s="126" t="s">
        <v>75</v>
      </c>
      <c r="AV176" s="126" t="s">
        <v>160</v>
      </c>
      <c r="AW176" s="126" t="s">
        <v>121</v>
      </c>
      <c r="AX176" s="126" t="s">
        <v>73</v>
      </c>
      <c r="AY176" s="126" t="s">
        <v>154</v>
      </c>
    </row>
    <row r="177" spans="2:65" s="22" customFormat="1" ht="15.75" customHeight="1" x14ac:dyDescent="0.3">
      <c r="B177" s="23"/>
      <c r="C177" s="86" t="s">
        <v>346</v>
      </c>
      <c r="D177" s="86" t="s">
        <v>156</v>
      </c>
      <c r="E177" s="87" t="s">
        <v>1093</v>
      </c>
      <c r="F177" s="88" t="s">
        <v>1094</v>
      </c>
      <c r="G177" s="89" t="s">
        <v>1062</v>
      </c>
      <c r="H177" s="134"/>
      <c r="I177" s="118"/>
      <c r="J177" s="91">
        <f>ROUND($I$177*$H$177,1)</f>
        <v>0</v>
      </c>
      <c r="K177" s="88"/>
      <c r="L177" s="23"/>
      <c r="M177" s="92"/>
      <c r="N177" s="93" t="s">
        <v>37</v>
      </c>
      <c r="Q177" s="94">
        <v>0</v>
      </c>
      <c r="R177" s="94">
        <f>$Q$177*$H$177</f>
        <v>0</v>
      </c>
      <c r="S177" s="94">
        <v>0</v>
      </c>
      <c r="T177" s="95">
        <f>$S$177*$H$177</f>
        <v>0</v>
      </c>
      <c r="AR177" s="19" t="s">
        <v>160</v>
      </c>
      <c r="AT177" s="19" t="s">
        <v>156</v>
      </c>
      <c r="AU177" s="19" t="s">
        <v>75</v>
      </c>
      <c r="AY177" s="22" t="s">
        <v>154</v>
      </c>
      <c r="BE177" s="96">
        <f>IF($N$177="základní",$J$177,0)</f>
        <v>0</v>
      </c>
      <c r="BF177" s="96">
        <f>IF($N$177="snížená",$J$177,0)</f>
        <v>0</v>
      </c>
      <c r="BG177" s="96">
        <f>IF($N$177="zákl. přenesená",$J$177,0)</f>
        <v>0</v>
      </c>
      <c r="BH177" s="96">
        <f>IF($N$177="sníž. přenesená",$J$177,0)</f>
        <v>0</v>
      </c>
      <c r="BI177" s="96">
        <f>IF($N$177="nulová",$J$177,0)</f>
        <v>0</v>
      </c>
      <c r="BJ177" s="19" t="s">
        <v>73</v>
      </c>
      <c r="BK177" s="96">
        <f>ROUND($I$177*$H$177,1)</f>
        <v>0</v>
      </c>
      <c r="BL177" s="19" t="s">
        <v>160</v>
      </c>
      <c r="BM177" s="19" t="s">
        <v>1095</v>
      </c>
    </row>
    <row r="178" spans="2:65" s="76" customFormat="1" ht="30.75" customHeight="1" x14ac:dyDescent="0.3">
      <c r="B178" s="75"/>
      <c r="D178" s="77" t="s">
        <v>65</v>
      </c>
      <c r="E178" s="84" t="s">
        <v>1096</v>
      </c>
      <c r="F178" s="84" t="s">
        <v>1097</v>
      </c>
      <c r="J178" s="85">
        <f>$BK$178</f>
        <v>0</v>
      </c>
      <c r="L178" s="75"/>
      <c r="M178" s="80"/>
      <c r="P178" s="81">
        <f>SUM($P$179:$P$285)</f>
        <v>0</v>
      </c>
      <c r="R178" s="81">
        <f>SUM($R$179:$R$285)</f>
        <v>0.28785000000000011</v>
      </c>
      <c r="T178" s="82">
        <f>SUM($T$179:$T$285)</f>
        <v>7.1129999999999985E-2</v>
      </c>
      <c r="AR178" s="77" t="s">
        <v>75</v>
      </c>
      <c r="AT178" s="77" t="s">
        <v>65</v>
      </c>
      <c r="AU178" s="77" t="s">
        <v>73</v>
      </c>
      <c r="AY178" s="77" t="s">
        <v>154</v>
      </c>
      <c r="BK178" s="83">
        <f>SUM($BK$179:$BK$285)</f>
        <v>0</v>
      </c>
    </row>
    <row r="179" spans="2:65" s="22" customFormat="1" ht="15.75" customHeight="1" x14ac:dyDescent="0.3">
      <c r="B179" s="23"/>
      <c r="C179" s="89" t="s">
        <v>350</v>
      </c>
      <c r="D179" s="89" t="s">
        <v>156</v>
      </c>
      <c r="E179" s="87" t="s">
        <v>1098</v>
      </c>
      <c r="F179" s="88" t="s">
        <v>1099</v>
      </c>
      <c r="G179" s="89" t="s">
        <v>174</v>
      </c>
      <c r="H179" s="90">
        <v>33</v>
      </c>
      <c r="I179" s="118"/>
      <c r="J179" s="91">
        <f>ROUND($I$179*$H$179,1)</f>
        <v>0</v>
      </c>
      <c r="K179" s="88"/>
      <c r="L179" s="23"/>
      <c r="M179" s="92"/>
      <c r="N179" s="93" t="s">
        <v>37</v>
      </c>
      <c r="Q179" s="94">
        <v>0</v>
      </c>
      <c r="R179" s="94">
        <f>$Q$179*$H$179</f>
        <v>0</v>
      </c>
      <c r="S179" s="94">
        <v>2.1299999999999999E-3</v>
      </c>
      <c r="T179" s="95">
        <f>$S$179*$H$179</f>
        <v>7.0289999999999991E-2</v>
      </c>
      <c r="AR179" s="19" t="s">
        <v>261</v>
      </c>
      <c r="AT179" s="19" t="s">
        <v>156</v>
      </c>
      <c r="AU179" s="19" t="s">
        <v>75</v>
      </c>
      <c r="AY179" s="19" t="s">
        <v>154</v>
      </c>
      <c r="BE179" s="96">
        <f>IF($N$179="základní",$J$179,0)</f>
        <v>0</v>
      </c>
      <c r="BF179" s="96">
        <f>IF($N$179="snížená",$J$179,0)</f>
        <v>0</v>
      </c>
      <c r="BG179" s="96">
        <f>IF($N$179="zákl. přenesená",$J$179,0)</f>
        <v>0</v>
      </c>
      <c r="BH179" s="96">
        <f>IF($N$179="sníž. přenesená",$J$179,0)</f>
        <v>0</v>
      </c>
      <c r="BI179" s="96">
        <f>IF($N$179="nulová",$J$179,0)</f>
        <v>0</v>
      </c>
      <c r="BJ179" s="19" t="s">
        <v>73</v>
      </c>
      <c r="BK179" s="96">
        <f>ROUND($I$179*$H$179,1)</f>
        <v>0</v>
      </c>
      <c r="BL179" s="19" t="s">
        <v>261</v>
      </c>
      <c r="BM179" s="19" t="s">
        <v>1100</v>
      </c>
    </row>
    <row r="180" spans="2:65" s="22" customFormat="1" ht="15.75" customHeight="1" x14ac:dyDescent="0.3">
      <c r="B180" s="97"/>
      <c r="D180" s="98" t="s">
        <v>162</v>
      </c>
      <c r="E180" s="99"/>
      <c r="F180" s="99" t="s">
        <v>359</v>
      </c>
      <c r="H180" s="100">
        <v>33</v>
      </c>
      <c r="L180" s="97"/>
      <c r="M180" s="101"/>
      <c r="T180" s="102"/>
      <c r="AT180" s="103" t="s">
        <v>162</v>
      </c>
      <c r="AU180" s="103" t="s">
        <v>75</v>
      </c>
      <c r="AV180" s="103" t="s">
        <v>75</v>
      </c>
      <c r="AW180" s="103" t="s">
        <v>121</v>
      </c>
      <c r="AX180" s="103" t="s">
        <v>66</v>
      </c>
      <c r="AY180" s="103" t="s">
        <v>154</v>
      </c>
    </row>
    <row r="181" spans="2:65" s="22" customFormat="1" ht="15.75" customHeight="1" x14ac:dyDescent="0.3">
      <c r="B181" s="125"/>
      <c r="D181" s="104" t="s">
        <v>162</v>
      </c>
      <c r="E181" s="126"/>
      <c r="F181" s="127" t="s">
        <v>1004</v>
      </c>
      <c r="H181" s="128">
        <v>33</v>
      </c>
      <c r="L181" s="125"/>
      <c r="M181" s="129"/>
      <c r="T181" s="130"/>
      <c r="AT181" s="126" t="s">
        <v>162</v>
      </c>
      <c r="AU181" s="126" t="s">
        <v>75</v>
      </c>
      <c r="AV181" s="126" t="s">
        <v>160</v>
      </c>
      <c r="AW181" s="126" t="s">
        <v>121</v>
      </c>
      <c r="AX181" s="126" t="s">
        <v>73</v>
      </c>
      <c r="AY181" s="126" t="s">
        <v>154</v>
      </c>
    </row>
    <row r="182" spans="2:65" s="22" customFormat="1" ht="15.75" customHeight="1" x14ac:dyDescent="0.3">
      <c r="B182" s="23"/>
      <c r="C182" s="86" t="s">
        <v>354</v>
      </c>
      <c r="D182" s="86" t="s">
        <v>156</v>
      </c>
      <c r="E182" s="87" t="s">
        <v>1101</v>
      </c>
      <c r="F182" s="88" t="s">
        <v>1102</v>
      </c>
      <c r="G182" s="89" t="s">
        <v>174</v>
      </c>
      <c r="H182" s="90">
        <v>3</v>
      </c>
      <c r="I182" s="118"/>
      <c r="J182" s="91">
        <f>ROUND($I$182*$H$182,1)</f>
        <v>0</v>
      </c>
      <c r="K182" s="88"/>
      <c r="L182" s="23"/>
      <c r="M182" s="92"/>
      <c r="N182" s="93" t="s">
        <v>37</v>
      </c>
      <c r="Q182" s="94">
        <v>0</v>
      </c>
      <c r="R182" s="94">
        <f>$Q$182*$H$182</f>
        <v>0</v>
      </c>
      <c r="S182" s="94">
        <v>2.7999999999999998E-4</v>
      </c>
      <c r="T182" s="95">
        <f>$S$182*$H$182</f>
        <v>8.3999999999999993E-4</v>
      </c>
      <c r="AR182" s="19" t="s">
        <v>261</v>
      </c>
      <c r="AT182" s="19" t="s">
        <v>156</v>
      </c>
      <c r="AU182" s="19" t="s">
        <v>75</v>
      </c>
      <c r="AY182" s="22" t="s">
        <v>154</v>
      </c>
      <c r="BE182" s="96">
        <f>IF($N$182="základní",$J$182,0)</f>
        <v>0</v>
      </c>
      <c r="BF182" s="96">
        <f>IF($N$182="snížená",$J$182,0)</f>
        <v>0</v>
      </c>
      <c r="BG182" s="96">
        <f>IF($N$182="zákl. přenesená",$J$182,0)</f>
        <v>0</v>
      </c>
      <c r="BH182" s="96">
        <f>IF($N$182="sníž. přenesená",$J$182,0)</f>
        <v>0</v>
      </c>
      <c r="BI182" s="96">
        <f>IF($N$182="nulová",$J$182,0)</f>
        <v>0</v>
      </c>
      <c r="BJ182" s="19" t="s">
        <v>73</v>
      </c>
      <c r="BK182" s="96">
        <f>ROUND($I$182*$H$182,1)</f>
        <v>0</v>
      </c>
      <c r="BL182" s="19" t="s">
        <v>261</v>
      </c>
      <c r="BM182" s="19" t="s">
        <v>1103</v>
      </c>
    </row>
    <row r="183" spans="2:65" s="22" customFormat="1" ht="15.75" customHeight="1" x14ac:dyDescent="0.3">
      <c r="B183" s="97"/>
      <c r="D183" s="98" t="s">
        <v>162</v>
      </c>
      <c r="E183" s="99"/>
      <c r="F183" s="99" t="s">
        <v>97</v>
      </c>
      <c r="H183" s="100">
        <v>3</v>
      </c>
      <c r="L183" s="97"/>
      <c r="M183" s="101"/>
      <c r="T183" s="102"/>
      <c r="AT183" s="103" t="s">
        <v>162</v>
      </c>
      <c r="AU183" s="103" t="s">
        <v>75</v>
      </c>
      <c r="AV183" s="103" t="s">
        <v>75</v>
      </c>
      <c r="AW183" s="103" t="s">
        <v>121</v>
      </c>
      <c r="AX183" s="103" t="s">
        <v>66</v>
      </c>
      <c r="AY183" s="103" t="s">
        <v>154</v>
      </c>
    </row>
    <row r="184" spans="2:65" s="22" customFormat="1" ht="15.75" customHeight="1" x14ac:dyDescent="0.3">
      <c r="B184" s="125"/>
      <c r="D184" s="104" t="s">
        <v>162</v>
      </c>
      <c r="E184" s="126"/>
      <c r="F184" s="127" t="s">
        <v>1004</v>
      </c>
      <c r="H184" s="128">
        <v>3</v>
      </c>
      <c r="L184" s="125"/>
      <c r="M184" s="129"/>
      <c r="T184" s="130"/>
      <c r="AT184" s="126" t="s">
        <v>162</v>
      </c>
      <c r="AU184" s="126" t="s">
        <v>75</v>
      </c>
      <c r="AV184" s="126" t="s">
        <v>160</v>
      </c>
      <c r="AW184" s="126" t="s">
        <v>121</v>
      </c>
      <c r="AX184" s="126" t="s">
        <v>73</v>
      </c>
      <c r="AY184" s="126" t="s">
        <v>154</v>
      </c>
    </row>
    <row r="185" spans="2:65" s="22" customFormat="1" ht="15.75" customHeight="1" x14ac:dyDescent="0.3">
      <c r="B185" s="23"/>
      <c r="C185" s="86" t="s">
        <v>359</v>
      </c>
      <c r="D185" s="86" t="s">
        <v>156</v>
      </c>
      <c r="E185" s="87" t="s">
        <v>1104</v>
      </c>
      <c r="F185" s="88" t="s">
        <v>1105</v>
      </c>
      <c r="G185" s="89" t="s">
        <v>167</v>
      </c>
      <c r="H185" s="90">
        <v>7.0999999999999994E-2</v>
      </c>
      <c r="I185" s="118"/>
      <c r="J185" s="91">
        <f>ROUND($I$185*$H$185,1)</f>
        <v>0</v>
      </c>
      <c r="K185" s="88"/>
      <c r="L185" s="23"/>
      <c r="M185" s="92"/>
      <c r="N185" s="93" t="s">
        <v>37</v>
      </c>
      <c r="Q185" s="94">
        <v>0</v>
      </c>
      <c r="R185" s="94">
        <f>$Q$185*$H$185</f>
        <v>0</v>
      </c>
      <c r="S185" s="94">
        <v>0</v>
      </c>
      <c r="T185" s="95">
        <f>$S$185*$H$185</f>
        <v>0</v>
      </c>
      <c r="AR185" s="19" t="s">
        <v>261</v>
      </c>
      <c r="AT185" s="19" t="s">
        <v>156</v>
      </c>
      <c r="AU185" s="19" t="s">
        <v>75</v>
      </c>
      <c r="AY185" s="22" t="s">
        <v>154</v>
      </c>
      <c r="BE185" s="96">
        <f>IF($N$185="základní",$J$185,0)</f>
        <v>0</v>
      </c>
      <c r="BF185" s="96">
        <f>IF($N$185="snížená",$J$185,0)</f>
        <v>0</v>
      </c>
      <c r="BG185" s="96">
        <f>IF($N$185="zákl. přenesená",$J$185,0)</f>
        <v>0</v>
      </c>
      <c r="BH185" s="96">
        <f>IF($N$185="sníž. přenesená",$J$185,0)</f>
        <v>0</v>
      </c>
      <c r="BI185" s="96">
        <f>IF($N$185="nulová",$J$185,0)</f>
        <v>0</v>
      </c>
      <c r="BJ185" s="19" t="s">
        <v>73</v>
      </c>
      <c r="BK185" s="96">
        <f>ROUND($I$185*$H$185,1)</f>
        <v>0</v>
      </c>
      <c r="BL185" s="19" t="s">
        <v>261</v>
      </c>
      <c r="BM185" s="19" t="s">
        <v>1106</v>
      </c>
    </row>
    <row r="186" spans="2:65" s="22" customFormat="1" ht="15.75" customHeight="1" x14ac:dyDescent="0.3">
      <c r="B186" s="97"/>
      <c r="D186" s="98" t="s">
        <v>162</v>
      </c>
      <c r="E186" s="99"/>
      <c r="F186" s="99" t="s">
        <v>1107</v>
      </c>
      <c r="H186" s="100">
        <v>7.0999999999999994E-2</v>
      </c>
      <c r="L186" s="97"/>
      <c r="M186" s="101"/>
      <c r="T186" s="102"/>
      <c r="AT186" s="103" t="s">
        <v>162</v>
      </c>
      <c r="AU186" s="103" t="s">
        <v>75</v>
      </c>
      <c r="AV186" s="103" t="s">
        <v>75</v>
      </c>
      <c r="AW186" s="103" t="s">
        <v>121</v>
      </c>
      <c r="AX186" s="103" t="s">
        <v>66</v>
      </c>
      <c r="AY186" s="103" t="s">
        <v>154</v>
      </c>
    </row>
    <row r="187" spans="2:65" s="22" customFormat="1" ht="15.75" customHeight="1" x14ac:dyDescent="0.3">
      <c r="B187" s="125"/>
      <c r="D187" s="104" t="s">
        <v>162</v>
      </c>
      <c r="E187" s="126"/>
      <c r="F187" s="127" t="s">
        <v>1004</v>
      </c>
      <c r="H187" s="128">
        <v>7.0999999999999994E-2</v>
      </c>
      <c r="L187" s="125"/>
      <c r="M187" s="129"/>
      <c r="T187" s="130"/>
      <c r="AT187" s="126" t="s">
        <v>162</v>
      </c>
      <c r="AU187" s="126" t="s">
        <v>75</v>
      </c>
      <c r="AV187" s="126" t="s">
        <v>160</v>
      </c>
      <c r="AW187" s="126" t="s">
        <v>121</v>
      </c>
      <c r="AX187" s="126" t="s">
        <v>73</v>
      </c>
      <c r="AY187" s="126" t="s">
        <v>154</v>
      </c>
    </row>
    <row r="188" spans="2:65" s="22" customFormat="1" ht="15.75" customHeight="1" x14ac:dyDescent="0.3">
      <c r="B188" s="23"/>
      <c r="C188" s="105" t="s">
        <v>363</v>
      </c>
      <c r="D188" s="105" t="s">
        <v>171</v>
      </c>
      <c r="E188" s="106" t="s">
        <v>1108</v>
      </c>
      <c r="F188" s="107" t="s">
        <v>1109</v>
      </c>
      <c r="G188" s="108" t="s">
        <v>258</v>
      </c>
      <c r="H188" s="109">
        <v>4</v>
      </c>
      <c r="I188" s="119"/>
      <c r="J188" s="110">
        <f>ROUND($I$188*$H$188,1)</f>
        <v>0</v>
      </c>
      <c r="K188" s="107"/>
      <c r="L188" s="111"/>
      <c r="M188" s="112"/>
      <c r="N188" s="113" t="s">
        <v>37</v>
      </c>
      <c r="Q188" s="94">
        <v>0</v>
      </c>
      <c r="R188" s="94">
        <f>$Q$188*$H$188</f>
        <v>0</v>
      </c>
      <c r="S188" s="94">
        <v>0</v>
      </c>
      <c r="T188" s="95">
        <f>$S$188*$H$188</f>
        <v>0</v>
      </c>
      <c r="AR188" s="19" t="s">
        <v>354</v>
      </c>
      <c r="AT188" s="19" t="s">
        <v>171</v>
      </c>
      <c r="AU188" s="19" t="s">
        <v>75</v>
      </c>
      <c r="AY188" s="22" t="s">
        <v>154</v>
      </c>
      <c r="BE188" s="96">
        <f>IF($N$188="základní",$J$188,0)</f>
        <v>0</v>
      </c>
      <c r="BF188" s="96">
        <f>IF($N$188="snížená",$J$188,0)</f>
        <v>0</v>
      </c>
      <c r="BG188" s="96">
        <f>IF($N$188="zákl. přenesená",$J$188,0)</f>
        <v>0</v>
      </c>
      <c r="BH188" s="96">
        <f>IF($N$188="sníž. přenesená",$J$188,0)</f>
        <v>0</v>
      </c>
      <c r="BI188" s="96">
        <f>IF($N$188="nulová",$J$188,0)</f>
        <v>0</v>
      </c>
      <c r="BJ188" s="19" t="s">
        <v>73</v>
      </c>
      <c r="BK188" s="96">
        <f>ROUND($I$188*$H$188,1)</f>
        <v>0</v>
      </c>
      <c r="BL188" s="19" t="s">
        <v>261</v>
      </c>
      <c r="BM188" s="19" t="s">
        <v>1110</v>
      </c>
    </row>
    <row r="189" spans="2:65" s="22" customFormat="1" ht="15.75" customHeight="1" x14ac:dyDescent="0.3">
      <c r="B189" s="97"/>
      <c r="D189" s="98" t="s">
        <v>162</v>
      </c>
      <c r="E189" s="99"/>
      <c r="F189" s="99" t="s">
        <v>160</v>
      </c>
      <c r="H189" s="100">
        <v>4</v>
      </c>
      <c r="L189" s="97"/>
      <c r="M189" s="101"/>
      <c r="T189" s="102"/>
      <c r="AT189" s="103" t="s">
        <v>162</v>
      </c>
      <c r="AU189" s="103" t="s">
        <v>75</v>
      </c>
      <c r="AV189" s="103" t="s">
        <v>75</v>
      </c>
      <c r="AW189" s="103" t="s">
        <v>121</v>
      </c>
      <c r="AX189" s="103" t="s">
        <v>66</v>
      </c>
      <c r="AY189" s="103" t="s">
        <v>154</v>
      </c>
    </row>
    <row r="190" spans="2:65" s="22" customFormat="1" ht="15.75" customHeight="1" x14ac:dyDescent="0.3">
      <c r="B190" s="125"/>
      <c r="D190" s="104" t="s">
        <v>162</v>
      </c>
      <c r="E190" s="126"/>
      <c r="F190" s="127" t="s">
        <v>1004</v>
      </c>
      <c r="H190" s="128">
        <v>4</v>
      </c>
      <c r="L190" s="125"/>
      <c r="M190" s="129"/>
      <c r="T190" s="130"/>
      <c r="AT190" s="126" t="s">
        <v>162</v>
      </c>
      <c r="AU190" s="126" t="s">
        <v>75</v>
      </c>
      <c r="AV190" s="126" t="s">
        <v>160</v>
      </c>
      <c r="AW190" s="126" t="s">
        <v>121</v>
      </c>
      <c r="AX190" s="126" t="s">
        <v>73</v>
      </c>
      <c r="AY190" s="126" t="s">
        <v>154</v>
      </c>
    </row>
    <row r="191" spans="2:65" s="22" customFormat="1" ht="15.75" customHeight="1" x14ac:dyDescent="0.3">
      <c r="B191" s="23"/>
      <c r="C191" s="105" t="s">
        <v>370</v>
      </c>
      <c r="D191" s="105" t="s">
        <v>171</v>
      </c>
      <c r="E191" s="106" t="s">
        <v>1111</v>
      </c>
      <c r="F191" s="107" t="s">
        <v>1079</v>
      </c>
      <c r="G191" s="108" t="s">
        <v>258</v>
      </c>
      <c r="H191" s="109">
        <v>3</v>
      </c>
      <c r="I191" s="119"/>
      <c r="J191" s="110">
        <f>ROUND($I$191*$H$191,1)</f>
        <v>0</v>
      </c>
      <c r="K191" s="107"/>
      <c r="L191" s="111"/>
      <c r="M191" s="112"/>
      <c r="N191" s="113" t="s">
        <v>37</v>
      </c>
      <c r="Q191" s="94">
        <v>0</v>
      </c>
      <c r="R191" s="94">
        <f>$Q$191*$H$191</f>
        <v>0</v>
      </c>
      <c r="S191" s="94">
        <v>0</v>
      </c>
      <c r="T191" s="95">
        <f>$S$191*$H$191</f>
        <v>0</v>
      </c>
      <c r="AR191" s="19" t="s">
        <v>354</v>
      </c>
      <c r="AT191" s="19" t="s">
        <v>171</v>
      </c>
      <c r="AU191" s="19" t="s">
        <v>75</v>
      </c>
      <c r="AY191" s="22" t="s">
        <v>154</v>
      </c>
      <c r="BE191" s="96">
        <f>IF($N$191="základní",$J$191,0)</f>
        <v>0</v>
      </c>
      <c r="BF191" s="96">
        <f>IF($N$191="snížená",$J$191,0)</f>
        <v>0</v>
      </c>
      <c r="BG191" s="96">
        <f>IF($N$191="zákl. přenesená",$J$191,0)</f>
        <v>0</v>
      </c>
      <c r="BH191" s="96">
        <f>IF($N$191="sníž. přenesená",$J$191,0)</f>
        <v>0</v>
      </c>
      <c r="BI191" s="96">
        <f>IF($N$191="nulová",$J$191,0)</f>
        <v>0</v>
      </c>
      <c r="BJ191" s="19" t="s">
        <v>73</v>
      </c>
      <c r="BK191" s="96">
        <f>ROUND($I$191*$H$191,1)</f>
        <v>0</v>
      </c>
      <c r="BL191" s="19" t="s">
        <v>261</v>
      </c>
      <c r="BM191" s="19" t="s">
        <v>1112</v>
      </c>
    </row>
    <row r="192" spans="2:65" s="22" customFormat="1" ht="15.75" customHeight="1" x14ac:dyDescent="0.3">
      <c r="B192" s="97"/>
      <c r="D192" s="98" t="s">
        <v>162</v>
      </c>
      <c r="E192" s="99"/>
      <c r="F192" s="99" t="s">
        <v>97</v>
      </c>
      <c r="H192" s="100">
        <v>3</v>
      </c>
      <c r="L192" s="97"/>
      <c r="M192" s="101"/>
      <c r="T192" s="102"/>
      <c r="AT192" s="103" t="s">
        <v>162</v>
      </c>
      <c r="AU192" s="103" t="s">
        <v>75</v>
      </c>
      <c r="AV192" s="103" t="s">
        <v>75</v>
      </c>
      <c r="AW192" s="103" t="s">
        <v>121</v>
      </c>
      <c r="AX192" s="103" t="s">
        <v>66</v>
      </c>
      <c r="AY192" s="103" t="s">
        <v>154</v>
      </c>
    </row>
    <row r="193" spans="2:65" s="22" customFormat="1" ht="15.75" customHeight="1" x14ac:dyDescent="0.3">
      <c r="B193" s="125"/>
      <c r="D193" s="104" t="s">
        <v>162</v>
      </c>
      <c r="E193" s="126"/>
      <c r="F193" s="127" t="s">
        <v>1004</v>
      </c>
      <c r="H193" s="128">
        <v>3</v>
      </c>
      <c r="L193" s="125"/>
      <c r="M193" s="129"/>
      <c r="T193" s="130"/>
      <c r="AT193" s="126" t="s">
        <v>162</v>
      </c>
      <c r="AU193" s="126" t="s">
        <v>75</v>
      </c>
      <c r="AV193" s="126" t="s">
        <v>160</v>
      </c>
      <c r="AW193" s="126" t="s">
        <v>121</v>
      </c>
      <c r="AX193" s="126" t="s">
        <v>73</v>
      </c>
      <c r="AY193" s="126" t="s">
        <v>154</v>
      </c>
    </row>
    <row r="194" spans="2:65" s="22" customFormat="1" ht="15.75" customHeight="1" x14ac:dyDescent="0.3">
      <c r="B194" s="23"/>
      <c r="C194" s="105" t="s">
        <v>375</v>
      </c>
      <c r="D194" s="105" t="s">
        <v>171</v>
      </c>
      <c r="E194" s="106" t="s">
        <v>1113</v>
      </c>
      <c r="F194" s="107" t="s">
        <v>1114</v>
      </c>
      <c r="G194" s="108" t="s">
        <v>258</v>
      </c>
      <c r="H194" s="109">
        <v>9</v>
      </c>
      <c r="I194" s="119"/>
      <c r="J194" s="110">
        <f>ROUND($I$194*$H$194,1)</f>
        <v>0</v>
      </c>
      <c r="K194" s="107"/>
      <c r="L194" s="111"/>
      <c r="M194" s="112"/>
      <c r="N194" s="113" t="s">
        <v>37</v>
      </c>
      <c r="Q194" s="94">
        <v>0</v>
      </c>
      <c r="R194" s="94">
        <f>$Q$194*$H$194</f>
        <v>0</v>
      </c>
      <c r="S194" s="94">
        <v>0</v>
      </c>
      <c r="T194" s="95">
        <f>$S$194*$H$194</f>
        <v>0</v>
      </c>
      <c r="AR194" s="19" t="s">
        <v>354</v>
      </c>
      <c r="AT194" s="19" t="s">
        <v>171</v>
      </c>
      <c r="AU194" s="19" t="s">
        <v>75</v>
      </c>
      <c r="AY194" s="22" t="s">
        <v>154</v>
      </c>
      <c r="BE194" s="96">
        <f>IF($N$194="základní",$J$194,0)</f>
        <v>0</v>
      </c>
      <c r="BF194" s="96">
        <f>IF($N$194="snížená",$J$194,0)</f>
        <v>0</v>
      </c>
      <c r="BG194" s="96">
        <f>IF($N$194="zákl. přenesená",$J$194,0)</f>
        <v>0</v>
      </c>
      <c r="BH194" s="96">
        <f>IF($N$194="sníž. přenesená",$J$194,0)</f>
        <v>0</v>
      </c>
      <c r="BI194" s="96">
        <f>IF($N$194="nulová",$J$194,0)</f>
        <v>0</v>
      </c>
      <c r="BJ194" s="19" t="s">
        <v>73</v>
      </c>
      <c r="BK194" s="96">
        <f>ROUND($I$194*$H$194,1)</f>
        <v>0</v>
      </c>
      <c r="BL194" s="19" t="s">
        <v>261</v>
      </c>
      <c r="BM194" s="19" t="s">
        <v>1115</v>
      </c>
    </row>
    <row r="195" spans="2:65" s="22" customFormat="1" ht="15.75" customHeight="1" x14ac:dyDescent="0.3">
      <c r="B195" s="97"/>
      <c r="D195" s="98" t="s">
        <v>162</v>
      </c>
      <c r="E195" s="99"/>
      <c r="F195" s="99" t="s">
        <v>217</v>
      </c>
      <c r="H195" s="100">
        <v>9</v>
      </c>
      <c r="L195" s="97"/>
      <c r="M195" s="101"/>
      <c r="T195" s="102"/>
      <c r="AT195" s="103" t="s">
        <v>162</v>
      </c>
      <c r="AU195" s="103" t="s">
        <v>75</v>
      </c>
      <c r="AV195" s="103" t="s">
        <v>75</v>
      </c>
      <c r="AW195" s="103" t="s">
        <v>121</v>
      </c>
      <c r="AX195" s="103" t="s">
        <v>66</v>
      </c>
      <c r="AY195" s="103" t="s">
        <v>154</v>
      </c>
    </row>
    <row r="196" spans="2:65" s="22" customFormat="1" ht="15.75" customHeight="1" x14ac:dyDescent="0.3">
      <c r="B196" s="125"/>
      <c r="D196" s="104" t="s">
        <v>162</v>
      </c>
      <c r="E196" s="126"/>
      <c r="F196" s="127" t="s">
        <v>1004</v>
      </c>
      <c r="H196" s="128">
        <v>9</v>
      </c>
      <c r="L196" s="125"/>
      <c r="M196" s="129"/>
      <c r="T196" s="130"/>
      <c r="AT196" s="126" t="s">
        <v>162</v>
      </c>
      <c r="AU196" s="126" t="s">
        <v>75</v>
      </c>
      <c r="AV196" s="126" t="s">
        <v>160</v>
      </c>
      <c r="AW196" s="126" t="s">
        <v>121</v>
      </c>
      <c r="AX196" s="126" t="s">
        <v>73</v>
      </c>
      <c r="AY196" s="126" t="s">
        <v>154</v>
      </c>
    </row>
    <row r="197" spans="2:65" s="22" customFormat="1" ht="15.75" customHeight="1" x14ac:dyDescent="0.3">
      <c r="B197" s="23"/>
      <c r="C197" s="105" t="s">
        <v>379</v>
      </c>
      <c r="D197" s="105" t="s">
        <v>171</v>
      </c>
      <c r="E197" s="106" t="s">
        <v>1116</v>
      </c>
      <c r="F197" s="107" t="s">
        <v>1117</v>
      </c>
      <c r="G197" s="108" t="s">
        <v>258</v>
      </c>
      <c r="H197" s="109">
        <v>1</v>
      </c>
      <c r="I197" s="119"/>
      <c r="J197" s="110">
        <f>ROUND($I$197*$H$197,1)</f>
        <v>0</v>
      </c>
      <c r="K197" s="107"/>
      <c r="L197" s="111"/>
      <c r="M197" s="112"/>
      <c r="N197" s="113" t="s">
        <v>37</v>
      </c>
      <c r="Q197" s="94">
        <v>0</v>
      </c>
      <c r="R197" s="94">
        <f>$Q$197*$H$197</f>
        <v>0</v>
      </c>
      <c r="S197" s="94">
        <v>0</v>
      </c>
      <c r="T197" s="95">
        <f>$S$197*$H$197</f>
        <v>0</v>
      </c>
      <c r="AR197" s="19" t="s">
        <v>354</v>
      </c>
      <c r="AT197" s="19" t="s">
        <v>171</v>
      </c>
      <c r="AU197" s="19" t="s">
        <v>75</v>
      </c>
      <c r="AY197" s="22" t="s">
        <v>154</v>
      </c>
      <c r="BE197" s="96">
        <f>IF($N$197="základní",$J$197,0)</f>
        <v>0</v>
      </c>
      <c r="BF197" s="96">
        <f>IF($N$197="snížená",$J$197,0)</f>
        <v>0</v>
      </c>
      <c r="BG197" s="96">
        <f>IF($N$197="zákl. přenesená",$J$197,0)</f>
        <v>0</v>
      </c>
      <c r="BH197" s="96">
        <f>IF($N$197="sníž. přenesená",$J$197,0)</f>
        <v>0</v>
      </c>
      <c r="BI197" s="96">
        <f>IF($N$197="nulová",$J$197,0)</f>
        <v>0</v>
      </c>
      <c r="BJ197" s="19" t="s">
        <v>73</v>
      </c>
      <c r="BK197" s="96">
        <f>ROUND($I$197*$H$197,1)</f>
        <v>0</v>
      </c>
      <c r="BL197" s="19" t="s">
        <v>261</v>
      </c>
      <c r="BM197" s="19" t="s">
        <v>1118</v>
      </c>
    </row>
    <row r="198" spans="2:65" s="22" customFormat="1" ht="15.75" customHeight="1" x14ac:dyDescent="0.3">
      <c r="B198" s="97"/>
      <c r="D198" s="98" t="s">
        <v>162</v>
      </c>
      <c r="E198" s="99"/>
      <c r="F198" s="99" t="s">
        <v>73</v>
      </c>
      <c r="H198" s="100">
        <v>1</v>
      </c>
      <c r="L198" s="97"/>
      <c r="M198" s="101"/>
      <c r="T198" s="102"/>
      <c r="AT198" s="103" t="s">
        <v>162</v>
      </c>
      <c r="AU198" s="103" t="s">
        <v>75</v>
      </c>
      <c r="AV198" s="103" t="s">
        <v>75</v>
      </c>
      <c r="AW198" s="103" t="s">
        <v>121</v>
      </c>
      <c r="AX198" s="103" t="s">
        <v>66</v>
      </c>
      <c r="AY198" s="103" t="s">
        <v>154</v>
      </c>
    </row>
    <row r="199" spans="2:65" s="22" customFormat="1" ht="15.75" customHeight="1" x14ac:dyDescent="0.3">
      <c r="B199" s="125"/>
      <c r="D199" s="104" t="s">
        <v>162</v>
      </c>
      <c r="E199" s="126"/>
      <c r="F199" s="127" t="s">
        <v>1004</v>
      </c>
      <c r="H199" s="128">
        <v>1</v>
      </c>
      <c r="L199" s="125"/>
      <c r="M199" s="129"/>
      <c r="T199" s="130"/>
      <c r="AT199" s="126" t="s">
        <v>162</v>
      </c>
      <c r="AU199" s="126" t="s">
        <v>75</v>
      </c>
      <c r="AV199" s="126" t="s">
        <v>160</v>
      </c>
      <c r="AW199" s="126" t="s">
        <v>121</v>
      </c>
      <c r="AX199" s="126" t="s">
        <v>73</v>
      </c>
      <c r="AY199" s="126" t="s">
        <v>154</v>
      </c>
    </row>
    <row r="200" spans="2:65" s="22" customFormat="1" ht="15.75" customHeight="1" x14ac:dyDescent="0.3">
      <c r="B200" s="23"/>
      <c r="C200" s="105" t="s">
        <v>384</v>
      </c>
      <c r="D200" s="105" t="s">
        <v>171</v>
      </c>
      <c r="E200" s="106" t="s">
        <v>1119</v>
      </c>
      <c r="F200" s="107" t="s">
        <v>1120</v>
      </c>
      <c r="G200" s="108" t="s">
        <v>258</v>
      </c>
      <c r="H200" s="109">
        <v>2</v>
      </c>
      <c r="I200" s="119"/>
      <c r="J200" s="110">
        <f>ROUND($I$200*$H$200,1)</f>
        <v>0</v>
      </c>
      <c r="K200" s="107"/>
      <c r="L200" s="111"/>
      <c r="M200" s="112"/>
      <c r="N200" s="113" t="s">
        <v>37</v>
      </c>
      <c r="Q200" s="94">
        <v>0</v>
      </c>
      <c r="R200" s="94">
        <f>$Q$200*$H$200</f>
        <v>0</v>
      </c>
      <c r="S200" s="94">
        <v>0</v>
      </c>
      <c r="T200" s="95">
        <f>$S$200*$H$200</f>
        <v>0</v>
      </c>
      <c r="AR200" s="19" t="s">
        <v>354</v>
      </c>
      <c r="AT200" s="19" t="s">
        <v>171</v>
      </c>
      <c r="AU200" s="19" t="s">
        <v>75</v>
      </c>
      <c r="AY200" s="22" t="s">
        <v>154</v>
      </c>
      <c r="BE200" s="96">
        <f>IF($N$200="základní",$J$200,0)</f>
        <v>0</v>
      </c>
      <c r="BF200" s="96">
        <f>IF($N$200="snížená",$J$200,0)</f>
        <v>0</v>
      </c>
      <c r="BG200" s="96">
        <f>IF($N$200="zákl. přenesená",$J$200,0)</f>
        <v>0</v>
      </c>
      <c r="BH200" s="96">
        <f>IF($N$200="sníž. přenesená",$J$200,0)</f>
        <v>0</v>
      </c>
      <c r="BI200" s="96">
        <f>IF($N$200="nulová",$J$200,0)</f>
        <v>0</v>
      </c>
      <c r="BJ200" s="19" t="s">
        <v>73</v>
      </c>
      <c r="BK200" s="96">
        <f>ROUND($I$200*$H$200,1)</f>
        <v>0</v>
      </c>
      <c r="BL200" s="19" t="s">
        <v>261</v>
      </c>
      <c r="BM200" s="19" t="s">
        <v>1121</v>
      </c>
    </row>
    <row r="201" spans="2:65" s="22" customFormat="1" ht="15.75" customHeight="1" x14ac:dyDescent="0.3">
      <c r="B201" s="97"/>
      <c r="D201" s="98" t="s">
        <v>162</v>
      </c>
      <c r="E201" s="99"/>
      <c r="F201" s="99" t="s">
        <v>75</v>
      </c>
      <c r="H201" s="100">
        <v>2</v>
      </c>
      <c r="L201" s="97"/>
      <c r="M201" s="101"/>
      <c r="T201" s="102"/>
      <c r="AT201" s="103" t="s">
        <v>162</v>
      </c>
      <c r="AU201" s="103" t="s">
        <v>75</v>
      </c>
      <c r="AV201" s="103" t="s">
        <v>75</v>
      </c>
      <c r="AW201" s="103" t="s">
        <v>121</v>
      </c>
      <c r="AX201" s="103" t="s">
        <v>66</v>
      </c>
      <c r="AY201" s="103" t="s">
        <v>154</v>
      </c>
    </row>
    <row r="202" spans="2:65" s="22" customFormat="1" ht="15.75" customHeight="1" x14ac:dyDescent="0.3">
      <c r="B202" s="125"/>
      <c r="D202" s="104" t="s">
        <v>162</v>
      </c>
      <c r="E202" s="126"/>
      <c r="F202" s="127" t="s">
        <v>1004</v>
      </c>
      <c r="H202" s="128">
        <v>2</v>
      </c>
      <c r="L202" s="125"/>
      <c r="M202" s="129"/>
      <c r="T202" s="130"/>
      <c r="AT202" s="126" t="s">
        <v>162</v>
      </c>
      <c r="AU202" s="126" t="s">
        <v>75</v>
      </c>
      <c r="AV202" s="126" t="s">
        <v>160</v>
      </c>
      <c r="AW202" s="126" t="s">
        <v>121</v>
      </c>
      <c r="AX202" s="126" t="s">
        <v>73</v>
      </c>
      <c r="AY202" s="126" t="s">
        <v>154</v>
      </c>
    </row>
    <row r="203" spans="2:65" s="22" customFormat="1" ht="15.75" customHeight="1" x14ac:dyDescent="0.3">
      <c r="B203" s="23"/>
      <c r="C203" s="105" t="s">
        <v>388</v>
      </c>
      <c r="D203" s="105" t="s">
        <v>171</v>
      </c>
      <c r="E203" s="106" t="s">
        <v>1122</v>
      </c>
      <c r="F203" s="107" t="s">
        <v>1082</v>
      </c>
      <c r="G203" s="108" t="s">
        <v>258</v>
      </c>
      <c r="H203" s="109">
        <v>1</v>
      </c>
      <c r="I203" s="119"/>
      <c r="J203" s="110">
        <f>ROUND($I$203*$H$203,1)</f>
        <v>0</v>
      </c>
      <c r="K203" s="107"/>
      <c r="L203" s="111"/>
      <c r="M203" s="112"/>
      <c r="N203" s="113" t="s">
        <v>37</v>
      </c>
      <c r="Q203" s="94">
        <v>0</v>
      </c>
      <c r="R203" s="94">
        <f>$Q$203*$H$203</f>
        <v>0</v>
      </c>
      <c r="S203" s="94">
        <v>0</v>
      </c>
      <c r="T203" s="95">
        <f>$S$203*$H$203</f>
        <v>0</v>
      </c>
      <c r="AR203" s="19" t="s">
        <v>354</v>
      </c>
      <c r="AT203" s="19" t="s">
        <v>171</v>
      </c>
      <c r="AU203" s="19" t="s">
        <v>75</v>
      </c>
      <c r="AY203" s="22" t="s">
        <v>154</v>
      </c>
      <c r="BE203" s="96">
        <f>IF($N$203="základní",$J$203,0)</f>
        <v>0</v>
      </c>
      <c r="BF203" s="96">
        <f>IF($N$203="snížená",$J$203,0)</f>
        <v>0</v>
      </c>
      <c r="BG203" s="96">
        <f>IF($N$203="zákl. přenesená",$J$203,0)</f>
        <v>0</v>
      </c>
      <c r="BH203" s="96">
        <f>IF($N$203="sníž. přenesená",$J$203,0)</f>
        <v>0</v>
      </c>
      <c r="BI203" s="96">
        <f>IF($N$203="nulová",$J$203,0)</f>
        <v>0</v>
      </c>
      <c r="BJ203" s="19" t="s">
        <v>73</v>
      </c>
      <c r="BK203" s="96">
        <f>ROUND($I$203*$H$203,1)</f>
        <v>0</v>
      </c>
      <c r="BL203" s="19" t="s">
        <v>261</v>
      </c>
      <c r="BM203" s="19" t="s">
        <v>1123</v>
      </c>
    </row>
    <row r="204" spans="2:65" s="22" customFormat="1" ht="15.75" customHeight="1" x14ac:dyDescent="0.3">
      <c r="B204" s="97"/>
      <c r="D204" s="98" t="s">
        <v>162</v>
      </c>
      <c r="E204" s="99"/>
      <c r="F204" s="99" t="s">
        <v>73</v>
      </c>
      <c r="H204" s="100">
        <v>1</v>
      </c>
      <c r="L204" s="97"/>
      <c r="M204" s="101"/>
      <c r="T204" s="102"/>
      <c r="AT204" s="103" t="s">
        <v>162</v>
      </c>
      <c r="AU204" s="103" t="s">
        <v>75</v>
      </c>
      <c r="AV204" s="103" t="s">
        <v>75</v>
      </c>
      <c r="AW204" s="103" t="s">
        <v>121</v>
      </c>
      <c r="AX204" s="103" t="s">
        <v>66</v>
      </c>
      <c r="AY204" s="103" t="s">
        <v>154</v>
      </c>
    </row>
    <row r="205" spans="2:65" s="22" customFormat="1" ht="15.75" customHeight="1" x14ac:dyDescent="0.3">
      <c r="B205" s="125"/>
      <c r="D205" s="104" t="s">
        <v>162</v>
      </c>
      <c r="E205" s="126"/>
      <c r="F205" s="127" t="s">
        <v>1004</v>
      </c>
      <c r="H205" s="128">
        <v>1</v>
      </c>
      <c r="L205" s="125"/>
      <c r="M205" s="129"/>
      <c r="T205" s="130"/>
      <c r="AT205" s="126" t="s">
        <v>162</v>
      </c>
      <c r="AU205" s="126" t="s">
        <v>75</v>
      </c>
      <c r="AV205" s="126" t="s">
        <v>160</v>
      </c>
      <c r="AW205" s="126" t="s">
        <v>121</v>
      </c>
      <c r="AX205" s="126" t="s">
        <v>73</v>
      </c>
      <c r="AY205" s="126" t="s">
        <v>154</v>
      </c>
    </row>
    <row r="206" spans="2:65" s="22" customFormat="1" ht="15.75" customHeight="1" x14ac:dyDescent="0.3">
      <c r="B206" s="23"/>
      <c r="C206" s="105" t="s">
        <v>393</v>
      </c>
      <c r="D206" s="105" t="s">
        <v>171</v>
      </c>
      <c r="E206" s="106" t="s">
        <v>1124</v>
      </c>
      <c r="F206" s="107" t="s">
        <v>1125</v>
      </c>
      <c r="G206" s="108" t="s">
        <v>258</v>
      </c>
      <c r="H206" s="109">
        <v>2</v>
      </c>
      <c r="I206" s="119"/>
      <c r="J206" s="110">
        <f>ROUND($I$206*$H$206,1)</f>
        <v>0</v>
      </c>
      <c r="K206" s="107"/>
      <c r="L206" s="111"/>
      <c r="M206" s="112"/>
      <c r="N206" s="113" t="s">
        <v>37</v>
      </c>
      <c r="Q206" s="94">
        <v>0</v>
      </c>
      <c r="R206" s="94">
        <f>$Q$206*$H$206</f>
        <v>0</v>
      </c>
      <c r="S206" s="94">
        <v>0</v>
      </c>
      <c r="T206" s="95">
        <f>$S$206*$H$206</f>
        <v>0</v>
      </c>
      <c r="AR206" s="19" t="s">
        <v>354</v>
      </c>
      <c r="AT206" s="19" t="s">
        <v>171</v>
      </c>
      <c r="AU206" s="19" t="s">
        <v>75</v>
      </c>
      <c r="AY206" s="22" t="s">
        <v>154</v>
      </c>
      <c r="BE206" s="96">
        <f>IF($N$206="základní",$J$206,0)</f>
        <v>0</v>
      </c>
      <c r="BF206" s="96">
        <f>IF($N$206="snížená",$J$206,0)</f>
        <v>0</v>
      </c>
      <c r="BG206" s="96">
        <f>IF($N$206="zákl. přenesená",$J$206,0)</f>
        <v>0</v>
      </c>
      <c r="BH206" s="96">
        <f>IF($N$206="sníž. přenesená",$J$206,0)</f>
        <v>0</v>
      </c>
      <c r="BI206" s="96">
        <f>IF($N$206="nulová",$J$206,0)</f>
        <v>0</v>
      </c>
      <c r="BJ206" s="19" t="s">
        <v>73</v>
      </c>
      <c r="BK206" s="96">
        <f>ROUND($I$206*$H$206,1)</f>
        <v>0</v>
      </c>
      <c r="BL206" s="19" t="s">
        <v>261</v>
      </c>
      <c r="BM206" s="19" t="s">
        <v>1126</v>
      </c>
    </row>
    <row r="207" spans="2:65" s="22" customFormat="1" ht="15.75" customHeight="1" x14ac:dyDescent="0.3">
      <c r="B207" s="97"/>
      <c r="D207" s="98" t="s">
        <v>162</v>
      </c>
      <c r="E207" s="99"/>
      <c r="F207" s="99" t="s">
        <v>75</v>
      </c>
      <c r="H207" s="100">
        <v>2</v>
      </c>
      <c r="L207" s="97"/>
      <c r="M207" s="101"/>
      <c r="T207" s="102"/>
      <c r="AT207" s="103" t="s">
        <v>162</v>
      </c>
      <c r="AU207" s="103" t="s">
        <v>75</v>
      </c>
      <c r="AV207" s="103" t="s">
        <v>75</v>
      </c>
      <c r="AW207" s="103" t="s">
        <v>121</v>
      </c>
      <c r="AX207" s="103" t="s">
        <v>66</v>
      </c>
      <c r="AY207" s="103" t="s">
        <v>154</v>
      </c>
    </row>
    <row r="208" spans="2:65" s="22" customFormat="1" ht="15.75" customHeight="1" x14ac:dyDescent="0.3">
      <c r="B208" s="125"/>
      <c r="D208" s="104" t="s">
        <v>162</v>
      </c>
      <c r="E208" s="126"/>
      <c r="F208" s="127" t="s">
        <v>1004</v>
      </c>
      <c r="H208" s="128">
        <v>2</v>
      </c>
      <c r="L208" s="125"/>
      <c r="M208" s="129"/>
      <c r="T208" s="130"/>
      <c r="AT208" s="126" t="s">
        <v>162</v>
      </c>
      <c r="AU208" s="126" t="s">
        <v>75</v>
      </c>
      <c r="AV208" s="126" t="s">
        <v>160</v>
      </c>
      <c r="AW208" s="126" t="s">
        <v>121</v>
      </c>
      <c r="AX208" s="126" t="s">
        <v>73</v>
      </c>
      <c r="AY208" s="126" t="s">
        <v>154</v>
      </c>
    </row>
    <row r="209" spans="2:65" s="22" customFormat="1" ht="15.75" customHeight="1" x14ac:dyDescent="0.3">
      <c r="B209" s="23"/>
      <c r="C209" s="105" t="s">
        <v>397</v>
      </c>
      <c r="D209" s="105" t="s">
        <v>171</v>
      </c>
      <c r="E209" s="106" t="s">
        <v>1127</v>
      </c>
      <c r="F209" s="107" t="s">
        <v>1128</v>
      </c>
      <c r="G209" s="108" t="s">
        <v>258</v>
      </c>
      <c r="H209" s="109">
        <v>1</v>
      </c>
      <c r="I209" s="119"/>
      <c r="J209" s="110">
        <f>ROUND($I$209*$H$209,1)</f>
        <v>0</v>
      </c>
      <c r="K209" s="107"/>
      <c r="L209" s="111"/>
      <c r="M209" s="112"/>
      <c r="N209" s="113" t="s">
        <v>37</v>
      </c>
      <c r="Q209" s="94">
        <v>0</v>
      </c>
      <c r="R209" s="94">
        <f>$Q$209*$H$209</f>
        <v>0</v>
      </c>
      <c r="S209" s="94">
        <v>0</v>
      </c>
      <c r="T209" s="95">
        <f>$S$209*$H$209</f>
        <v>0</v>
      </c>
      <c r="AR209" s="19" t="s">
        <v>354</v>
      </c>
      <c r="AT209" s="19" t="s">
        <v>171</v>
      </c>
      <c r="AU209" s="19" t="s">
        <v>75</v>
      </c>
      <c r="AY209" s="22" t="s">
        <v>154</v>
      </c>
      <c r="BE209" s="96">
        <f>IF($N$209="základní",$J$209,0)</f>
        <v>0</v>
      </c>
      <c r="BF209" s="96">
        <f>IF($N$209="snížená",$J$209,0)</f>
        <v>0</v>
      </c>
      <c r="BG209" s="96">
        <f>IF($N$209="zákl. přenesená",$J$209,0)</f>
        <v>0</v>
      </c>
      <c r="BH209" s="96">
        <f>IF($N$209="sníž. přenesená",$J$209,0)</f>
        <v>0</v>
      </c>
      <c r="BI209" s="96">
        <f>IF($N$209="nulová",$J$209,0)</f>
        <v>0</v>
      </c>
      <c r="BJ209" s="19" t="s">
        <v>73</v>
      </c>
      <c r="BK209" s="96">
        <f>ROUND($I$209*$H$209,1)</f>
        <v>0</v>
      </c>
      <c r="BL209" s="19" t="s">
        <v>261</v>
      </c>
      <c r="BM209" s="19" t="s">
        <v>1129</v>
      </c>
    </row>
    <row r="210" spans="2:65" s="22" customFormat="1" ht="15.75" customHeight="1" x14ac:dyDescent="0.3">
      <c r="B210" s="97"/>
      <c r="D210" s="98" t="s">
        <v>162</v>
      </c>
      <c r="E210" s="99"/>
      <c r="F210" s="99" t="s">
        <v>73</v>
      </c>
      <c r="H210" s="100">
        <v>1</v>
      </c>
      <c r="L210" s="97"/>
      <c r="M210" s="101"/>
      <c r="T210" s="102"/>
      <c r="AT210" s="103" t="s">
        <v>162</v>
      </c>
      <c r="AU210" s="103" t="s">
        <v>75</v>
      </c>
      <c r="AV210" s="103" t="s">
        <v>75</v>
      </c>
      <c r="AW210" s="103" t="s">
        <v>121</v>
      </c>
      <c r="AX210" s="103" t="s">
        <v>66</v>
      </c>
      <c r="AY210" s="103" t="s">
        <v>154</v>
      </c>
    </row>
    <row r="211" spans="2:65" s="22" customFormat="1" ht="15.75" customHeight="1" x14ac:dyDescent="0.3">
      <c r="B211" s="125"/>
      <c r="D211" s="104" t="s">
        <v>162</v>
      </c>
      <c r="E211" s="126"/>
      <c r="F211" s="127" t="s">
        <v>1004</v>
      </c>
      <c r="H211" s="128">
        <v>1</v>
      </c>
      <c r="L211" s="125"/>
      <c r="M211" s="129"/>
      <c r="T211" s="130"/>
      <c r="AT211" s="126" t="s">
        <v>162</v>
      </c>
      <c r="AU211" s="126" t="s">
        <v>75</v>
      </c>
      <c r="AV211" s="126" t="s">
        <v>160</v>
      </c>
      <c r="AW211" s="126" t="s">
        <v>121</v>
      </c>
      <c r="AX211" s="126" t="s">
        <v>73</v>
      </c>
      <c r="AY211" s="126" t="s">
        <v>154</v>
      </c>
    </row>
    <row r="212" spans="2:65" s="22" customFormat="1" ht="15.75" customHeight="1" x14ac:dyDescent="0.3">
      <c r="B212" s="23"/>
      <c r="C212" s="105" t="s">
        <v>401</v>
      </c>
      <c r="D212" s="105" t="s">
        <v>171</v>
      </c>
      <c r="E212" s="106" t="s">
        <v>1130</v>
      </c>
      <c r="F212" s="107" t="s">
        <v>1131</v>
      </c>
      <c r="G212" s="108" t="s">
        <v>258</v>
      </c>
      <c r="H212" s="109">
        <v>1</v>
      </c>
      <c r="I212" s="119"/>
      <c r="J212" s="110">
        <f>ROUND($I$212*$H$212,1)</f>
        <v>0</v>
      </c>
      <c r="K212" s="107"/>
      <c r="L212" s="111"/>
      <c r="M212" s="112"/>
      <c r="N212" s="113" t="s">
        <v>37</v>
      </c>
      <c r="Q212" s="94">
        <v>0</v>
      </c>
      <c r="R212" s="94">
        <f>$Q$212*$H$212</f>
        <v>0</v>
      </c>
      <c r="S212" s="94">
        <v>0</v>
      </c>
      <c r="T212" s="95">
        <f>$S$212*$H$212</f>
        <v>0</v>
      </c>
      <c r="AR212" s="19" t="s">
        <v>354</v>
      </c>
      <c r="AT212" s="19" t="s">
        <v>171</v>
      </c>
      <c r="AU212" s="19" t="s">
        <v>75</v>
      </c>
      <c r="AY212" s="22" t="s">
        <v>154</v>
      </c>
      <c r="BE212" s="96">
        <f>IF($N$212="základní",$J$212,0)</f>
        <v>0</v>
      </c>
      <c r="BF212" s="96">
        <f>IF($N$212="snížená",$J$212,0)</f>
        <v>0</v>
      </c>
      <c r="BG212" s="96">
        <f>IF($N$212="zákl. přenesená",$J$212,0)</f>
        <v>0</v>
      </c>
      <c r="BH212" s="96">
        <f>IF($N$212="sníž. přenesená",$J$212,0)</f>
        <v>0</v>
      </c>
      <c r="BI212" s="96">
        <f>IF($N$212="nulová",$J$212,0)</f>
        <v>0</v>
      </c>
      <c r="BJ212" s="19" t="s">
        <v>73</v>
      </c>
      <c r="BK212" s="96">
        <f>ROUND($I$212*$H$212,1)</f>
        <v>0</v>
      </c>
      <c r="BL212" s="19" t="s">
        <v>261</v>
      </c>
      <c r="BM212" s="19" t="s">
        <v>1132</v>
      </c>
    </row>
    <row r="213" spans="2:65" s="22" customFormat="1" ht="15.75" customHeight="1" x14ac:dyDescent="0.3">
      <c r="B213" s="97"/>
      <c r="D213" s="98" t="s">
        <v>162</v>
      </c>
      <c r="E213" s="99"/>
      <c r="F213" s="99" t="s">
        <v>73</v>
      </c>
      <c r="H213" s="100">
        <v>1</v>
      </c>
      <c r="L213" s="97"/>
      <c r="M213" s="101"/>
      <c r="T213" s="102"/>
      <c r="AT213" s="103" t="s">
        <v>162</v>
      </c>
      <c r="AU213" s="103" t="s">
        <v>75</v>
      </c>
      <c r="AV213" s="103" t="s">
        <v>75</v>
      </c>
      <c r="AW213" s="103" t="s">
        <v>121</v>
      </c>
      <c r="AX213" s="103" t="s">
        <v>66</v>
      </c>
      <c r="AY213" s="103" t="s">
        <v>154</v>
      </c>
    </row>
    <row r="214" spans="2:65" s="22" customFormat="1" ht="15.75" customHeight="1" x14ac:dyDescent="0.3">
      <c r="B214" s="125"/>
      <c r="D214" s="104" t="s">
        <v>162</v>
      </c>
      <c r="E214" s="126"/>
      <c r="F214" s="127" t="s">
        <v>1004</v>
      </c>
      <c r="H214" s="128">
        <v>1</v>
      </c>
      <c r="L214" s="125"/>
      <c r="M214" s="129"/>
      <c r="T214" s="130"/>
      <c r="AT214" s="126" t="s">
        <v>162</v>
      </c>
      <c r="AU214" s="126" t="s">
        <v>75</v>
      </c>
      <c r="AV214" s="126" t="s">
        <v>160</v>
      </c>
      <c r="AW214" s="126" t="s">
        <v>121</v>
      </c>
      <c r="AX214" s="126" t="s">
        <v>73</v>
      </c>
      <c r="AY214" s="126" t="s">
        <v>154</v>
      </c>
    </row>
    <row r="215" spans="2:65" s="22" customFormat="1" ht="15.75" customHeight="1" x14ac:dyDescent="0.3">
      <c r="B215" s="23"/>
      <c r="C215" s="105" t="s">
        <v>406</v>
      </c>
      <c r="D215" s="105" t="s">
        <v>171</v>
      </c>
      <c r="E215" s="106" t="s">
        <v>1133</v>
      </c>
      <c r="F215" s="107" t="s">
        <v>1134</v>
      </c>
      <c r="G215" s="108" t="s">
        <v>258</v>
      </c>
      <c r="H215" s="109">
        <v>2</v>
      </c>
      <c r="I215" s="119"/>
      <c r="J215" s="110">
        <f>ROUND($I$215*$H$215,1)</f>
        <v>0</v>
      </c>
      <c r="K215" s="107"/>
      <c r="L215" s="111"/>
      <c r="M215" s="112"/>
      <c r="N215" s="113" t="s">
        <v>37</v>
      </c>
      <c r="Q215" s="94">
        <v>0</v>
      </c>
      <c r="R215" s="94">
        <f>$Q$215*$H$215</f>
        <v>0</v>
      </c>
      <c r="S215" s="94">
        <v>0</v>
      </c>
      <c r="T215" s="95">
        <f>$S$215*$H$215</f>
        <v>0</v>
      </c>
      <c r="AR215" s="19" t="s">
        <v>354</v>
      </c>
      <c r="AT215" s="19" t="s">
        <v>171</v>
      </c>
      <c r="AU215" s="19" t="s">
        <v>75</v>
      </c>
      <c r="AY215" s="22" t="s">
        <v>154</v>
      </c>
      <c r="BE215" s="96">
        <f>IF($N$215="základní",$J$215,0)</f>
        <v>0</v>
      </c>
      <c r="BF215" s="96">
        <f>IF($N$215="snížená",$J$215,0)</f>
        <v>0</v>
      </c>
      <c r="BG215" s="96">
        <f>IF($N$215="zákl. přenesená",$J$215,0)</f>
        <v>0</v>
      </c>
      <c r="BH215" s="96">
        <f>IF($N$215="sníž. přenesená",$J$215,0)</f>
        <v>0</v>
      </c>
      <c r="BI215" s="96">
        <f>IF($N$215="nulová",$J$215,0)</f>
        <v>0</v>
      </c>
      <c r="BJ215" s="19" t="s">
        <v>73</v>
      </c>
      <c r="BK215" s="96">
        <f>ROUND($I$215*$H$215,1)</f>
        <v>0</v>
      </c>
      <c r="BL215" s="19" t="s">
        <v>261</v>
      </c>
      <c r="BM215" s="19" t="s">
        <v>1135</v>
      </c>
    </row>
    <row r="216" spans="2:65" s="22" customFormat="1" ht="15.75" customHeight="1" x14ac:dyDescent="0.3">
      <c r="B216" s="97"/>
      <c r="D216" s="98" t="s">
        <v>162</v>
      </c>
      <c r="E216" s="99"/>
      <c r="F216" s="99" t="s">
        <v>75</v>
      </c>
      <c r="H216" s="100">
        <v>2</v>
      </c>
      <c r="L216" s="97"/>
      <c r="M216" s="101"/>
      <c r="T216" s="102"/>
      <c r="AT216" s="103" t="s">
        <v>162</v>
      </c>
      <c r="AU216" s="103" t="s">
        <v>75</v>
      </c>
      <c r="AV216" s="103" t="s">
        <v>75</v>
      </c>
      <c r="AW216" s="103" t="s">
        <v>121</v>
      </c>
      <c r="AX216" s="103" t="s">
        <v>66</v>
      </c>
      <c r="AY216" s="103" t="s">
        <v>154</v>
      </c>
    </row>
    <row r="217" spans="2:65" s="22" customFormat="1" ht="15.75" customHeight="1" x14ac:dyDescent="0.3">
      <c r="B217" s="125"/>
      <c r="D217" s="104" t="s">
        <v>162</v>
      </c>
      <c r="E217" s="126"/>
      <c r="F217" s="127" t="s">
        <v>1004</v>
      </c>
      <c r="H217" s="128">
        <v>2</v>
      </c>
      <c r="L217" s="125"/>
      <c r="M217" s="129"/>
      <c r="T217" s="130"/>
      <c r="AT217" s="126" t="s">
        <v>162</v>
      </c>
      <c r="AU217" s="126" t="s">
        <v>75</v>
      </c>
      <c r="AV217" s="126" t="s">
        <v>160</v>
      </c>
      <c r="AW217" s="126" t="s">
        <v>121</v>
      </c>
      <c r="AX217" s="126" t="s">
        <v>73</v>
      </c>
      <c r="AY217" s="126" t="s">
        <v>154</v>
      </c>
    </row>
    <row r="218" spans="2:65" s="22" customFormat="1" ht="15.75" customHeight="1" x14ac:dyDescent="0.3">
      <c r="B218" s="23"/>
      <c r="C218" s="105" t="s">
        <v>414</v>
      </c>
      <c r="D218" s="105" t="s">
        <v>171</v>
      </c>
      <c r="E218" s="106" t="s">
        <v>1136</v>
      </c>
      <c r="F218" s="107" t="s">
        <v>1137</v>
      </c>
      <c r="G218" s="108" t="s">
        <v>258</v>
      </c>
      <c r="H218" s="109">
        <v>4</v>
      </c>
      <c r="I218" s="119"/>
      <c r="J218" s="110">
        <f>ROUND($I$218*$H$218,1)</f>
        <v>0</v>
      </c>
      <c r="K218" s="107"/>
      <c r="L218" s="111"/>
      <c r="M218" s="112"/>
      <c r="N218" s="113" t="s">
        <v>37</v>
      </c>
      <c r="Q218" s="94">
        <v>0</v>
      </c>
      <c r="R218" s="94">
        <f>$Q$218*$H$218</f>
        <v>0</v>
      </c>
      <c r="S218" s="94">
        <v>0</v>
      </c>
      <c r="T218" s="95">
        <f>$S$218*$H$218</f>
        <v>0</v>
      </c>
      <c r="AR218" s="19" t="s">
        <v>354</v>
      </c>
      <c r="AT218" s="19" t="s">
        <v>171</v>
      </c>
      <c r="AU218" s="19" t="s">
        <v>75</v>
      </c>
      <c r="AY218" s="22" t="s">
        <v>154</v>
      </c>
      <c r="BE218" s="96">
        <f>IF($N$218="základní",$J$218,0)</f>
        <v>0</v>
      </c>
      <c r="BF218" s="96">
        <f>IF($N$218="snížená",$J$218,0)</f>
        <v>0</v>
      </c>
      <c r="BG218" s="96">
        <f>IF($N$218="zákl. přenesená",$J$218,0)</f>
        <v>0</v>
      </c>
      <c r="BH218" s="96">
        <f>IF($N$218="sníž. přenesená",$J$218,0)</f>
        <v>0</v>
      </c>
      <c r="BI218" s="96">
        <f>IF($N$218="nulová",$J$218,0)</f>
        <v>0</v>
      </c>
      <c r="BJ218" s="19" t="s">
        <v>73</v>
      </c>
      <c r="BK218" s="96">
        <f>ROUND($I$218*$H$218,1)</f>
        <v>0</v>
      </c>
      <c r="BL218" s="19" t="s">
        <v>261</v>
      </c>
      <c r="BM218" s="19" t="s">
        <v>1138</v>
      </c>
    </row>
    <row r="219" spans="2:65" s="22" customFormat="1" ht="15.75" customHeight="1" x14ac:dyDescent="0.3">
      <c r="B219" s="97"/>
      <c r="D219" s="98" t="s">
        <v>162</v>
      </c>
      <c r="E219" s="99"/>
      <c r="F219" s="99" t="s">
        <v>160</v>
      </c>
      <c r="H219" s="100">
        <v>4</v>
      </c>
      <c r="L219" s="97"/>
      <c r="M219" s="101"/>
      <c r="T219" s="102"/>
      <c r="AT219" s="103" t="s">
        <v>162</v>
      </c>
      <c r="AU219" s="103" t="s">
        <v>75</v>
      </c>
      <c r="AV219" s="103" t="s">
        <v>75</v>
      </c>
      <c r="AW219" s="103" t="s">
        <v>121</v>
      </c>
      <c r="AX219" s="103" t="s">
        <v>66</v>
      </c>
      <c r="AY219" s="103" t="s">
        <v>154</v>
      </c>
    </row>
    <row r="220" spans="2:65" s="22" customFormat="1" ht="15.75" customHeight="1" x14ac:dyDescent="0.3">
      <c r="B220" s="125"/>
      <c r="D220" s="104" t="s">
        <v>162</v>
      </c>
      <c r="E220" s="126"/>
      <c r="F220" s="127" t="s">
        <v>1004</v>
      </c>
      <c r="H220" s="128">
        <v>4</v>
      </c>
      <c r="L220" s="125"/>
      <c r="M220" s="129"/>
      <c r="T220" s="130"/>
      <c r="AT220" s="126" t="s">
        <v>162</v>
      </c>
      <c r="AU220" s="126" t="s">
        <v>75</v>
      </c>
      <c r="AV220" s="126" t="s">
        <v>160</v>
      </c>
      <c r="AW220" s="126" t="s">
        <v>121</v>
      </c>
      <c r="AX220" s="126" t="s">
        <v>73</v>
      </c>
      <c r="AY220" s="126" t="s">
        <v>154</v>
      </c>
    </row>
    <row r="221" spans="2:65" s="22" customFormat="1" ht="15.75" customHeight="1" x14ac:dyDescent="0.3">
      <c r="B221" s="23"/>
      <c r="C221" s="105" t="s">
        <v>419</v>
      </c>
      <c r="D221" s="105" t="s">
        <v>171</v>
      </c>
      <c r="E221" s="106" t="s">
        <v>1139</v>
      </c>
      <c r="F221" s="107" t="s">
        <v>1140</v>
      </c>
      <c r="G221" s="108" t="s">
        <v>258</v>
      </c>
      <c r="H221" s="109">
        <v>2</v>
      </c>
      <c r="I221" s="119"/>
      <c r="J221" s="110">
        <f>ROUND($I$221*$H$221,1)</f>
        <v>0</v>
      </c>
      <c r="K221" s="107"/>
      <c r="L221" s="111"/>
      <c r="M221" s="112"/>
      <c r="N221" s="113" t="s">
        <v>37</v>
      </c>
      <c r="Q221" s="94">
        <v>0</v>
      </c>
      <c r="R221" s="94">
        <f>$Q$221*$H$221</f>
        <v>0</v>
      </c>
      <c r="S221" s="94">
        <v>0</v>
      </c>
      <c r="T221" s="95">
        <f>$S$221*$H$221</f>
        <v>0</v>
      </c>
      <c r="AR221" s="19" t="s">
        <v>354</v>
      </c>
      <c r="AT221" s="19" t="s">
        <v>171</v>
      </c>
      <c r="AU221" s="19" t="s">
        <v>75</v>
      </c>
      <c r="AY221" s="22" t="s">
        <v>154</v>
      </c>
      <c r="BE221" s="96">
        <f>IF($N$221="základní",$J$221,0)</f>
        <v>0</v>
      </c>
      <c r="BF221" s="96">
        <f>IF($N$221="snížená",$J$221,0)</f>
        <v>0</v>
      </c>
      <c r="BG221" s="96">
        <f>IF($N$221="zákl. přenesená",$J$221,0)</f>
        <v>0</v>
      </c>
      <c r="BH221" s="96">
        <f>IF($N$221="sníž. přenesená",$J$221,0)</f>
        <v>0</v>
      </c>
      <c r="BI221" s="96">
        <f>IF($N$221="nulová",$J$221,0)</f>
        <v>0</v>
      </c>
      <c r="BJ221" s="19" t="s">
        <v>73</v>
      </c>
      <c r="BK221" s="96">
        <f>ROUND($I$221*$H$221,1)</f>
        <v>0</v>
      </c>
      <c r="BL221" s="19" t="s">
        <v>261</v>
      </c>
      <c r="BM221" s="19" t="s">
        <v>1141</v>
      </c>
    </row>
    <row r="222" spans="2:65" s="22" customFormat="1" ht="15.75" customHeight="1" x14ac:dyDescent="0.3">
      <c r="B222" s="97"/>
      <c r="D222" s="98" t="s">
        <v>162</v>
      </c>
      <c r="E222" s="99"/>
      <c r="F222" s="99" t="s">
        <v>75</v>
      </c>
      <c r="H222" s="100">
        <v>2</v>
      </c>
      <c r="L222" s="97"/>
      <c r="M222" s="101"/>
      <c r="T222" s="102"/>
      <c r="AT222" s="103" t="s">
        <v>162</v>
      </c>
      <c r="AU222" s="103" t="s">
        <v>75</v>
      </c>
      <c r="AV222" s="103" t="s">
        <v>75</v>
      </c>
      <c r="AW222" s="103" t="s">
        <v>121</v>
      </c>
      <c r="AX222" s="103" t="s">
        <v>66</v>
      </c>
      <c r="AY222" s="103" t="s">
        <v>154</v>
      </c>
    </row>
    <row r="223" spans="2:65" s="22" customFormat="1" ht="15.75" customHeight="1" x14ac:dyDescent="0.3">
      <c r="B223" s="125"/>
      <c r="D223" s="104" t="s">
        <v>162</v>
      </c>
      <c r="E223" s="126"/>
      <c r="F223" s="127" t="s">
        <v>1004</v>
      </c>
      <c r="H223" s="128">
        <v>2</v>
      </c>
      <c r="L223" s="125"/>
      <c r="M223" s="129"/>
      <c r="T223" s="130"/>
      <c r="AT223" s="126" t="s">
        <v>162</v>
      </c>
      <c r="AU223" s="126" t="s">
        <v>75</v>
      </c>
      <c r="AV223" s="126" t="s">
        <v>160</v>
      </c>
      <c r="AW223" s="126" t="s">
        <v>121</v>
      </c>
      <c r="AX223" s="126" t="s">
        <v>73</v>
      </c>
      <c r="AY223" s="126" t="s">
        <v>154</v>
      </c>
    </row>
    <row r="224" spans="2:65" s="22" customFormat="1" ht="15.75" customHeight="1" x14ac:dyDescent="0.3">
      <c r="B224" s="23"/>
      <c r="C224" s="105" t="s">
        <v>424</v>
      </c>
      <c r="D224" s="105" t="s">
        <v>171</v>
      </c>
      <c r="E224" s="106" t="s">
        <v>1142</v>
      </c>
      <c r="F224" s="107" t="s">
        <v>1143</v>
      </c>
      <c r="G224" s="108" t="s">
        <v>258</v>
      </c>
      <c r="H224" s="109">
        <v>1</v>
      </c>
      <c r="I224" s="119"/>
      <c r="J224" s="110">
        <f>ROUND($I$224*$H$224,1)</f>
        <v>0</v>
      </c>
      <c r="K224" s="107"/>
      <c r="L224" s="111"/>
      <c r="M224" s="112"/>
      <c r="N224" s="113" t="s">
        <v>37</v>
      </c>
      <c r="Q224" s="94">
        <v>0</v>
      </c>
      <c r="R224" s="94">
        <f>$Q$224*$H$224</f>
        <v>0</v>
      </c>
      <c r="S224" s="94">
        <v>0</v>
      </c>
      <c r="T224" s="95">
        <f>$S$224*$H$224</f>
        <v>0</v>
      </c>
      <c r="AR224" s="19" t="s">
        <v>354</v>
      </c>
      <c r="AT224" s="19" t="s">
        <v>171</v>
      </c>
      <c r="AU224" s="19" t="s">
        <v>75</v>
      </c>
      <c r="AY224" s="22" t="s">
        <v>154</v>
      </c>
      <c r="BE224" s="96">
        <f>IF($N$224="základní",$J$224,0)</f>
        <v>0</v>
      </c>
      <c r="BF224" s="96">
        <f>IF($N$224="snížená",$J$224,0)</f>
        <v>0</v>
      </c>
      <c r="BG224" s="96">
        <f>IF($N$224="zákl. přenesená",$J$224,0)</f>
        <v>0</v>
      </c>
      <c r="BH224" s="96">
        <f>IF($N$224="sníž. přenesená",$J$224,0)</f>
        <v>0</v>
      </c>
      <c r="BI224" s="96">
        <f>IF($N$224="nulová",$J$224,0)</f>
        <v>0</v>
      </c>
      <c r="BJ224" s="19" t="s">
        <v>73</v>
      </c>
      <c r="BK224" s="96">
        <f>ROUND($I$224*$H$224,1)</f>
        <v>0</v>
      </c>
      <c r="BL224" s="19" t="s">
        <v>261</v>
      </c>
      <c r="BM224" s="19" t="s">
        <v>1144</v>
      </c>
    </row>
    <row r="225" spans="2:65" s="22" customFormat="1" ht="15.75" customHeight="1" x14ac:dyDescent="0.3">
      <c r="B225" s="97"/>
      <c r="D225" s="98" t="s">
        <v>162</v>
      </c>
      <c r="E225" s="99"/>
      <c r="F225" s="99" t="s">
        <v>73</v>
      </c>
      <c r="H225" s="100">
        <v>1</v>
      </c>
      <c r="L225" s="97"/>
      <c r="M225" s="101"/>
      <c r="T225" s="102"/>
      <c r="AT225" s="103" t="s">
        <v>162</v>
      </c>
      <c r="AU225" s="103" t="s">
        <v>75</v>
      </c>
      <c r="AV225" s="103" t="s">
        <v>75</v>
      </c>
      <c r="AW225" s="103" t="s">
        <v>121</v>
      </c>
      <c r="AX225" s="103" t="s">
        <v>66</v>
      </c>
      <c r="AY225" s="103" t="s">
        <v>154</v>
      </c>
    </row>
    <row r="226" spans="2:65" s="22" customFormat="1" ht="15.75" customHeight="1" x14ac:dyDescent="0.3">
      <c r="B226" s="125"/>
      <c r="D226" s="104" t="s">
        <v>162</v>
      </c>
      <c r="E226" s="126"/>
      <c r="F226" s="127" t="s">
        <v>1004</v>
      </c>
      <c r="H226" s="128">
        <v>1</v>
      </c>
      <c r="L226" s="125"/>
      <c r="M226" s="129"/>
      <c r="T226" s="130"/>
      <c r="AT226" s="126" t="s">
        <v>162</v>
      </c>
      <c r="AU226" s="126" t="s">
        <v>75</v>
      </c>
      <c r="AV226" s="126" t="s">
        <v>160</v>
      </c>
      <c r="AW226" s="126" t="s">
        <v>121</v>
      </c>
      <c r="AX226" s="126" t="s">
        <v>73</v>
      </c>
      <c r="AY226" s="126" t="s">
        <v>154</v>
      </c>
    </row>
    <row r="227" spans="2:65" s="22" customFormat="1" ht="15.75" customHeight="1" x14ac:dyDescent="0.3">
      <c r="B227" s="23"/>
      <c r="C227" s="105" t="s">
        <v>429</v>
      </c>
      <c r="D227" s="105" t="s">
        <v>171</v>
      </c>
      <c r="E227" s="106" t="s">
        <v>1145</v>
      </c>
      <c r="F227" s="107" t="s">
        <v>1146</v>
      </c>
      <c r="G227" s="108" t="s">
        <v>258</v>
      </c>
      <c r="H227" s="109">
        <v>1</v>
      </c>
      <c r="I227" s="119"/>
      <c r="J227" s="110">
        <f>ROUND($I$227*$H$227,1)</f>
        <v>0</v>
      </c>
      <c r="K227" s="107"/>
      <c r="L227" s="111"/>
      <c r="M227" s="112"/>
      <c r="N227" s="113" t="s">
        <v>37</v>
      </c>
      <c r="Q227" s="94">
        <v>0</v>
      </c>
      <c r="R227" s="94">
        <f>$Q$227*$H$227</f>
        <v>0</v>
      </c>
      <c r="S227" s="94">
        <v>0</v>
      </c>
      <c r="T227" s="95">
        <f>$S$227*$H$227</f>
        <v>0</v>
      </c>
      <c r="AR227" s="19" t="s">
        <v>354</v>
      </c>
      <c r="AT227" s="19" t="s">
        <v>171</v>
      </c>
      <c r="AU227" s="19" t="s">
        <v>75</v>
      </c>
      <c r="AY227" s="22" t="s">
        <v>154</v>
      </c>
      <c r="BE227" s="96">
        <f>IF($N$227="základní",$J$227,0)</f>
        <v>0</v>
      </c>
      <c r="BF227" s="96">
        <f>IF($N$227="snížená",$J$227,0)</f>
        <v>0</v>
      </c>
      <c r="BG227" s="96">
        <f>IF($N$227="zákl. přenesená",$J$227,0)</f>
        <v>0</v>
      </c>
      <c r="BH227" s="96">
        <f>IF($N$227="sníž. přenesená",$J$227,0)</f>
        <v>0</v>
      </c>
      <c r="BI227" s="96">
        <f>IF($N$227="nulová",$J$227,0)</f>
        <v>0</v>
      </c>
      <c r="BJ227" s="19" t="s">
        <v>73</v>
      </c>
      <c r="BK227" s="96">
        <f>ROUND($I$227*$H$227,1)</f>
        <v>0</v>
      </c>
      <c r="BL227" s="19" t="s">
        <v>261</v>
      </c>
      <c r="BM227" s="19" t="s">
        <v>1147</v>
      </c>
    </row>
    <row r="228" spans="2:65" s="22" customFormat="1" ht="15.75" customHeight="1" x14ac:dyDescent="0.3">
      <c r="B228" s="97"/>
      <c r="D228" s="98" t="s">
        <v>162</v>
      </c>
      <c r="E228" s="99"/>
      <c r="F228" s="99" t="s">
        <v>73</v>
      </c>
      <c r="H228" s="100">
        <v>1</v>
      </c>
      <c r="L228" s="97"/>
      <c r="M228" s="101"/>
      <c r="T228" s="102"/>
      <c r="AT228" s="103" t="s">
        <v>162</v>
      </c>
      <c r="AU228" s="103" t="s">
        <v>75</v>
      </c>
      <c r="AV228" s="103" t="s">
        <v>75</v>
      </c>
      <c r="AW228" s="103" t="s">
        <v>121</v>
      </c>
      <c r="AX228" s="103" t="s">
        <v>66</v>
      </c>
      <c r="AY228" s="103" t="s">
        <v>154</v>
      </c>
    </row>
    <row r="229" spans="2:65" s="22" customFormat="1" ht="15.75" customHeight="1" x14ac:dyDescent="0.3">
      <c r="B229" s="125"/>
      <c r="D229" s="104" t="s">
        <v>162</v>
      </c>
      <c r="E229" s="126"/>
      <c r="F229" s="127" t="s">
        <v>1004</v>
      </c>
      <c r="H229" s="128">
        <v>1</v>
      </c>
      <c r="L229" s="125"/>
      <c r="M229" s="129"/>
      <c r="T229" s="130"/>
      <c r="AT229" s="126" t="s">
        <v>162</v>
      </c>
      <c r="AU229" s="126" t="s">
        <v>75</v>
      </c>
      <c r="AV229" s="126" t="s">
        <v>160</v>
      </c>
      <c r="AW229" s="126" t="s">
        <v>121</v>
      </c>
      <c r="AX229" s="126" t="s">
        <v>73</v>
      </c>
      <c r="AY229" s="126" t="s">
        <v>154</v>
      </c>
    </row>
    <row r="230" spans="2:65" s="22" customFormat="1" ht="15.75" customHeight="1" x14ac:dyDescent="0.3">
      <c r="B230" s="23"/>
      <c r="C230" s="105" t="s">
        <v>433</v>
      </c>
      <c r="D230" s="105" t="s">
        <v>171</v>
      </c>
      <c r="E230" s="106" t="s">
        <v>1148</v>
      </c>
      <c r="F230" s="107" t="s">
        <v>1149</v>
      </c>
      <c r="G230" s="108" t="s">
        <v>258</v>
      </c>
      <c r="H230" s="109">
        <v>1</v>
      </c>
      <c r="I230" s="119"/>
      <c r="J230" s="110">
        <f>ROUND($I$230*$H$230,1)</f>
        <v>0</v>
      </c>
      <c r="K230" s="107"/>
      <c r="L230" s="111"/>
      <c r="M230" s="112"/>
      <c r="N230" s="113" t="s">
        <v>37</v>
      </c>
      <c r="Q230" s="94">
        <v>0</v>
      </c>
      <c r="R230" s="94">
        <f>$Q$230*$H$230</f>
        <v>0</v>
      </c>
      <c r="S230" s="94">
        <v>0</v>
      </c>
      <c r="T230" s="95">
        <f>$S$230*$H$230</f>
        <v>0</v>
      </c>
      <c r="AR230" s="19" t="s">
        <v>354</v>
      </c>
      <c r="AT230" s="19" t="s">
        <v>171</v>
      </c>
      <c r="AU230" s="19" t="s">
        <v>75</v>
      </c>
      <c r="AY230" s="22" t="s">
        <v>154</v>
      </c>
      <c r="BE230" s="96">
        <f>IF($N$230="základní",$J$230,0)</f>
        <v>0</v>
      </c>
      <c r="BF230" s="96">
        <f>IF($N$230="snížená",$J$230,0)</f>
        <v>0</v>
      </c>
      <c r="BG230" s="96">
        <f>IF($N$230="zákl. přenesená",$J$230,0)</f>
        <v>0</v>
      </c>
      <c r="BH230" s="96">
        <f>IF($N$230="sníž. přenesená",$J$230,0)</f>
        <v>0</v>
      </c>
      <c r="BI230" s="96">
        <f>IF($N$230="nulová",$J$230,0)</f>
        <v>0</v>
      </c>
      <c r="BJ230" s="19" t="s">
        <v>73</v>
      </c>
      <c r="BK230" s="96">
        <f>ROUND($I$230*$H$230,1)</f>
        <v>0</v>
      </c>
      <c r="BL230" s="19" t="s">
        <v>261</v>
      </c>
      <c r="BM230" s="19" t="s">
        <v>1150</v>
      </c>
    </row>
    <row r="231" spans="2:65" s="22" customFormat="1" ht="15.75" customHeight="1" x14ac:dyDescent="0.3">
      <c r="B231" s="97"/>
      <c r="D231" s="98" t="s">
        <v>162</v>
      </c>
      <c r="E231" s="99"/>
      <c r="F231" s="99" t="s">
        <v>73</v>
      </c>
      <c r="H231" s="100">
        <v>1</v>
      </c>
      <c r="L231" s="97"/>
      <c r="M231" s="101"/>
      <c r="T231" s="102"/>
      <c r="AT231" s="103" t="s">
        <v>162</v>
      </c>
      <c r="AU231" s="103" t="s">
        <v>75</v>
      </c>
      <c r="AV231" s="103" t="s">
        <v>75</v>
      </c>
      <c r="AW231" s="103" t="s">
        <v>121</v>
      </c>
      <c r="AX231" s="103" t="s">
        <v>66</v>
      </c>
      <c r="AY231" s="103" t="s">
        <v>154</v>
      </c>
    </row>
    <row r="232" spans="2:65" s="22" customFormat="1" ht="15.75" customHeight="1" x14ac:dyDescent="0.3">
      <c r="B232" s="125"/>
      <c r="D232" s="104" t="s">
        <v>162</v>
      </c>
      <c r="E232" s="126"/>
      <c r="F232" s="127" t="s">
        <v>1004</v>
      </c>
      <c r="H232" s="128">
        <v>1</v>
      </c>
      <c r="L232" s="125"/>
      <c r="M232" s="129"/>
      <c r="T232" s="130"/>
      <c r="AT232" s="126" t="s">
        <v>162</v>
      </c>
      <c r="AU232" s="126" t="s">
        <v>75</v>
      </c>
      <c r="AV232" s="126" t="s">
        <v>160</v>
      </c>
      <c r="AW232" s="126" t="s">
        <v>121</v>
      </c>
      <c r="AX232" s="126" t="s">
        <v>73</v>
      </c>
      <c r="AY232" s="126" t="s">
        <v>154</v>
      </c>
    </row>
    <row r="233" spans="2:65" s="22" customFormat="1" ht="15.75" customHeight="1" x14ac:dyDescent="0.3">
      <c r="B233" s="23"/>
      <c r="C233" s="105" t="s">
        <v>438</v>
      </c>
      <c r="D233" s="105" t="s">
        <v>171</v>
      </c>
      <c r="E233" s="106" t="s">
        <v>1151</v>
      </c>
      <c r="F233" s="107" t="s">
        <v>1152</v>
      </c>
      <c r="G233" s="108" t="s">
        <v>258</v>
      </c>
      <c r="H233" s="109">
        <v>1</v>
      </c>
      <c r="I233" s="119"/>
      <c r="J233" s="110">
        <f>ROUND($I$233*$H$233,1)</f>
        <v>0</v>
      </c>
      <c r="K233" s="107"/>
      <c r="L233" s="111"/>
      <c r="M233" s="112"/>
      <c r="N233" s="113" t="s">
        <v>37</v>
      </c>
      <c r="Q233" s="94">
        <v>0</v>
      </c>
      <c r="R233" s="94">
        <f>$Q$233*$H$233</f>
        <v>0</v>
      </c>
      <c r="S233" s="94">
        <v>0</v>
      </c>
      <c r="T233" s="95">
        <f>$S$233*$H$233</f>
        <v>0</v>
      </c>
      <c r="AR233" s="19" t="s">
        <v>354</v>
      </c>
      <c r="AT233" s="19" t="s">
        <v>171</v>
      </c>
      <c r="AU233" s="19" t="s">
        <v>75</v>
      </c>
      <c r="AY233" s="22" t="s">
        <v>154</v>
      </c>
      <c r="BE233" s="96">
        <f>IF($N$233="základní",$J$233,0)</f>
        <v>0</v>
      </c>
      <c r="BF233" s="96">
        <f>IF($N$233="snížená",$J$233,0)</f>
        <v>0</v>
      </c>
      <c r="BG233" s="96">
        <f>IF($N$233="zákl. přenesená",$J$233,0)</f>
        <v>0</v>
      </c>
      <c r="BH233" s="96">
        <f>IF($N$233="sníž. přenesená",$J$233,0)</f>
        <v>0</v>
      </c>
      <c r="BI233" s="96">
        <f>IF($N$233="nulová",$J$233,0)</f>
        <v>0</v>
      </c>
      <c r="BJ233" s="19" t="s">
        <v>73</v>
      </c>
      <c r="BK233" s="96">
        <f>ROUND($I$233*$H$233,1)</f>
        <v>0</v>
      </c>
      <c r="BL233" s="19" t="s">
        <v>261</v>
      </c>
      <c r="BM233" s="19" t="s">
        <v>1153</v>
      </c>
    </row>
    <row r="234" spans="2:65" s="22" customFormat="1" ht="15.75" customHeight="1" x14ac:dyDescent="0.3">
      <c r="B234" s="97"/>
      <c r="D234" s="98" t="s">
        <v>162</v>
      </c>
      <c r="E234" s="99"/>
      <c r="F234" s="99" t="s">
        <v>73</v>
      </c>
      <c r="H234" s="100">
        <v>1</v>
      </c>
      <c r="L234" s="97"/>
      <c r="M234" s="101"/>
      <c r="T234" s="102"/>
      <c r="AT234" s="103" t="s">
        <v>162</v>
      </c>
      <c r="AU234" s="103" t="s">
        <v>75</v>
      </c>
      <c r="AV234" s="103" t="s">
        <v>75</v>
      </c>
      <c r="AW234" s="103" t="s">
        <v>121</v>
      </c>
      <c r="AX234" s="103" t="s">
        <v>66</v>
      </c>
      <c r="AY234" s="103" t="s">
        <v>154</v>
      </c>
    </row>
    <row r="235" spans="2:65" s="22" customFormat="1" ht="15.75" customHeight="1" x14ac:dyDescent="0.3">
      <c r="B235" s="125"/>
      <c r="D235" s="104" t="s">
        <v>162</v>
      </c>
      <c r="E235" s="126"/>
      <c r="F235" s="127" t="s">
        <v>1004</v>
      </c>
      <c r="H235" s="128">
        <v>1</v>
      </c>
      <c r="L235" s="125"/>
      <c r="M235" s="129"/>
      <c r="T235" s="130"/>
      <c r="AT235" s="126" t="s">
        <v>162</v>
      </c>
      <c r="AU235" s="126" t="s">
        <v>75</v>
      </c>
      <c r="AV235" s="126" t="s">
        <v>160</v>
      </c>
      <c r="AW235" s="126" t="s">
        <v>121</v>
      </c>
      <c r="AX235" s="126" t="s">
        <v>73</v>
      </c>
      <c r="AY235" s="126" t="s">
        <v>154</v>
      </c>
    </row>
    <row r="236" spans="2:65" s="22" customFormat="1" ht="15.75" customHeight="1" x14ac:dyDescent="0.3">
      <c r="B236" s="23"/>
      <c r="C236" s="105" t="s">
        <v>443</v>
      </c>
      <c r="D236" s="105" t="s">
        <v>171</v>
      </c>
      <c r="E236" s="106" t="s">
        <v>1154</v>
      </c>
      <c r="F236" s="107" t="s">
        <v>1155</v>
      </c>
      <c r="G236" s="108" t="s">
        <v>258</v>
      </c>
      <c r="H236" s="109">
        <v>1</v>
      </c>
      <c r="I236" s="119"/>
      <c r="J236" s="110">
        <f>ROUND($I$236*$H$236,1)</f>
        <v>0</v>
      </c>
      <c r="K236" s="107"/>
      <c r="L236" s="111"/>
      <c r="M236" s="112"/>
      <c r="N236" s="113" t="s">
        <v>37</v>
      </c>
      <c r="Q236" s="94">
        <v>0</v>
      </c>
      <c r="R236" s="94">
        <f>$Q$236*$H$236</f>
        <v>0</v>
      </c>
      <c r="S236" s="94">
        <v>0</v>
      </c>
      <c r="T236" s="95">
        <f>$S$236*$H$236</f>
        <v>0</v>
      </c>
      <c r="AR236" s="19" t="s">
        <v>354</v>
      </c>
      <c r="AT236" s="19" t="s">
        <v>171</v>
      </c>
      <c r="AU236" s="19" t="s">
        <v>75</v>
      </c>
      <c r="AY236" s="22" t="s">
        <v>154</v>
      </c>
      <c r="BE236" s="96">
        <f>IF($N$236="základní",$J$236,0)</f>
        <v>0</v>
      </c>
      <c r="BF236" s="96">
        <f>IF($N$236="snížená",$J$236,0)</f>
        <v>0</v>
      </c>
      <c r="BG236" s="96">
        <f>IF($N$236="zákl. přenesená",$J$236,0)</f>
        <v>0</v>
      </c>
      <c r="BH236" s="96">
        <f>IF($N$236="sníž. přenesená",$J$236,0)</f>
        <v>0</v>
      </c>
      <c r="BI236" s="96">
        <f>IF($N$236="nulová",$J$236,0)</f>
        <v>0</v>
      </c>
      <c r="BJ236" s="19" t="s">
        <v>73</v>
      </c>
      <c r="BK236" s="96">
        <f>ROUND($I$236*$H$236,1)</f>
        <v>0</v>
      </c>
      <c r="BL236" s="19" t="s">
        <v>261</v>
      </c>
      <c r="BM236" s="19" t="s">
        <v>1156</v>
      </c>
    </row>
    <row r="237" spans="2:65" s="22" customFormat="1" ht="15.75" customHeight="1" x14ac:dyDescent="0.3">
      <c r="B237" s="97"/>
      <c r="D237" s="98" t="s">
        <v>162</v>
      </c>
      <c r="E237" s="99"/>
      <c r="F237" s="99" t="s">
        <v>73</v>
      </c>
      <c r="H237" s="100">
        <v>1</v>
      </c>
      <c r="L237" s="97"/>
      <c r="M237" s="101"/>
      <c r="T237" s="102"/>
      <c r="AT237" s="103" t="s">
        <v>162</v>
      </c>
      <c r="AU237" s="103" t="s">
        <v>75</v>
      </c>
      <c r="AV237" s="103" t="s">
        <v>75</v>
      </c>
      <c r="AW237" s="103" t="s">
        <v>121</v>
      </c>
      <c r="AX237" s="103" t="s">
        <v>66</v>
      </c>
      <c r="AY237" s="103" t="s">
        <v>154</v>
      </c>
    </row>
    <row r="238" spans="2:65" s="22" customFormat="1" ht="15.75" customHeight="1" x14ac:dyDescent="0.3">
      <c r="B238" s="125"/>
      <c r="D238" s="104" t="s">
        <v>162</v>
      </c>
      <c r="E238" s="126"/>
      <c r="F238" s="127" t="s">
        <v>1004</v>
      </c>
      <c r="H238" s="128">
        <v>1</v>
      </c>
      <c r="L238" s="125"/>
      <c r="M238" s="129"/>
      <c r="T238" s="130"/>
      <c r="AT238" s="126" t="s">
        <v>162</v>
      </c>
      <c r="AU238" s="126" t="s">
        <v>75</v>
      </c>
      <c r="AV238" s="126" t="s">
        <v>160</v>
      </c>
      <c r="AW238" s="126" t="s">
        <v>121</v>
      </c>
      <c r="AX238" s="126" t="s">
        <v>73</v>
      </c>
      <c r="AY238" s="126" t="s">
        <v>154</v>
      </c>
    </row>
    <row r="239" spans="2:65" s="22" customFormat="1" ht="15.75" customHeight="1" x14ac:dyDescent="0.3">
      <c r="B239" s="23"/>
      <c r="C239" s="86" t="s">
        <v>447</v>
      </c>
      <c r="D239" s="86" t="s">
        <v>156</v>
      </c>
      <c r="E239" s="87" t="s">
        <v>1157</v>
      </c>
      <c r="F239" s="88" t="s">
        <v>1158</v>
      </c>
      <c r="G239" s="89" t="s">
        <v>174</v>
      </c>
      <c r="H239" s="90">
        <v>4</v>
      </c>
      <c r="I239" s="118"/>
      <c r="J239" s="91">
        <f>ROUND($I$239*$H$239,1)</f>
        <v>0</v>
      </c>
      <c r="K239" s="88"/>
      <c r="L239" s="23"/>
      <c r="M239" s="92"/>
      <c r="N239" s="93" t="s">
        <v>37</v>
      </c>
      <c r="Q239" s="94">
        <v>2.2699999999999999E-3</v>
      </c>
      <c r="R239" s="94">
        <f>$Q$239*$H$239</f>
        <v>9.0799999999999995E-3</v>
      </c>
      <c r="S239" s="94">
        <v>0</v>
      </c>
      <c r="T239" s="95">
        <f>$S$239*$H$239</f>
        <v>0</v>
      </c>
      <c r="AR239" s="19" t="s">
        <v>261</v>
      </c>
      <c r="AT239" s="19" t="s">
        <v>156</v>
      </c>
      <c r="AU239" s="19" t="s">
        <v>75</v>
      </c>
      <c r="AY239" s="22" t="s">
        <v>154</v>
      </c>
      <c r="BE239" s="96">
        <f>IF($N$239="základní",$J$239,0)</f>
        <v>0</v>
      </c>
      <c r="BF239" s="96">
        <f>IF($N$239="snížená",$J$239,0)</f>
        <v>0</v>
      </c>
      <c r="BG239" s="96">
        <f>IF($N$239="zákl. přenesená",$J$239,0)</f>
        <v>0</v>
      </c>
      <c r="BH239" s="96">
        <f>IF($N$239="sníž. přenesená",$J$239,0)</f>
        <v>0</v>
      </c>
      <c r="BI239" s="96">
        <f>IF($N$239="nulová",$J$239,0)</f>
        <v>0</v>
      </c>
      <c r="BJ239" s="19" t="s">
        <v>73</v>
      </c>
      <c r="BK239" s="96">
        <f>ROUND($I$239*$H$239,1)</f>
        <v>0</v>
      </c>
      <c r="BL239" s="19" t="s">
        <v>261</v>
      </c>
      <c r="BM239" s="19" t="s">
        <v>1159</v>
      </c>
    </row>
    <row r="240" spans="2:65" s="22" customFormat="1" ht="15.75" customHeight="1" x14ac:dyDescent="0.3">
      <c r="B240" s="97"/>
      <c r="D240" s="98" t="s">
        <v>162</v>
      </c>
      <c r="E240" s="99"/>
      <c r="F240" s="99" t="s">
        <v>160</v>
      </c>
      <c r="H240" s="100">
        <v>4</v>
      </c>
      <c r="L240" s="97"/>
      <c r="M240" s="101"/>
      <c r="T240" s="102"/>
      <c r="AT240" s="103" t="s">
        <v>162</v>
      </c>
      <c r="AU240" s="103" t="s">
        <v>75</v>
      </c>
      <c r="AV240" s="103" t="s">
        <v>75</v>
      </c>
      <c r="AW240" s="103" t="s">
        <v>121</v>
      </c>
      <c r="AX240" s="103" t="s">
        <v>66</v>
      </c>
      <c r="AY240" s="103" t="s">
        <v>154</v>
      </c>
    </row>
    <row r="241" spans="2:65" s="22" customFormat="1" ht="15.75" customHeight="1" x14ac:dyDescent="0.3">
      <c r="B241" s="125"/>
      <c r="D241" s="104" t="s">
        <v>162</v>
      </c>
      <c r="E241" s="126"/>
      <c r="F241" s="127" t="s">
        <v>1004</v>
      </c>
      <c r="H241" s="128">
        <v>4</v>
      </c>
      <c r="L241" s="125"/>
      <c r="M241" s="129"/>
      <c r="T241" s="130"/>
      <c r="AT241" s="126" t="s">
        <v>162</v>
      </c>
      <c r="AU241" s="126" t="s">
        <v>75</v>
      </c>
      <c r="AV241" s="126" t="s">
        <v>160</v>
      </c>
      <c r="AW241" s="126" t="s">
        <v>121</v>
      </c>
      <c r="AX241" s="126" t="s">
        <v>73</v>
      </c>
      <c r="AY241" s="126" t="s">
        <v>154</v>
      </c>
    </row>
    <row r="242" spans="2:65" s="22" customFormat="1" ht="15.75" customHeight="1" x14ac:dyDescent="0.3">
      <c r="B242" s="23"/>
      <c r="C242" s="86" t="s">
        <v>451</v>
      </c>
      <c r="D242" s="86" t="s">
        <v>156</v>
      </c>
      <c r="E242" s="87" t="s">
        <v>1160</v>
      </c>
      <c r="F242" s="88" t="s">
        <v>1161</v>
      </c>
      <c r="G242" s="89" t="s">
        <v>174</v>
      </c>
      <c r="H242" s="90">
        <v>19</v>
      </c>
      <c r="I242" s="118"/>
      <c r="J242" s="91">
        <f>ROUND($I$242*$H$242,1)</f>
        <v>0</v>
      </c>
      <c r="K242" s="88"/>
      <c r="L242" s="23"/>
      <c r="M242" s="92"/>
      <c r="N242" s="93" t="s">
        <v>37</v>
      </c>
      <c r="Q242" s="94">
        <v>5.8199999999999997E-3</v>
      </c>
      <c r="R242" s="94">
        <f>$Q$242*$H$242</f>
        <v>0.11058</v>
      </c>
      <c r="S242" s="94">
        <v>0</v>
      </c>
      <c r="T242" s="95">
        <f>$S$242*$H$242</f>
        <v>0</v>
      </c>
      <c r="AR242" s="19" t="s">
        <v>261</v>
      </c>
      <c r="AT242" s="19" t="s">
        <v>156</v>
      </c>
      <c r="AU242" s="19" t="s">
        <v>75</v>
      </c>
      <c r="AY242" s="22" t="s">
        <v>154</v>
      </c>
      <c r="BE242" s="96">
        <f>IF($N$242="základní",$J$242,0)</f>
        <v>0</v>
      </c>
      <c r="BF242" s="96">
        <f>IF($N$242="snížená",$J$242,0)</f>
        <v>0</v>
      </c>
      <c r="BG242" s="96">
        <f>IF($N$242="zákl. přenesená",$J$242,0)</f>
        <v>0</v>
      </c>
      <c r="BH242" s="96">
        <f>IF($N$242="sníž. přenesená",$J$242,0)</f>
        <v>0</v>
      </c>
      <c r="BI242" s="96">
        <f>IF($N$242="nulová",$J$242,0)</f>
        <v>0</v>
      </c>
      <c r="BJ242" s="19" t="s">
        <v>73</v>
      </c>
      <c r="BK242" s="96">
        <f>ROUND($I$242*$H$242,1)</f>
        <v>0</v>
      </c>
      <c r="BL242" s="19" t="s">
        <v>261</v>
      </c>
      <c r="BM242" s="19" t="s">
        <v>1162</v>
      </c>
    </row>
    <row r="243" spans="2:65" s="22" customFormat="1" ht="15.75" customHeight="1" x14ac:dyDescent="0.3">
      <c r="B243" s="97"/>
      <c r="D243" s="98" t="s">
        <v>162</v>
      </c>
      <c r="E243" s="99"/>
      <c r="F243" s="99" t="s">
        <v>283</v>
      </c>
      <c r="H243" s="100">
        <v>19</v>
      </c>
      <c r="L243" s="97"/>
      <c r="M243" s="101"/>
      <c r="T243" s="102"/>
      <c r="AT243" s="103" t="s">
        <v>162</v>
      </c>
      <c r="AU243" s="103" t="s">
        <v>75</v>
      </c>
      <c r="AV243" s="103" t="s">
        <v>75</v>
      </c>
      <c r="AW243" s="103" t="s">
        <v>121</v>
      </c>
      <c r="AX243" s="103" t="s">
        <v>66</v>
      </c>
      <c r="AY243" s="103" t="s">
        <v>154</v>
      </c>
    </row>
    <row r="244" spans="2:65" s="22" customFormat="1" ht="15.75" customHeight="1" x14ac:dyDescent="0.3">
      <c r="B244" s="125"/>
      <c r="D244" s="104" t="s">
        <v>162</v>
      </c>
      <c r="E244" s="126"/>
      <c r="F244" s="127" t="s">
        <v>1004</v>
      </c>
      <c r="H244" s="128">
        <v>19</v>
      </c>
      <c r="L244" s="125"/>
      <c r="M244" s="129"/>
      <c r="T244" s="130"/>
      <c r="AT244" s="126" t="s">
        <v>162</v>
      </c>
      <c r="AU244" s="126" t="s">
        <v>75</v>
      </c>
      <c r="AV244" s="126" t="s">
        <v>160</v>
      </c>
      <c r="AW244" s="126" t="s">
        <v>121</v>
      </c>
      <c r="AX244" s="126" t="s">
        <v>73</v>
      </c>
      <c r="AY244" s="126" t="s">
        <v>154</v>
      </c>
    </row>
    <row r="245" spans="2:65" s="22" customFormat="1" ht="15.75" customHeight="1" x14ac:dyDescent="0.3">
      <c r="B245" s="23"/>
      <c r="C245" s="86" t="s">
        <v>455</v>
      </c>
      <c r="D245" s="86" t="s">
        <v>156</v>
      </c>
      <c r="E245" s="87" t="s">
        <v>1163</v>
      </c>
      <c r="F245" s="88" t="s">
        <v>1164</v>
      </c>
      <c r="G245" s="89" t="s">
        <v>174</v>
      </c>
      <c r="H245" s="90">
        <v>27</v>
      </c>
      <c r="I245" s="118"/>
      <c r="J245" s="91">
        <f>ROUND($I$245*$H$245,1)</f>
        <v>0</v>
      </c>
      <c r="K245" s="88"/>
      <c r="L245" s="23"/>
      <c r="M245" s="92"/>
      <c r="N245" s="93" t="s">
        <v>37</v>
      </c>
      <c r="Q245" s="94">
        <v>1.0499999999999999E-3</v>
      </c>
      <c r="R245" s="94">
        <f>$Q$245*$H$245</f>
        <v>2.8349999999999997E-2</v>
      </c>
      <c r="S245" s="94">
        <v>0</v>
      </c>
      <c r="T245" s="95">
        <f>$S$245*$H$245</f>
        <v>0</v>
      </c>
      <c r="AR245" s="19" t="s">
        <v>261</v>
      </c>
      <c r="AT245" s="19" t="s">
        <v>156</v>
      </c>
      <c r="AU245" s="19" t="s">
        <v>75</v>
      </c>
      <c r="AY245" s="22" t="s">
        <v>154</v>
      </c>
      <c r="BE245" s="96">
        <f>IF($N$245="základní",$J$245,0)</f>
        <v>0</v>
      </c>
      <c r="BF245" s="96">
        <f>IF($N$245="snížená",$J$245,0)</f>
        <v>0</v>
      </c>
      <c r="BG245" s="96">
        <f>IF($N$245="zákl. přenesená",$J$245,0)</f>
        <v>0</v>
      </c>
      <c r="BH245" s="96">
        <f>IF($N$245="sníž. přenesená",$J$245,0)</f>
        <v>0</v>
      </c>
      <c r="BI245" s="96">
        <f>IF($N$245="nulová",$J$245,0)</f>
        <v>0</v>
      </c>
      <c r="BJ245" s="19" t="s">
        <v>73</v>
      </c>
      <c r="BK245" s="96">
        <f>ROUND($I$245*$H$245,1)</f>
        <v>0</v>
      </c>
      <c r="BL245" s="19" t="s">
        <v>261</v>
      </c>
      <c r="BM245" s="19" t="s">
        <v>1165</v>
      </c>
    </row>
    <row r="246" spans="2:65" s="22" customFormat="1" ht="15.75" customHeight="1" x14ac:dyDescent="0.3">
      <c r="B246" s="97"/>
      <c r="D246" s="98" t="s">
        <v>162</v>
      </c>
      <c r="E246" s="99"/>
      <c r="F246" s="99" t="s">
        <v>331</v>
      </c>
      <c r="H246" s="100">
        <v>27</v>
      </c>
      <c r="L246" s="97"/>
      <c r="M246" s="101"/>
      <c r="T246" s="102"/>
      <c r="AT246" s="103" t="s">
        <v>162</v>
      </c>
      <c r="AU246" s="103" t="s">
        <v>75</v>
      </c>
      <c r="AV246" s="103" t="s">
        <v>75</v>
      </c>
      <c r="AW246" s="103" t="s">
        <v>121</v>
      </c>
      <c r="AX246" s="103" t="s">
        <v>66</v>
      </c>
      <c r="AY246" s="103" t="s">
        <v>154</v>
      </c>
    </row>
    <row r="247" spans="2:65" s="22" customFormat="1" ht="15.75" customHeight="1" x14ac:dyDescent="0.3">
      <c r="B247" s="125"/>
      <c r="D247" s="104" t="s">
        <v>162</v>
      </c>
      <c r="E247" s="126"/>
      <c r="F247" s="127" t="s">
        <v>1004</v>
      </c>
      <c r="H247" s="128">
        <v>27</v>
      </c>
      <c r="L247" s="125"/>
      <c r="M247" s="129"/>
      <c r="T247" s="130"/>
      <c r="AT247" s="126" t="s">
        <v>162</v>
      </c>
      <c r="AU247" s="126" t="s">
        <v>75</v>
      </c>
      <c r="AV247" s="126" t="s">
        <v>160</v>
      </c>
      <c r="AW247" s="126" t="s">
        <v>121</v>
      </c>
      <c r="AX247" s="126" t="s">
        <v>73</v>
      </c>
      <c r="AY247" s="126" t="s">
        <v>154</v>
      </c>
    </row>
    <row r="248" spans="2:65" s="22" customFormat="1" ht="15.75" customHeight="1" x14ac:dyDescent="0.3">
      <c r="B248" s="23"/>
      <c r="C248" s="86" t="s">
        <v>461</v>
      </c>
      <c r="D248" s="86" t="s">
        <v>156</v>
      </c>
      <c r="E248" s="87" t="s">
        <v>1166</v>
      </c>
      <c r="F248" s="88" t="s">
        <v>1167</v>
      </c>
      <c r="G248" s="89" t="s">
        <v>174</v>
      </c>
      <c r="H248" s="90">
        <v>4</v>
      </c>
      <c r="I248" s="118"/>
      <c r="J248" s="91">
        <f>ROUND($I$248*$H$248,1)</f>
        <v>0</v>
      </c>
      <c r="K248" s="88"/>
      <c r="L248" s="23"/>
      <c r="M248" s="92"/>
      <c r="N248" s="93" t="s">
        <v>37</v>
      </c>
      <c r="Q248" s="94">
        <v>2.2699999999999999E-3</v>
      </c>
      <c r="R248" s="94">
        <f>$Q$248*$H$248</f>
        <v>9.0799999999999995E-3</v>
      </c>
      <c r="S248" s="94">
        <v>0</v>
      </c>
      <c r="T248" s="95">
        <f>$S$248*$H$248</f>
        <v>0</v>
      </c>
      <c r="AR248" s="19" t="s">
        <v>261</v>
      </c>
      <c r="AT248" s="19" t="s">
        <v>156</v>
      </c>
      <c r="AU248" s="19" t="s">
        <v>75</v>
      </c>
      <c r="AY248" s="22" t="s">
        <v>154</v>
      </c>
      <c r="BE248" s="96">
        <f>IF($N$248="základní",$J$248,0)</f>
        <v>0</v>
      </c>
      <c r="BF248" s="96">
        <f>IF($N$248="snížená",$J$248,0)</f>
        <v>0</v>
      </c>
      <c r="BG248" s="96">
        <f>IF($N$248="zákl. přenesená",$J$248,0)</f>
        <v>0</v>
      </c>
      <c r="BH248" s="96">
        <f>IF($N$248="sníž. přenesená",$J$248,0)</f>
        <v>0</v>
      </c>
      <c r="BI248" s="96">
        <f>IF($N$248="nulová",$J$248,0)</f>
        <v>0</v>
      </c>
      <c r="BJ248" s="19" t="s">
        <v>73</v>
      </c>
      <c r="BK248" s="96">
        <f>ROUND($I$248*$H$248,1)</f>
        <v>0</v>
      </c>
      <c r="BL248" s="19" t="s">
        <v>261</v>
      </c>
      <c r="BM248" s="19" t="s">
        <v>1168</v>
      </c>
    </row>
    <row r="249" spans="2:65" s="22" customFormat="1" ht="15.75" customHeight="1" x14ac:dyDescent="0.3">
      <c r="B249" s="97"/>
      <c r="D249" s="98" t="s">
        <v>162</v>
      </c>
      <c r="E249" s="99"/>
      <c r="F249" s="99" t="s">
        <v>160</v>
      </c>
      <c r="H249" s="100">
        <v>4</v>
      </c>
      <c r="L249" s="97"/>
      <c r="M249" s="101"/>
      <c r="T249" s="102"/>
      <c r="AT249" s="103" t="s">
        <v>162</v>
      </c>
      <c r="AU249" s="103" t="s">
        <v>75</v>
      </c>
      <c r="AV249" s="103" t="s">
        <v>75</v>
      </c>
      <c r="AW249" s="103" t="s">
        <v>121</v>
      </c>
      <c r="AX249" s="103" t="s">
        <v>66</v>
      </c>
      <c r="AY249" s="103" t="s">
        <v>154</v>
      </c>
    </row>
    <row r="250" spans="2:65" s="22" customFormat="1" ht="15.75" customHeight="1" x14ac:dyDescent="0.3">
      <c r="B250" s="125"/>
      <c r="D250" s="104" t="s">
        <v>162</v>
      </c>
      <c r="E250" s="126"/>
      <c r="F250" s="127" t="s">
        <v>1004</v>
      </c>
      <c r="H250" s="128">
        <v>4</v>
      </c>
      <c r="L250" s="125"/>
      <c r="M250" s="129"/>
      <c r="T250" s="130"/>
      <c r="AT250" s="126" t="s">
        <v>162</v>
      </c>
      <c r="AU250" s="126" t="s">
        <v>75</v>
      </c>
      <c r="AV250" s="126" t="s">
        <v>160</v>
      </c>
      <c r="AW250" s="126" t="s">
        <v>121</v>
      </c>
      <c r="AX250" s="126" t="s">
        <v>73</v>
      </c>
      <c r="AY250" s="126" t="s">
        <v>154</v>
      </c>
    </row>
    <row r="251" spans="2:65" s="22" customFormat="1" ht="15.75" customHeight="1" x14ac:dyDescent="0.3">
      <c r="B251" s="23"/>
      <c r="C251" s="86" t="s">
        <v>465</v>
      </c>
      <c r="D251" s="86" t="s">
        <v>156</v>
      </c>
      <c r="E251" s="87" t="s">
        <v>1169</v>
      </c>
      <c r="F251" s="88" t="s">
        <v>1170</v>
      </c>
      <c r="G251" s="89" t="s">
        <v>174</v>
      </c>
      <c r="H251" s="90">
        <v>9</v>
      </c>
      <c r="I251" s="118"/>
      <c r="J251" s="91">
        <f>ROUND($I$251*$H$251,1)</f>
        <v>0</v>
      </c>
      <c r="K251" s="88"/>
      <c r="L251" s="23"/>
      <c r="M251" s="92"/>
      <c r="N251" s="93" t="s">
        <v>37</v>
      </c>
      <c r="Q251" s="94">
        <v>5.8199999999999997E-3</v>
      </c>
      <c r="R251" s="94">
        <f>$Q$251*$H$251</f>
        <v>5.2379999999999996E-2</v>
      </c>
      <c r="S251" s="94">
        <v>0</v>
      </c>
      <c r="T251" s="95">
        <f>$S$251*$H$251</f>
        <v>0</v>
      </c>
      <c r="AR251" s="19" t="s">
        <v>261</v>
      </c>
      <c r="AT251" s="19" t="s">
        <v>156</v>
      </c>
      <c r="AU251" s="19" t="s">
        <v>75</v>
      </c>
      <c r="AY251" s="22" t="s">
        <v>154</v>
      </c>
      <c r="BE251" s="96">
        <f>IF($N$251="základní",$J$251,0)</f>
        <v>0</v>
      </c>
      <c r="BF251" s="96">
        <f>IF($N$251="snížená",$J$251,0)</f>
        <v>0</v>
      </c>
      <c r="BG251" s="96">
        <f>IF($N$251="zákl. přenesená",$J$251,0)</f>
        <v>0</v>
      </c>
      <c r="BH251" s="96">
        <f>IF($N$251="sníž. přenesená",$J$251,0)</f>
        <v>0</v>
      </c>
      <c r="BI251" s="96">
        <f>IF($N$251="nulová",$J$251,0)</f>
        <v>0</v>
      </c>
      <c r="BJ251" s="19" t="s">
        <v>73</v>
      </c>
      <c r="BK251" s="96">
        <f>ROUND($I$251*$H$251,1)</f>
        <v>0</v>
      </c>
      <c r="BL251" s="19" t="s">
        <v>261</v>
      </c>
      <c r="BM251" s="19" t="s">
        <v>1171</v>
      </c>
    </row>
    <row r="252" spans="2:65" s="22" customFormat="1" ht="15.75" customHeight="1" x14ac:dyDescent="0.3">
      <c r="B252" s="97"/>
      <c r="D252" s="98" t="s">
        <v>162</v>
      </c>
      <c r="E252" s="99"/>
      <c r="F252" s="99" t="s">
        <v>217</v>
      </c>
      <c r="H252" s="100">
        <v>9</v>
      </c>
      <c r="L252" s="97"/>
      <c r="M252" s="101"/>
      <c r="T252" s="102"/>
      <c r="AT252" s="103" t="s">
        <v>162</v>
      </c>
      <c r="AU252" s="103" t="s">
        <v>75</v>
      </c>
      <c r="AV252" s="103" t="s">
        <v>75</v>
      </c>
      <c r="AW252" s="103" t="s">
        <v>121</v>
      </c>
      <c r="AX252" s="103" t="s">
        <v>66</v>
      </c>
      <c r="AY252" s="103" t="s">
        <v>154</v>
      </c>
    </row>
    <row r="253" spans="2:65" s="22" customFormat="1" ht="15.75" customHeight="1" x14ac:dyDescent="0.3">
      <c r="B253" s="125"/>
      <c r="D253" s="104" t="s">
        <v>162</v>
      </c>
      <c r="E253" s="126"/>
      <c r="F253" s="127" t="s">
        <v>1004</v>
      </c>
      <c r="H253" s="128">
        <v>9</v>
      </c>
      <c r="L253" s="125"/>
      <c r="M253" s="129"/>
      <c r="T253" s="130"/>
      <c r="AT253" s="126" t="s">
        <v>162</v>
      </c>
      <c r="AU253" s="126" t="s">
        <v>75</v>
      </c>
      <c r="AV253" s="126" t="s">
        <v>160</v>
      </c>
      <c r="AW253" s="126" t="s">
        <v>121</v>
      </c>
      <c r="AX253" s="126" t="s">
        <v>73</v>
      </c>
      <c r="AY253" s="126" t="s">
        <v>154</v>
      </c>
    </row>
    <row r="254" spans="2:65" s="22" customFormat="1" ht="15.75" customHeight="1" x14ac:dyDescent="0.3">
      <c r="B254" s="23"/>
      <c r="C254" s="86" t="s">
        <v>469</v>
      </c>
      <c r="D254" s="86" t="s">
        <v>156</v>
      </c>
      <c r="E254" s="87" t="s">
        <v>1172</v>
      </c>
      <c r="F254" s="88" t="s">
        <v>1173</v>
      </c>
      <c r="G254" s="89" t="s">
        <v>174</v>
      </c>
      <c r="H254" s="90">
        <v>5</v>
      </c>
      <c r="I254" s="118"/>
      <c r="J254" s="91">
        <f>ROUND($I$254*$H$254,1)</f>
        <v>0</v>
      </c>
      <c r="K254" s="88"/>
      <c r="L254" s="23"/>
      <c r="M254" s="92"/>
      <c r="N254" s="93" t="s">
        <v>37</v>
      </c>
      <c r="Q254" s="94">
        <v>1.0499999999999999E-3</v>
      </c>
      <c r="R254" s="94">
        <f>$Q$254*$H$254</f>
        <v>5.2499999999999995E-3</v>
      </c>
      <c r="S254" s="94">
        <v>0</v>
      </c>
      <c r="T254" s="95">
        <f>$S$254*$H$254</f>
        <v>0</v>
      </c>
      <c r="AR254" s="19" t="s">
        <v>261</v>
      </c>
      <c r="AT254" s="19" t="s">
        <v>156</v>
      </c>
      <c r="AU254" s="19" t="s">
        <v>75</v>
      </c>
      <c r="AY254" s="22" t="s">
        <v>154</v>
      </c>
      <c r="BE254" s="96">
        <f>IF($N$254="základní",$J$254,0)</f>
        <v>0</v>
      </c>
      <c r="BF254" s="96">
        <f>IF($N$254="snížená",$J$254,0)</f>
        <v>0</v>
      </c>
      <c r="BG254" s="96">
        <f>IF($N$254="zákl. přenesená",$J$254,0)</f>
        <v>0</v>
      </c>
      <c r="BH254" s="96">
        <f>IF($N$254="sníž. přenesená",$J$254,0)</f>
        <v>0</v>
      </c>
      <c r="BI254" s="96">
        <f>IF($N$254="nulová",$J$254,0)</f>
        <v>0</v>
      </c>
      <c r="BJ254" s="19" t="s">
        <v>73</v>
      </c>
      <c r="BK254" s="96">
        <f>ROUND($I$254*$H$254,1)</f>
        <v>0</v>
      </c>
      <c r="BL254" s="19" t="s">
        <v>261</v>
      </c>
      <c r="BM254" s="19" t="s">
        <v>1174</v>
      </c>
    </row>
    <row r="255" spans="2:65" s="22" customFormat="1" ht="15.75" customHeight="1" x14ac:dyDescent="0.3">
      <c r="B255" s="97"/>
      <c r="D255" s="98" t="s">
        <v>162</v>
      </c>
      <c r="E255" s="99"/>
      <c r="F255" s="99" t="s">
        <v>182</v>
      </c>
      <c r="H255" s="100">
        <v>5</v>
      </c>
      <c r="L255" s="97"/>
      <c r="M255" s="101"/>
      <c r="T255" s="102"/>
      <c r="AT255" s="103" t="s">
        <v>162</v>
      </c>
      <c r="AU255" s="103" t="s">
        <v>75</v>
      </c>
      <c r="AV255" s="103" t="s">
        <v>75</v>
      </c>
      <c r="AW255" s="103" t="s">
        <v>121</v>
      </c>
      <c r="AX255" s="103" t="s">
        <v>66</v>
      </c>
      <c r="AY255" s="103" t="s">
        <v>154</v>
      </c>
    </row>
    <row r="256" spans="2:65" s="22" customFormat="1" ht="15.75" customHeight="1" x14ac:dyDescent="0.3">
      <c r="B256" s="125"/>
      <c r="D256" s="104" t="s">
        <v>162</v>
      </c>
      <c r="E256" s="126"/>
      <c r="F256" s="127" t="s">
        <v>1004</v>
      </c>
      <c r="H256" s="128">
        <v>5</v>
      </c>
      <c r="L256" s="125"/>
      <c r="M256" s="129"/>
      <c r="T256" s="130"/>
      <c r="AT256" s="126" t="s">
        <v>162</v>
      </c>
      <c r="AU256" s="126" t="s">
        <v>75</v>
      </c>
      <c r="AV256" s="126" t="s">
        <v>160</v>
      </c>
      <c r="AW256" s="126" t="s">
        <v>121</v>
      </c>
      <c r="AX256" s="126" t="s">
        <v>73</v>
      </c>
      <c r="AY256" s="126" t="s">
        <v>154</v>
      </c>
    </row>
    <row r="257" spans="2:65" s="22" customFormat="1" ht="15.75" customHeight="1" x14ac:dyDescent="0.3">
      <c r="B257" s="23"/>
      <c r="C257" s="86" t="s">
        <v>474</v>
      </c>
      <c r="D257" s="86" t="s">
        <v>156</v>
      </c>
      <c r="E257" s="87" t="s">
        <v>1175</v>
      </c>
      <c r="F257" s="88" t="s">
        <v>1176</v>
      </c>
      <c r="G257" s="89" t="s">
        <v>174</v>
      </c>
      <c r="H257" s="90">
        <v>22</v>
      </c>
      <c r="I257" s="118"/>
      <c r="J257" s="91">
        <f>ROUND($I$257*$H$257,1)</f>
        <v>0</v>
      </c>
      <c r="K257" s="88"/>
      <c r="L257" s="23"/>
      <c r="M257" s="92"/>
      <c r="N257" s="93" t="s">
        <v>37</v>
      </c>
      <c r="Q257" s="94">
        <v>2.2699999999999999E-3</v>
      </c>
      <c r="R257" s="94">
        <f>$Q$257*$H$257</f>
        <v>4.9939999999999998E-2</v>
      </c>
      <c r="S257" s="94">
        <v>0</v>
      </c>
      <c r="T257" s="95">
        <f>$S$257*$H$257</f>
        <v>0</v>
      </c>
      <c r="AR257" s="19" t="s">
        <v>261</v>
      </c>
      <c r="AT257" s="19" t="s">
        <v>156</v>
      </c>
      <c r="AU257" s="19" t="s">
        <v>75</v>
      </c>
      <c r="AY257" s="22" t="s">
        <v>154</v>
      </c>
      <c r="BE257" s="96">
        <f>IF($N$257="základní",$J$257,0)</f>
        <v>0</v>
      </c>
      <c r="BF257" s="96">
        <f>IF($N$257="snížená",$J$257,0)</f>
        <v>0</v>
      </c>
      <c r="BG257" s="96">
        <f>IF($N$257="zákl. přenesená",$J$257,0)</f>
        <v>0</v>
      </c>
      <c r="BH257" s="96">
        <f>IF($N$257="sníž. přenesená",$J$257,0)</f>
        <v>0</v>
      </c>
      <c r="BI257" s="96">
        <f>IF($N$257="nulová",$J$257,0)</f>
        <v>0</v>
      </c>
      <c r="BJ257" s="19" t="s">
        <v>73</v>
      </c>
      <c r="BK257" s="96">
        <f>ROUND($I$257*$H$257,1)</f>
        <v>0</v>
      </c>
      <c r="BL257" s="19" t="s">
        <v>261</v>
      </c>
      <c r="BM257" s="19" t="s">
        <v>1177</v>
      </c>
    </row>
    <row r="258" spans="2:65" s="22" customFormat="1" ht="15.75" customHeight="1" x14ac:dyDescent="0.3">
      <c r="B258" s="97"/>
      <c r="D258" s="98" t="s">
        <v>162</v>
      </c>
      <c r="E258" s="99"/>
      <c r="F258" s="99" t="s">
        <v>295</v>
      </c>
      <c r="H258" s="100">
        <v>22</v>
      </c>
      <c r="L258" s="97"/>
      <c r="M258" s="101"/>
      <c r="T258" s="102"/>
      <c r="AT258" s="103" t="s">
        <v>162</v>
      </c>
      <c r="AU258" s="103" t="s">
        <v>75</v>
      </c>
      <c r="AV258" s="103" t="s">
        <v>75</v>
      </c>
      <c r="AW258" s="103" t="s">
        <v>121</v>
      </c>
      <c r="AX258" s="103" t="s">
        <v>66</v>
      </c>
      <c r="AY258" s="103" t="s">
        <v>154</v>
      </c>
    </row>
    <row r="259" spans="2:65" s="22" customFormat="1" ht="15.75" customHeight="1" x14ac:dyDescent="0.3">
      <c r="B259" s="125"/>
      <c r="D259" s="104" t="s">
        <v>162</v>
      </c>
      <c r="E259" s="126"/>
      <c r="F259" s="127" t="s">
        <v>1004</v>
      </c>
      <c r="H259" s="128">
        <v>22</v>
      </c>
      <c r="L259" s="125"/>
      <c r="M259" s="129"/>
      <c r="T259" s="130"/>
      <c r="AT259" s="126" t="s">
        <v>162</v>
      </c>
      <c r="AU259" s="126" t="s">
        <v>75</v>
      </c>
      <c r="AV259" s="126" t="s">
        <v>160</v>
      </c>
      <c r="AW259" s="126" t="s">
        <v>121</v>
      </c>
      <c r="AX259" s="126" t="s">
        <v>73</v>
      </c>
      <c r="AY259" s="126" t="s">
        <v>154</v>
      </c>
    </row>
    <row r="260" spans="2:65" s="22" customFormat="1" ht="15.75" customHeight="1" x14ac:dyDescent="0.3">
      <c r="B260" s="23"/>
      <c r="C260" s="105" t="s">
        <v>480</v>
      </c>
      <c r="D260" s="105" t="s">
        <v>171</v>
      </c>
      <c r="E260" s="106" t="s">
        <v>1178</v>
      </c>
      <c r="F260" s="107" t="s">
        <v>1179</v>
      </c>
      <c r="G260" s="108" t="s">
        <v>174</v>
      </c>
      <c r="H260" s="109">
        <v>32</v>
      </c>
      <c r="I260" s="119"/>
      <c r="J260" s="110">
        <f>ROUND($I$260*$H$260,1)</f>
        <v>0</v>
      </c>
      <c r="K260" s="107"/>
      <c r="L260" s="111"/>
      <c r="M260" s="112"/>
      <c r="N260" s="113" t="s">
        <v>37</v>
      </c>
      <c r="Q260" s="94">
        <v>0</v>
      </c>
      <c r="R260" s="94">
        <f>$Q$260*$H$260</f>
        <v>0</v>
      </c>
      <c r="S260" s="94">
        <v>0</v>
      </c>
      <c r="T260" s="95">
        <f>$S$260*$H$260</f>
        <v>0</v>
      </c>
      <c r="AR260" s="19" t="s">
        <v>354</v>
      </c>
      <c r="AT260" s="19" t="s">
        <v>171</v>
      </c>
      <c r="AU260" s="19" t="s">
        <v>75</v>
      </c>
      <c r="AY260" s="22" t="s">
        <v>154</v>
      </c>
      <c r="BE260" s="96">
        <f>IF($N$260="základní",$J$260,0)</f>
        <v>0</v>
      </c>
      <c r="BF260" s="96">
        <f>IF($N$260="snížená",$J$260,0)</f>
        <v>0</v>
      </c>
      <c r="BG260" s="96">
        <f>IF($N$260="zákl. přenesená",$J$260,0)</f>
        <v>0</v>
      </c>
      <c r="BH260" s="96">
        <f>IF($N$260="sníž. přenesená",$J$260,0)</f>
        <v>0</v>
      </c>
      <c r="BI260" s="96">
        <f>IF($N$260="nulová",$J$260,0)</f>
        <v>0</v>
      </c>
      <c r="BJ260" s="19" t="s">
        <v>73</v>
      </c>
      <c r="BK260" s="96">
        <f>ROUND($I$260*$H$260,1)</f>
        <v>0</v>
      </c>
      <c r="BL260" s="19" t="s">
        <v>261</v>
      </c>
      <c r="BM260" s="19" t="s">
        <v>1180</v>
      </c>
    </row>
    <row r="261" spans="2:65" s="22" customFormat="1" ht="15.75" customHeight="1" x14ac:dyDescent="0.3">
      <c r="B261" s="97"/>
      <c r="D261" s="98" t="s">
        <v>162</v>
      </c>
      <c r="E261" s="99"/>
      <c r="F261" s="99" t="s">
        <v>354</v>
      </c>
      <c r="H261" s="100">
        <v>32</v>
      </c>
      <c r="L261" s="97"/>
      <c r="M261" s="101"/>
      <c r="T261" s="102"/>
      <c r="AT261" s="103" t="s">
        <v>162</v>
      </c>
      <c r="AU261" s="103" t="s">
        <v>75</v>
      </c>
      <c r="AV261" s="103" t="s">
        <v>75</v>
      </c>
      <c r="AW261" s="103" t="s">
        <v>121</v>
      </c>
      <c r="AX261" s="103" t="s">
        <v>66</v>
      </c>
      <c r="AY261" s="103" t="s">
        <v>154</v>
      </c>
    </row>
    <row r="262" spans="2:65" s="22" customFormat="1" ht="15.75" customHeight="1" x14ac:dyDescent="0.3">
      <c r="B262" s="125"/>
      <c r="D262" s="104" t="s">
        <v>162</v>
      </c>
      <c r="E262" s="126"/>
      <c r="F262" s="127" t="s">
        <v>1004</v>
      </c>
      <c r="H262" s="128">
        <v>32</v>
      </c>
      <c r="L262" s="125"/>
      <c r="M262" s="129"/>
      <c r="T262" s="130"/>
      <c r="AT262" s="126" t="s">
        <v>162</v>
      </c>
      <c r="AU262" s="126" t="s">
        <v>75</v>
      </c>
      <c r="AV262" s="126" t="s">
        <v>160</v>
      </c>
      <c r="AW262" s="126" t="s">
        <v>121</v>
      </c>
      <c r="AX262" s="126" t="s">
        <v>73</v>
      </c>
      <c r="AY262" s="126" t="s">
        <v>154</v>
      </c>
    </row>
    <row r="263" spans="2:65" s="22" customFormat="1" ht="15.75" customHeight="1" x14ac:dyDescent="0.3">
      <c r="B263" s="23"/>
      <c r="C263" s="105" t="s">
        <v>484</v>
      </c>
      <c r="D263" s="105" t="s">
        <v>171</v>
      </c>
      <c r="E263" s="106" t="s">
        <v>1181</v>
      </c>
      <c r="F263" s="107" t="s">
        <v>1182</v>
      </c>
      <c r="G263" s="108" t="s">
        <v>174</v>
      </c>
      <c r="H263" s="109">
        <v>30</v>
      </c>
      <c r="I263" s="119"/>
      <c r="J263" s="110">
        <f>ROUND($I$263*$H$263,1)</f>
        <v>0</v>
      </c>
      <c r="K263" s="107"/>
      <c r="L263" s="111"/>
      <c r="M263" s="112"/>
      <c r="N263" s="113" t="s">
        <v>37</v>
      </c>
      <c r="Q263" s="94">
        <v>0</v>
      </c>
      <c r="R263" s="94">
        <f>$Q$263*$H$263</f>
        <v>0</v>
      </c>
      <c r="S263" s="94">
        <v>0</v>
      </c>
      <c r="T263" s="95">
        <f>$S$263*$H$263</f>
        <v>0</v>
      </c>
      <c r="AR263" s="19" t="s">
        <v>354</v>
      </c>
      <c r="AT263" s="19" t="s">
        <v>171</v>
      </c>
      <c r="AU263" s="19" t="s">
        <v>75</v>
      </c>
      <c r="AY263" s="22" t="s">
        <v>154</v>
      </c>
      <c r="BE263" s="96">
        <f>IF($N$263="základní",$J$263,0)</f>
        <v>0</v>
      </c>
      <c r="BF263" s="96">
        <f>IF($N$263="snížená",$J$263,0)</f>
        <v>0</v>
      </c>
      <c r="BG263" s="96">
        <f>IF($N$263="zákl. přenesená",$J$263,0)</f>
        <v>0</v>
      </c>
      <c r="BH263" s="96">
        <f>IF($N$263="sníž. přenesená",$J$263,0)</f>
        <v>0</v>
      </c>
      <c r="BI263" s="96">
        <f>IF($N$263="nulová",$J$263,0)</f>
        <v>0</v>
      </c>
      <c r="BJ263" s="19" t="s">
        <v>73</v>
      </c>
      <c r="BK263" s="96">
        <f>ROUND($I$263*$H$263,1)</f>
        <v>0</v>
      </c>
      <c r="BL263" s="19" t="s">
        <v>261</v>
      </c>
      <c r="BM263" s="19" t="s">
        <v>1183</v>
      </c>
    </row>
    <row r="264" spans="2:65" s="22" customFormat="1" ht="15.75" customHeight="1" x14ac:dyDescent="0.3">
      <c r="B264" s="97"/>
      <c r="D264" s="98" t="s">
        <v>162</v>
      </c>
      <c r="E264" s="99"/>
      <c r="F264" s="99" t="s">
        <v>346</v>
      </c>
      <c r="H264" s="100">
        <v>30</v>
      </c>
      <c r="L264" s="97"/>
      <c r="M264" s="101"/>
      <c r="T264" s="102"/>
      <c r="AT264" s="103" t="s">
        <v>162</v>
      </c>
      <c r="AU264" s="103" t="s">
        <v>75</v>
      </c>
      <c r="AV264" s="103" t="s">
        <v>75</v>
      </c>
      <c r="AW264" s="103" t="s">
        <v>121</v>
      </c>
      <c r="AX264" s="103" t="s">
        <v>66</v>
      </c>
      <c r="AY264" s="103" t="s">
        <v>154</v>
      </c>
    </row>
    <row r="265" spans="2:65" s="22" customFormat="1" ht="15.75" customHeight="1" x14ac:dyDescent="0.3">
      <c r="B265" s="125"/>
      <c r="D265" s="104" t="s">
        <v>162</v>
      </c>
      <c r="E265" s="126"/>
      <c r="F265" s="127" t="s">
        <v>1004</v>
      </c>
      <c r="H265" s="128">
        <v>30</v>
      </c>
      <c r="L265" s="125"/>
      <c r="M265" s="129"/>
      <c r="T265" s="130"/>
      <c r="AT265" s="126" t="s">
        <v>162</v>
      </c>
      <c r="AU265" s="126" t="s">
        <v>75</v>
      </c>
      <c r="AV265" s="126" t="s">
        <v>160</v>
      </c>
      <c r="AW265" s="126" t="s">
        <v>121</v>
      </c>
      <c r="AX265" s="126" t="s">
        <v>73</v>
      </c>
      <c r="AY265" s="126" t="s">
        <v>154</v>
      </c>
    </row>
    <row r="266" spans="2:65" s="22" customFormat="1" ht="15.75" customHeight="1" x14ac:dyDescent="0.3">
      <c r="B266" s="23"/>
      <c r="C266" s="105" t="s">
        <v>488</v>
      </c>
      <c r="D266" s="105" t="s">
        <v>171</v>
      </c>
      <c r="E266" s="106" t="s">
        <v>1184</v>
      </c>
      <c r="F266" s="107" t="s">
        <v>1185</v>
      </c>
      <c r="G266" s="108" t="s">
        <v>174</v>
      </c>
      <c r="H266" s="109">
        <v>28</v>
      </c>
      <c r="I266" s="119"/>
      <c r="J266" s="110">
        <f>ROUND($I$266*$H$266,1)</f>
        <v>0</v>
      </c>
      <c r="K266" s="107"/>
      <c r="L266" s="111"/>
      <c r="M266" s="112"/>
      <c r="N266" s="113" t="s">
        <v>37</v>
      </c>
      <c r="Q266" s="94">
        <v>0</v>
      </c>
      <c r="R266" s="94">
        <f>$Q$266*$H$266</f>
        <v>0</v>
      </c>
      <c r="S266" s="94">
        <v>0</v>
      </c>
      <c r="T266" s="95">
        <f>$S$266*$H$266</f>
        <v>0</v>
      </c>
      <c r="AR266" s="19" t="s">
        <v>354</v>
      </c>
      <c r="AT266" s="19" t="s">
        <v>171</v>
      </c>
      <c r="AU266" s="19" t="s">
        <v>75</v>
      </c>
      <c r="AY266" s="22" t="s">
        <v>154</v>
      </c>
      <c r="BE266" s="96">
        <f>IF($N$266="základní",$J$266,0)</f>
        <v>0</v>
      </c>
      <c r="BF266" s="96">
        <f>IF($N$266="snížená",$J$266,0)</f>
        <v>0</v>
      </c>
      <c r="BG266" s="96">
        <f>IF($N$266="zákl. přenesená",$J$266,0)</f>
        <v>0</v>
      </c>
      <c r="BH266" s="96">
        <f>IF($N$266="sníž. přenesená",$J$266,0)</f>
        <v>0</v>
      </c>
      <c r="BI266" s="96">
        <f>IF($N$266="nulová",$J$266,0)</f>
        <v>0</v>
      </c>
      <c r="BJ266" s="19" t="s">
        <v>73</v>
      </c>
      <c r="BK266" s="96">
        <f>ROUND($I$266*$H$266,1)</f>
        <v>0</v>
      </c>
      <c r="BL266" s="19" t="s">
        <v>261</v>
      </c>
      <c r="BM266" s="19" t="s">
        <v>1186</v>
      </c>
    </row>
    <row r="267" spans="2:65" s="22" customFormat="1" ht="15.75" customHeight="1" x14ac:dyDescent="0.3">
      <c r="B267" s="97"/>
      <c r="D267" s="98" t="s">
        <v>162</v>
      </c>
      <c r="E267" s="99"/>
      <c r="F267" s="99" t="s">
        <v>337</v>
      </c>
      <c r="H267" s="100">
        <v>28</v>
      </c>
      <c r="L267" s="97"/>
      <c r="M267" s="101"/>
      <c r="T267" s="102"/>
      <c r="AT267" s="103" t="s">
        <v>162</v>
      </c>
      <c r="AU267" s="103" t="s">
        <v>75</v>
      </c>
      <c r="AV267" s="103" t="s">
        <v>75</v>
      </c>
      <c r="AW267" s="103" t="s">
        <v>121</v>
      </c>
      <c r="AX267" s="103" t="s">
        <v>66</v>
      </c>
      <c r="AY267" s="103" t="s">
        <v>154</v>
      </c>
    </row>
    <row r="268" spans="2:65" s="22" customFormat="1" ht="15.75" customHeight="1" x14ac:dyDescent="0.3">
      <c r="B268" s="125"/>
      <c r="D268" s="104" t="s">
        <v>162</v>
      </c>
      <c r="E268" s="126"/>
      <c r="F268" s="127" t="s">
        <v>1004</v>
      </c>
      <c r="H268" s="128">
        <v>28</v>
      </c>
      <c r="L268" s="125"/>
      <c r="M268" s="129"/>
      <c r="T268" s="130"/>
      <c r="AT268" s="126" t="s">
        <v>162</v>
      </c>
      <c r="AU268" s="126" t="s">
        <v>75</v>
      </c>
      <c r="AV268" s="126" t="s">
        <v>160</v>
      </c>
      <c r="AW268" s="126" t="s">
        <v>121</v>
      </c>
      <c r="AX268" s="126" t="s">
        <v>73</v>
      </c>
      <c r="AY268" s="126" t="s">
        <v>154</v>
      </c>
    </row>
    <row r="269" spans="2:65" s="22" customFormat="1" ht="15.75" customHeight="1" x14ac:dyDescent="0.3">
      <c r="B269" s="23"/>
      <c r="C269" s="86" t="s">
        <v>493</v>
      </c>
      <c r="D269" s="86" t="s">
        <v>156</v>
      </c>
      <c r="E269" s="87" t="s">
        <v>1187</v>
      </c>
      <c r="F269" s="88" t="s">
        <v>1188</v>
      </c>
      <c r="G269" s="89" t="s">
        <v>711</v>
      </c>
      <c r="H269" s="90">
        <v>4</v>
      </c>
      <c r="I269" s="118"/>
      <c r="J269" s="91">
        <f>ROUND($I$269*$H$269,1)</f>
        <v>0</v>
      </c>
      <c r="K269" s="88"/>
      <c r="L269" s="23"/>
      <c r="M269" s="92"/>
      <c r="N269" s="93" t="s">
        <v>37</v>
      </c>
      <c r="Q269" s="94">
        <v>2.0000000000000002E-5</v>
      </c>
      <c r="R269" s="94">
        <f>$Q$269*$H$269</f>
        <v>8.0000000000000007E-5</v>
      </c>
      <c r="S269" s="94">
        <v>0</v>
      </c>
      <c r="T269" s="95">
        <f>$S$269*$H$269</f>
        <v>0</v>
      </c>
      <c r="AR269" s="19" t="s">
        <v>261</v>
      </c>
      <c r="AT269" s="19" t="s">
        <v>156</v>
      </c>
      <c r="AU269" s="19" t="s">
        <v>75</v>
      </c>
      <c r="AY269" s="22" t="s">
        <v>154</v>
      </c>
      <c r="BE269" s="96">
        <f>IF($N$269="základní",$J$269,0)</f>
        <v>0</v>
      </c>
      <c r="BF269" s="96">
        <f>IF($N$269="snížená",$J$269,0)</f>
        <v>0</v>
      </c>
      <c r="BG269" s="96">
        <f>IF($N$269="zákl. přenesená",$J$269,0)</f>
        <v>0</v>
      </c>
      <c r="BH269" s="96">
        <f>IF($N$269="sníž. přenesená",$J$269,0)</f>
        <v>0</v>
      </c>
      <c r="BI269" s="96">
        <f>IF($N$269="nulová",$J$269,0)</f>
        <v>0</v>
      </c>
      <c r="BJ269" s="19" t="s">
        <v>73</v>
      </c>
      <c r="BK269" s="96">
        <f>ROUND($I$269*$H$269,1)</f>
        <v>0</v>
      </c>
      <c r="BL269" s="19" t="s">
        <v>261</v>
      </c>
      <c r="BM269" s="19" t="s">
        <v>1189</v>
      </c>
    </row>
    <row r="270" spans="2:65" s="22" customFormat="1" ht="15.75" customHeight="1" x14ac:dyDescent="0.3">
      <c r="B270" s="23"/>
      <c r="C270" s="89" t="s">
        <v>497</v>
      </c>
      <c r="D270" s="89" t="s">
        <v>156</v>
      </c>
      <c r="E270" s="87" t="s">
        <v>1190</v>
      </c>
      <c r="F270" s="88" t="s">
        <v>1191</v>
      </c>
      <c r="G270" s="89" t="s">
        <v>258</v>
      </c>
      <c r="H270" s="90">
        <v>8</v>
      </c>
      <c r="I270" s="118"/>
      <c r="J270" s="91">
        <f>ROUND($I$270*$H$270,1)</f>
        <v>0</v>
      </c>
      <c r="K270" s="88"/>
      <c r="L270" s="23"/>
      <c r="M270" s="92"/>
      <c r="N270" s="93" t="s">
        <v>37</v>
      </c>
      <c r="Q270" s="94">
        <v>2.0000000000000002E-5</v>
      </c>
      <c r="R270" s="94">
        <f>$Q$270*$H$270</f>
        <v>1.6000000000000001E-4</v>
      </c>
      <c r="S270" s="94">
        <v>0</v>
      </c>
      <c r="T270" s="95">
        <f>$S$270*$H$270</f>
        <v>0</v>
      </c>
      <c r="AR270" s="19" t="s">
        <v>261</v>
      </c>
      <c r="AT270" s="19" t="s">
        <v>156</v>
      </c>
      <c r="AU270" s="19" t="s">
        <v>75</v>
      </c>
      <c r="AY270" s="19" t="s">
        <v>154</v>
      </c>
      <c r="BE270" s="96">
        <f>IF($N$270="základní",$J$270,0)</f>
        <v>0</v>
      </c>
      <c r="BF270" s="96">
        <f>IF($N$270="snížená",$J$270,0)</f>
        <v>0</v>
      </c>
      <c r="BG270" s="96">
        <f>IF($N$270="zákl. přenesená",$J$270,0)</f>
        <v>0</v>
      </c>
      <c r="BH270" s="96">
        <f>IF($N$270="sníž. přenesená",$J$270,0)</f>
        <v>0</v>
      </c>
      <c r="BI270" s="96">
        <f>IF($N$270="nulová",$J$270,0)</f>
        <v>0</v>
      </c>
      <c r="BJ270" s="19" t="s">
        <v>73</v>
      </c>
      <c r="BK270" s="96">
        <f>ROUND($I$270*$H$270,1)</f>
        <v>0</v>
      </c>
      <c r="BL270" s="19" t="s">
        <v>261</v>
      </c>
      <c r="BM270" s="19" t="s">
        <v>1192</v>
      </c>
    </row>
    <row r="271" spans="2:65" s="22" customFormat="1" ht="15.75" customHeight="1" x14ac:dyDescent="0.3">
      <c r="B271" s="23"/>
      <c r="C271" s="89" t="s">
        <v>502</v>
      </c>
      <c r="D271" s="89" t="s">
        <v>156</v>
      </c>
      <c r="E271" s="87" t="s">
        <v>1193</v>
      </c>
      <c r="F271" s="88" t="s">
        <v>1085</v>
      </c>
      <c r="G271" s="89" t="s">
        <v>258</v>
      </c>
      <c r="H271" s="90">
        <v>8</v>
      </c>
      <c r="I271" s="118"/>
      <c r="J271" s="91">
        <f>ROUND($I$271*$H$271,1)</f>
        <v>0</v>
      </c>
      <c r="K271" s="88"/>
      <c r="L271" s="23"/>
      <c r="M271" s="92"/>
      <c r="N271" s="93" t="s">
        <v>37</v>
      </c>
      <c r="Q271" s="94">
        <v>2.0000000000000002E-5</v>
      </c>
      <c r="R271" s="94">
        <f>$Q$271*$H$271</f>
        <v>1.6000000000000001E-4</v>
      </c>
      <c r="S271" s="94">
        <v>0</v>
      </c>
      <c r="T271" s="95">
        <f>$S$271*$H$271</f>
        <v>0</v>
      </c>
      <c r="AR271" s="19" t="s">
        <v>261</v>
      </c>
      <c r="AT271" s="19" t="s">
        <v>156</v>
      </c>
      <c r="AU271" s="19" t="s">
        <v>75</v>
      </c>
      <c r="AY271" s="19" t="s">
        <v>154</v>
      </c>
      <c r="BE271" s="96">
        <f>IF($N$271="základní",$J$271,0)</f>
        <v>0</v>
      </c>
      <c r="BF271" s="96">
        <f>IF($N$271="snížená",$J$271,0)</f>
        <v>0</v>
      </c>
      <c r="BG271" s="96">
        <f>IF($N$271="zákl. přenesená",$J$271,0)</f>
        <v>0</v>
      </c>
      <c r="BH271" s="96">
        <f>IF($N$271="sníž. přenesená",$J$271,0)</f>
        <v>0</v>
      </c>
      <c r="BI271" s="96">
        <f>IF($N$271="nulová",$J$271,0)</f>
        <v>0</v>
      </c>
      <c r="BJ271" s="19" t="s">
        <v>73</v>
      </c>
      <c r="BK271" s="96">
        <f>ROUND($I$271*$H$271,1)</f>
        <v>0</v>
      </c>
      <c r="BL271" s="19" t="s">
        <v>261</v>
      </c>
      <c r="BM271" s="19" t="s">
        <v>1194</v>
      </c>
    </row>
    <row r="272" spans="2:65" s="22" customFormat="1" ht="15.75" customHeight="1" x14ac:dyDescent="0.3">
      <c r="B272" s="23"/>
      <c r="C272" s="89" t="s">
        <v>506</v>
      </c>
      <c r="D272" s="89" t="s">
        <v>156</v>
      </c>
      <c r="E272" s="87" t="s">
        <v>1195</v>
      </c>
      <c r="F272" s="88" t="s">
        <v>1196</v>
      </c>
      <c r="G272" s="89" t="s">
        <v>258</v>
      </c>
      <c r="H272" s="90">
        <v>12</v>
      </c>
      <c r="I272" s="118"/>
      <c r="J272" s="91">
        <f>ROUND($I$272*$H$272,1)</f>
        <v>0</v>
      </c>
      <c r="K272" s="88"/>
      <c r="L272" s="23"/>
      <c r="M272" s="92"/>
      <c r="N272" s="93" t="s">
        <v>37</v>
      </c>
      <c r="Q272" s="94">
        <v>2.0000000000000002E-5</v>
      </c>
      <c r="R272" s="94">
        <f>$Q$272*$H$272</f>
        <v>2.4000000000000003E-4</v>
      </c>
      <c r="S272" s="94">
        <v>0</v>
      </c>
      <c r="T272" s="95">
        <f>$S$272*$H$272</f>
        <v>0</v>
      </c>
      <c r="AR272" s="19" t="s">
        <v>261</v>
      </c>
      <c r="AT272" s="19" t="s">
        <v>156</v>
      </c>
      <c r="AU272" s="19" t="s">
        <v>75</v>
      </c>
      <c r="AY272" s="19" t="s">
        <v>154</v>
      </c>
      <c r="BE272" s="96">
        <f>IF($N$272="základní",$J$272,0)</f>
        <v>0</v>
      </c>
      <c r="BF272" s="96">
        <f>IF($N$272="snížená",$J$272,0)</f>
        <v>0</v>
      </c>
      <c r="BG272" s="96">
        <f>IF($N$272="zákl. přenesená",$J$272,0)</f>
        <v>0</v>
      </c>
      <c r="BH272" s="96">
        <f>IF($N$272="sníž. přenesená",$J$272,0)</f>
        <v>0</v>
      </c>
      <c r="BI272" s="96">
        <f>IF($N$272="nulová",$J$272,0)</f>
        <v>0</v>
      </c>
      <c r="BJ272" s="19" t="s">
        <v>73</v>
      </c>
      <c r="BK272" s="96">
        <f>ROUND($I$272*$H$272,1)</f>
        <v>0</v>
      </c>
      <c r="BL272" s="19" t="s">
        <v>261</v>
      </c>
      <c r="BM272" s="19" t="s">
        <v>1197</v>
      </c>
    </row>
    <row r="273" spans="2:65" s="22" customFormat="1" ht="15.75" customHeight="1" x14ac:dyDescent="0.3">
      <c r="B273" s="23"/>
      <c r="C273" s="89" t="s">
        <v>510</v>
      </c>
      <c r="D273" s="89" t="s">
        <v>156</v>
      </c>
      <c r="E273" s="87" t="s">
        <v>1198</v>
      </c>
      <c r="F273" s="88" t="s">
        <v>1199</v>
      </c>
      <c r="G273" s="89" t="s">
        <v>258</v>
      </c>
      <c r="H273" s="90">
        <v>1</v>
      </c>
      <c r="I273" s="118"/>
      <c r="J273" s="91">
        <f>ROUND($I$273*$H$273,1)</f>
        <v>0</v>
      </c>
      <c r="K273" s="88"/>
      <c r="L273" s="23"/>
      <c r="M273" s="92"/>
      <c r="N273" s="93" t="s">
        <v>37</v>
      </c>
      <c r="Q273" s="94">
        <v>2.0000000000000002E-5</v>
      </c>
      <c r="R273" s="94">
        <f>$Q$273*$H$273</f>
        <v>2.0000000000000002E-5</v>
      </c>
      <c r="S273" s="94">
        <v>0</v>
      </c>
      <c r="T273" s="95">
        <f>$S$273*$H$273</f>
        <v>0</v>
      </c>
      <c r="AR273" s="19" t="s">
        <v>261</v>
      </c>
      <c r="AT273" s="19" t="s">
        <v>156</v>
      </c>
      <c r="AU273" s="19" t="s">
        <v>75</v>
      </c>
      <c r="AY273" s="19" t="s">
        <v>154</v>
      </c>
      <c r="BE273" s="96">
        <f>IF($N$273="základní",$J$273,0)</f>
        <v>0</v>
      </c>
      <c r="BF273" s="96">
        <f>IF($N$273="snížená",$J$273,0)</f>
        <v>0</v>
      </c>
      <c r="BG273" s="96">
        <f>IF($N$273="zákl. přenesená",$J$273,0)</f>
        <v>0</v>
      </c>
      <c r="BH273" s="96">
        <f>IF($N$273="sníž. přenesená",$J$273,0)</f>
        <v>0</v>
      </c>
      <c r="BI273" s="96">
        <f>IF($N$273="nulová",$J$273,0)</f>
        <v>0</v>
      </c>
      <c r="BJ273" s="19" t="s">
        <v>73</v>
      </c>
      <c r="BK273" s="96">
        <f>ROUND($I$273*$H$273,1)</f>
        <v>0</v>
      </c>
      <c r="BL273" s="19" t="s">
        <v>261</v>
      </c>
      <c r="BM273" s="19" t="s">
        <v>1200</v>
      </c>
    </row>
    <row r="274" spans="2:65" s="22" customFormat="1" ht="15.75" customHeight="1" x14ac:dyDescent="0.3">
      <c r="B274" s="23"/>
      <c r="C274" s="89" t="s">
        <v>514</v>
      </c>
      <c r="D274" s="89" t="s">
        <v>156</v>
      </c>
      <c r="E274" s="87" t="s">
        <v>1201</v>
      </c>
      <c r="F274" s="88" t="s">
        <v>1202</v>
      </c>
      <c r="G274" s="89" t="s">
        <v>258</v>
      </c>
      <c r="H274" s="90">
        <v>2</v>
      </c>
      <c r="I274" s="118"/>
      <c r="J274" s="91">
        <f>ROUND($I$274*$H$274,1)</f>
        <v>0</v>
      </c>
      <c r="K274" s="88"/>
      <c r="L274" s="23"/>
      <c r="M274" s="92"/>
      <c r="N274" s="93" t="s">
        <v>37</v>
      </c>
      <c r="Q274" s="94">
        <v>2.0000000000000002E-5</v>
      </c>
      <c r="R274" s="94">
        <f>$Q$274*$H$274</f>
        <v>4.0000000000000003E-5</v>
      </c>
      <c r="S274" s="94">
        <v>0</v>
      </c>
      <c r="T274" s="95">
        <f>$S$274*$H$274</f>
        <v>0</v>
      </c>
      <c r="AR274" s="19" t="s">
        <v>261</v>
      </c>
      <c r="AT274" s="19" t="s">
        <v>156</v>
      </c>
      <c r="AU274" s="19" t="s">
        <v>75</v>
      </c>
      <c r="AY274" s="19" t="s">
        <v>154</v>
      </c>
      <c r="BE274" s="96">
        <f>IF($N$274="základní",$J$274,0)</f>
        <v>0</v>
      </c>
      <c r="BF274" s="96">
        <f>IF($N$274="snížená",$J$274,0)</f>
        <v>0</v>
      </c>
      <c r="BG274" s="96">
        <f>IF($N$274="zákl. přenesená",$J$274,0)</f>
        <v>0</v>
      </c>
      <c r="BH274" s="96">
        <f>IF($N$274="sníž. přenesená",$J$274,0)</f>
        <v>0</v>
      </c>
      <c r="BI274" s="96">
        <f>IF($N$274="nulová",$J$274,0)</f>
        <v>0</v>
      </c>
      <c r="BJ274" s="19" t="s">
        <v>73</v>
      </c>
      <c r="BK274" s="96">
        <f>ROUND($I$274*$H$274,1)</f>
        <v>0</v>
      </c>
      <c r="BL274" s="19" t="s">
        <v>261</v>
      </c>
      <c r="BM274" s="19" t="s">
        <v>1203</v>
      </c>
    </row>
    <row r="275" spans="2:65" s="22" customFormat="1" ht="15.75" customHeight="1" x14ac:dyDescent="0.3">
      <c r="B275" s="23"/>
      <c r="C275" s="89" t="s">
        <v>518</v>
      </c>
      <c r="D275" s="89" t="s">
        <v>156</v>
      </c>
      <c r="E275" s="87" t="s">
        <v>1204</v>
      </c>
      <c r="F275" s="88" t="s">
        <v>1205</v>
      </c>
      <c r="G275" s="89" t="s">
        <v>258</v>
      </c>
      <c r="H275" s="90">
        <v>1</v>
      </c>
      <c r="I275" s="118"/>
      <c r="J275" s="91">
        <f>ROUND($I$275*$H$275,1)</f>
        <v>0</v>
      </c>
      <c r="K275" s="88"/>
      <c r="L275" s="23"/>
      <c r="M275" s="92"/>
      <c r="N275" s="93" t="s">
        <v>37</v>
      </c>
      <c r="Q275" s="94">
        <v>6.8999999999999997E-4</v>
      </c>
      <c r="R275" s="94">
        <f>$Q$275*$H$275</f>
        <v>6.8999999999999997E-4</v>
      </c>
      <c r="S275" s="94">
        <v>0</v>
      </c>
      <c r="T275" s="95">
        <f>$S$275*$H$275</f>
        <v>0</v>
      </c>
      <c r="AR275" s="19" t="s">
        <v>261</v>
      </c>
      <c r="AT275" s="19" t="s">
        <v>156</v>
      </c>
      <c r="AU275" s="19" t="s">
        <v>75</v>
      </c>
      <c r="AY275" s="19" t="s">
        <v>154</v>
      </c>
      <c r="BE275" s="96">
        <f>IF($N$275="základní",$J$275,0)</f>
        <v>0</v>
      </c>
      <c r="BF275" s="96">
        <f>IF($N$275="snížená",$J$275,0)</f>
        <v>0</v>
      </c>
      <c r="BG275" s="96">
        <f>IF($N$275="zákl. přenesená",$J$275,0)</f>
        <v>0</v>
      </c>
      <c r="BH275" s="96">
        <f>IF($N$275="sníž. přenesená",$J$275,0)</f>
        <v>0</v>
      </c>
      <c r="BI275" s="96">
        <f>IF($N$275="nulová",$J$275,0)</f>
        <v>0</v>
      </c>
      <c r="BJ275" s="19" t="s">
        <v>73</v>
      </c>
      <c r="BK275" s="96">
        <f>ROUND($I$275*$H$275,1)</f>
        <v>0</v>
      </c>
      <c r="BL275" s="19" t="s">
        <v>261</v>
      </c>
      <c r="BM275" s="19" t="s">
        <v>1206</v>
      </c>
    </row>
    <row r="276" spans="2:65" s="22" customFormat="1" ht="15.75" customHeight="1" x14ac:dyDescent="0.3">
      <c r="B276" s="23"/>
      <c r="C276" s="89" t="s">
        <v>522</v>
      </c>
      <c r="D276" s="89" t="s">
        <v>156</v>
      </c>
      <c r="E276" s="87" t="s">
        <v>1207</v>
      </c>
      <c r="F276" s="88" t="s">
        <v>1208</v>
      </c>
      <c r="G276" s="89" t="s">
        <v>258</v>
      </c>
      <c r="H276" s="90">
        <v>1</v>
      </c>
      <c r="I276" s="118"/>
      <c r="J276" s="91">
        <f>ROUND($I$276*$H$276,1)</f>
        <v>0</v>
      </c>
      <c r="K276" s="88"/>
      <c r="L276" s="23"/>
      <c r="M276" s="92"/>
      <c r="N276" s="93" t="s">
        <v>37</v>
      </c>
      <c r="Q276" s="94">
        <v>8.5999999999999998E-4</v>
      </c>
      <c r="R276" s="94">
        <f>$Q$276*$H$276</f>
        <v>8.5999999999999998E-4</v>
      </c>
      <c r="S276" s="94">
        <v>0</v>
      </c>
      <c r="T276" s="95">
        <f>$S$276*$H$276</f>
        <v>0</v>
      </c>
      <c r="AR276" s="19" t="s">
        <v>261</v>
      </c>
      <c r="AT276" s="19" t="s">
        <v>156</v>
      </c>
      <c r="AU276" s="19" t="s">
        <v>75</v>
      </c>
      <c r="AY276" s="19" t="s">
        <v>154</v>
      </c>
      <c r="BE276" s="96">
        <f>IF($N$276="základní",$J$276,0)</f>
        <v>0</v>
      </c>
      <c r="BF276" s="96">
        <f>IF($N$276="snížená",$J$276,0)</f>
        <v>0</v>
      </c>
      <c r="BG276" s="96">
        <f>IF($N$276="zákl. přenesená",$J$276,0)</f>
        <v>0</v>
      </c>
      <c r="BH276" s="96">
        <f>IF($N$276="sníž. přenesená",$J$276,0)</f>
        <v>0</v>
      </c>
      <c r="BI276" s="96">
        <f>IF($N$276="nulová",$J$276,0)</f>
        <v>0</v>
      </c>
      <c r="BJ276" s="19" t="s">
        <v>73</v>
      </c>
      <c r="BK276" s="96">
        <f>ROUND($I$276*$H$276,1)</f>
        <v>0</v>
      </c>
      <c r="BL276" s="19" t="s">
        <v>261</v>
      </c>
      <c r="BM276" s="19" t="s">
        <v>1209</v>
      </c>
    </row>
    <row r="277" spans="2:65" s="22" customFormat="1" ht="15.75" customHeight="1" x14ac:dyDescent="0.3">
      <c r="B277" s="23"/>
      <c r="C277" s="89" t="s">
        <v>528</v>
      </c>
      <c r="D277" s="89" t="s">
        <v>156</v>
      </c>
      <c r="E277" s="87" t="s">
        <v>1210</v>
      </c>
      <c r="F277" s="88" t="s">
        <v>1211</v>
      </c>
      <c r="G277" s="89" t="s">
        <v>174</v>
      </c>
      <c r="H277" s="90">
        <v>90</v>
      </c>
      <c r="I277" s="118"/>
      <c r="J277" s="91">
        <f>ROUND($I$277*$H$277,1)</f>
        <v>0</v>
      </c>
      <c r="K277" s="88"/>
      <c r="L277" s="23"/>
      <c r="M277" s="92"/>
      <c r="N277" s="93" t="s">
        <v>37</v>
      </c>
      <c r="Q277" s="94">
        <v>1.9000000000000001E-4</v>
      </c>
      <c r="R277" s="94">
        <f>$Q$277*$H$277</f>
        <v>1.7100000000000001E-2</v>
      </c>
      <c r="S277" s="94">
        <v>0</v>
      </c>
      <c r="T277" s="95">
        <f>$S$277*$H$277</f>
        <v>0</v>
      </c>
      <c r="AR277" s="19" t="s">
        <v>261</v>
      </c>
      <c r="AT277" s="19" t="s">
        <v>156</v>
      </c>
      <c r="AU277" s="19" t="s">
        <v>75</v>
      </c>
      <c r="AY277" s="19" t="s">
        <v>154</v>
      </c>
      <c r="BE277" s="96">
        <f>IF($N$277="základní",$J$277,0)</f>
        <v>0</v>
      </c>
      <c r="BF277" s="96">
        <f>IF($N$277="snížená",$J$277,0)</f>
        <v>0</v>
      </c>
      <c r="BG277" s="96">
        <f>IF($N$277="zákl. přenesená",$J$277,0)</f>
        <v>0</v>
      </c>
      <c r="BH277" s="96">
        <f>IF($N$277="sníž. přenesená",$J$277,0)</f>
        <v>0</v>
      </c>
      <c r="BI277" s="96">
        <f>IF($N$277="nulová",$J$277,0)</f>
        <v>0</v>
      </c>
      <c r="BJ277" s="19" t="s">
        <v>73</v>
      </c>
      <c r="BK277" s="96">
        <f>ROUND($I$277*$H$277,1)</f>
        <v>0</v>
      </c>
      <c r="BL277" s="19" t="s">
        <v>261</v>
      </c>
      <c r="BM277" s="19" t="s">
        <v>1212</v>
      </c>
    </row>
    <row r="278" spans="2:65" s="22" customFormat="1" ht="15.75" customHeight="1" x14ac:dyDescent="0.3">
      <c r="B278" s="23"/>
      <c r="C278" s="89" t="s">
        <v>536</v>
      </c>
      <c r="D278" s="89" t="s">
        <v>156</v>
      </c>
      <c r="E278" s="87" t="s">
        <v>1213</v>
      </c>
      <c r="F278" s="88" t="s">
        <v>1214</v>
      </c>
      <c r="G278" s="89" t="s">
        <v>174</v>
      </c>
      <c r="H278" s="90">
        <v>90</v>
      </c>
      <c r="I278" s="118"/>
      <c r="J278" s="91">
        <f>ROUND($I$278*$H$278,1)</f>
        <v>0</v>
      </c>
      <c r="K278" s="88"/>
      <c r="L278" s="23"/>
      <c r="M278" s="92"/>
      <c r="N278" s="93" t="s">
        <v>37</v>
      </c>
      <c r="Q278" s="94">
        <v>1.0000000000000001E-5</v>
      </c>
      <c r="R278" s="94">
        <f>$Q$278*$H$278</f>
        <v>9.0000000000000008E-4</v>
      </c>
      <c r="S278" s="94">
        <v>0</v>
      </c>
      <c r="T278" s="95">
        <f>$S$278*$H$278</f>
        <v>0</v>
      </c>
      <c r="AR278" s="19" t="s">
        <v>261</v>
      </c>
      <c r="AT278" s="19" t="s">
        <v>156</v>
      </c>
      <c r="AU278" s="19" t="s">
        <v>75</v>
      </c>
      <c r="AY278" s="19" t="s">
        <v>154</v>
      </c>
      <c r="BE278" s="96">
        <f>IF($N$278="základní",$J$278,0)</f>
        <v>0</v>
      </c>
      <c r="BF278" s="96">
        <f>IF($N$278="snížená",$J$278,0)</f>
        <v>0</v>
      </c>
      <c r="BG278" s="96">
        <f>IF($N$278="zákl. přenesená",$J$278,0)</f>
        <v>0</v>
      </c>
      <c r="BH278" s="96">
        <f>IF($N$278="sníž. přenesená",$J$278,0)</f>
        <v>0</v>
      </c>
      <c r="BI278" s="96">
        <f>IF($N$278="nulová",$J$278,0)</f>
        <v>0</v>
      </c>
      <c r="BJ278" s="19" t="s">
        <v>73</v>
      </c>
      <c r="BK278" s="96">
        <f>ROUND($I$278*$H$278,1)</f>
        <v>0</v>
      </c>
      <c r="BL278" s="19" t="s">
        <v>261</v>
      </c>
      <c r="BM278" s="19" t="s">
        <v>1215</v>
      </c>
    </row>
    <row r="279" spans="2:65" s="22" customFormat="1" ht="15.75" customHeight="1" x14ac:dyDescent="0.3">
      <c r="B279" s="97"/>
      <c r="D279" s="98" t="s">
        <v>162</v>
      </c>
      <c r="E279" s="99"/>
      <c r="F279" s="99" t="s">
        <v>635</v>
      </c>
      <c r="H279" s="100">
        <v>90</v>
      </c>
      <c r="L279" s="97"/>
      <c r="M279" s="101"/>
      <c r="T279" s="102"/>
      <c r="AT279" s="103" t="s">
        <v>162</v>
      </c>
      <c r="AU279" s="103" t="s">
        <v>75</v>
      </c>
      <c r="AV279" s="103" t="s">
        <v>75</v>
      </c>
      <c r="AW279" s="103" t="s">
        <v>121</v>
      </c>
      <c r="AX279" s="103" t="s">
        <v>66</v>
      </c>
      <c r="AY279" s="103" t="s">
        <v>154</v>
      </c>
    </row>
    <row r="280" spans="2:65" s="22" customFormat="1" ht="15.75" customHeight="1" x14ac:dyDescent="0.3">
      <c r="B280" s="125"/>
      <c r="D280" s="104" t="s">
        <v>162</v>
      </c>
      <c r="E280" s="126"/>
      <c r="F280" s="127" t="s">
        <v>1004</v>
      </c>
      <c r="H280" s="128">
        <v>90</v>
      </c>
      <c r="L280" s="125"/>
      <c r="M280" s="129"/>
      <c r="T280" s="130"/>
      <c r="AT280" s="126" t="s">
        <v>162</v>
      </c>
      <c r="AU280" s="126" t="s">
        <v>75</v>
      </c>
      <c r="AV280" s="126" t="s">
        <v>160</v>
      </c>
      <c r="AW280" s="126" t="s">
        <v>121</v>
      </c>
      <c r="AX280" s="126" t="s">
        <v>73</v>
      </c>
      <c r="AY280" s="126" t="s">
        <v>154</v>
      </c>
    </row>
    <row r="281" spans="2:65" s="22" customFormat="1" ht="15.75" customHeight="1" x14ac:dyDescent="0.3">
      <c r="B281" s="23"/>
      <c r="C281" s="86" t="s">
        <v>540</v>
      </c>
      <c r="D281" s="86" t="s">
        <v>156</v>
      </c>
      <c r="E281" s="87" t="s">
        <v>1216</v>
      </c>
      <c r="F281" s="88" t="s">
        <v>1217</v>
      </c>
      <c r="G281" s="89" t="s">
        <v>258</v>
      </c>
      <c r="H281" s="90">
        <v>2</v>
      </c>
      <c r="I281" s="118"/>
      <c r="J281" s="91">
        <f>ROUND($I$281*$H$281,1)</f>
        <v>0</v>
      </c>
      <c r="K281" s="88"/>
      <c r="L281" s="23"/>
      <c r="M281" s="92"/>
      <c r="N281" s="93" t="s">
        <v>37</v>
      </c>
      <c r="Q281" s="94">
        <v>1.47E-3</v>
      </c>
      <c r="R281" s="94">
        <f>$Q$281*$H$281</f>
        <v>2.9399999999999999E-3</v>
      </c>
      <c r="S281" s="94">
        <v>0</v>
      </c>
      <c r="T281" s="95">
        <f>$S$281*$H$281</f>
        <v>0</v>
      </c>
      <c r="AR281" s="19" t="s">
        <v>261</v>
      </c>
      <c r="AT281" s="19" t="s">
        <v>156</v>
      </c>
      <c r="AU281" s="19" t="s">
        <v>75</v>
      </c>
      <c r="AY281" s="22" t="s">
        <v>154</v>
      </c>
      <c r="BE281" s="96">
        <f>IF($N$281="základní",$J$281,0)</f>
        <v>0</v>
      </c>
      <c r="BF281" s="96">
        <f>IF($N$281="snížená",$J$281,0)</f>
        <v>0</v>
      </c>
      <c r="BG281" s="96">
        <f>IF($N$281="zákl. přenesená",$J$281,0)</f>
        <v>0</v>
      </c>
      <c r="BH281" s="96">
        <f>IF($N$281="sníž. přenesená",$J$281,0)</f>
        <v>0</v>
      </c>
      <c r="BI281" s="96">
        <f>IF($N$281="nulová",$J$281,0)</f>
        <v>0</v>
      </c>
      <c r="BJ281" s="19" t="s">
        <v>73</v>
      </c>
      <c r="BK281" s="96">
        <f>ROUND($I$281*$H$281,1)</f>
        <v>0</v>
      </c>
      <c r="BL281" s="19" t="s">
        <v>261</v>
      </c>
      <c r="BM281" s="19" t="s">
        <v>1218</v>
      </c>
    </row>
    <row r="282" spans="2:65" s="22" customFormat="1" ht="15.75" customHeight="1" x14ac:dyDescent="0.3">
      <c r="B282" s="97"/>
      <c r="D282" s="98" t="s">
        <v>162</v>
      </c>
      <c r="E282" s="99"/>
      <c r="F282" s="99" t="s">
        <v>75</v>
      </c>
      <c r="H282" s="100">
        <v>2</v>
      </c>
      <c r="L282" s="97"/>
      <c r="M282" s="101"/>
      <c r="T282" s="102"/>
      <c r="AT282" s="103" t="s">
        <v>162</v>
      </c>
      <c r="AU282" s="103" t="s">
        <v>75</v>
      </c>
      <c r="AV282" s="103" t="s">
        <v>75</v>
      </c>
      <c r="AW282" s="103" t="s">
        <v>121</v>
      </c>
      <c r="AX282" s="103" t="s">
        <v>66</v>
      </c>
      <c r="AY282" s="103" t="s">
        <v>154</v>
      </c>
    </row>
    <row r="283" spans="2:65" s="22" customFormat="1" ht="15.75" customHeight="1" x14ac:dyDescent="0.3">
      <c r="B283" s="125"/>
      <c r="D283" s="104" t="s">
        <v>162</v>
      </c>
      <c r="E283" s="126"/>
      <c r="F283" s="127" t="s">
        <v>1004</v>
      </c>
      <c r="H283" s="128">
        <v>2</v>
      </c>
      <c r="L283" s="125"/>
      <c r="M283" s="129"/>
      <c r="T283" s="130"/>
      <c r="AT283" s="126" t="s">
        <v>162</v>
      </c>
      <c r="AU283" s="126" t="s">
        <v>75</v>
      </c>
      <c r="AV283" s="126" t="s">
        <v>160</v>
      </c>
      <c r="AW283" s="126" t="s">
        <v>121</v>
      </c>
      <c r="AX283" s="126" t="s">
        <v>73</v>
      </c>
      <c r="AY283" s="126" t="s">
        <v>154</v>
      </c>
    </row>
    <row r="284" spans="2:65" s="22" customFormat="1" ht="15.75" customHeight="1" x14ac:dyDescent="0.3">
      <c r="B284" s="23"/>
      <c r="C284" s="86" t="s">
        <v>545</v>
      </c>
      <c r="D284" s="86" t="s">
        <v>156</v>
      </c>
      <c r="E284" s="87" t="s">
        <v>1219</v>
      </c>
      <c r="F284" s="88" t="s">
        <v>1220</v>
      </c>
      <c r="G284" s="89" t="s">
        <v>711</v>
      </c>
      <c r="H284" s="90">
        <v>1</v>
      </c>
      <c r="I284" s="118"/>
      <c r="J284" s="91">
        <f>ROUND($I$284*$H$284,1)</f>
        <v>0</v>
      </c>
      <c r="K284" s="88"/>
      <c r="L284" s="23"/>
      <c r="M284" s="92"/>
      <c r="N284" s="93" t="s">
        <v>37</v>
      </c>
      <c r="Q284" s="94">
        <v>0</v>
      </c>
      <c r="R284" s="94">
        <f>$Q$284*$H$284</f>
        <v>0</v>
      </c>
      <c r="S284" s="94">
        <v>0</v>
      </c>
      <c r="T284" s="95">
        <f>$S$284*$H$284</f>
        <v>0</v>
      </c>
      <c r="AR284" s="19" t="s">
        <v>261</v>
      </c>
      <c r="AT284" s="19" t="s">
        <v>156</v>
      </c>
      <c r="AU284" s="19" t="s">
        <v>75</v>
      </c>
      <c r="AY284" s="22" t="s">
        <v>154</v>
      </c>
      <c r="BE284" s="96">
        <f>IF($N$284="základní",$J$284,0)</f>
        <v>0</v>
      </c>
      <c r="BF284" s="96">
        <f>IF($N$284="snížená",$J$284,0)</f>
        <v>0</v>
      </c>
      <c r="BG284" s="96">
        <f>IF($N$284="zákl. přenesená",$J$284,0)</f>
        <v>0</v>
      </c>
      <c r="BH284" s="96">
        <f>IF($N$284="sníž. přenesená",$J$284,0)</f>
        <v>0</v>
      </c>
      <c r="BI284" s="96">
        <f>IF($N$284="nulová",$J$284,0)</f>
        <v>0</v>
      </c>
      <c r="BJ284" s="19" t="s">
        <v>73</v>
      </c>
      <c r="BK284" s="96">
        <f>ROUND($I$284*$H$284,1)</f>
        <v>0</v>
      </c>
      <c r="BL284" s="19" t="s">
        <v>261</v>
      </c>
      <c r="BM284" s="19" t="s">
        <v>1221</v>
      </c>
    </row>
    <row r="285" spans="2:65" s="22" customFormat="1" ht="15.75" customHeight="1" x14ac:dyDescent="0.3">
      <c r="B285" s="23"/>
      <c r="C285" s="89" t="s">
        <v>550</v>
      </c>
      <c r="D285" s="89" t="s">
        <v>156</v>
      </c>
      <c r="E285" s="87" t="s">
        <v>1222</v>
      </c>
      <c r="F285" s="88" t="s">
        <v>1223</v>
      </c>
      <c r="G285" s="89" t="s">
        <v>1062</v>
      </c>
      <c r="H285" s="134"/>
      <c r="I285" s="118"/>
      <c r="J285" s="91">
        <f>ROUND($I$285*$H$285,1)</f>
        <v>0</v>
      </c>
      <c r="K285" s="88"/>
      <c r="L285" s="23"/>
      <c r="M285" s="92"/>
      <c r="N285" s="93" t="s">
        <v>37</v>
      </c>
      <c r="Q285" s="94">
        <v>0</v>
      </c>
      <c r="R285" s="94">
        <f>$Q$285*$H$285</f>
        <v>0</v>
      </c>
      <c r="S285" s="94">
        <v>0</v>
      </c>
      <c r="T285" s="95">
        <f>$S$285*$H$285</f>
        <v>0</v>
      </c>
      <c r="AR285" s="19" t="s">
        <v>160</v>
      </c>
      <c r="AT285" s="19" t="s">
        <v>156</v>
      </c>
      <c r="AU285" s="19" t="s">
        <v>75</v>
      </c>
      <c r="AY285" s="19" t="s">
        <v>154</v>
      </c>
      <c r="BE285" s="96">
        <f>IF($N$285="základní",$J$285,0)</f>
        <v>0</v>
      </c>
      <c r="BF285" s="96">
        <f>IF($N$285="snížená",$J$285,0)</f>
        <v>0</v>
      </c>
      <c r="BG285" s="96">
        <f>IF($N$285="zákl. přenesená",$J$285,0)</f>
        <v>0</v>
      </c>
      <c r="BH285" s="96">
        <f>IF($N$285="sníž. přenesená",$J$285,0)</f>
        <v>0</v>
      </c>
      <c r="BI285" s="96">
        <f>IF($N$285="nulová",$J$285,0)</f>
        <v>0</v>
      </c>
      <c r="BJ285" s="19" t="s">
        <v>73</v>
      </c>
      <c r="BK285" s="96">
        <f>ROUND($I$285*$H$285,1)</f>
        <v>0</v>
      </c>
      <c r="BL285" s="19" t="s">
        <v>160</v>
      </c>
      <c r="BM285" s="19" t="s">
        <v>1224</v>
      </c>
    </row>
    <row r="286" spans="2:65" s="76" customFormat="1" ht="30.75" customHeight="1" x14ac:dyDescent="0.3">
      <c r="B286" s="75"/>
      <c r="D286" s="77" t="s">
        <v>65</v>
      </c>
      <c r="E286" s="84" t="s">
        <v>1225</v>
      </c>
      <c r="F286" s="84" t="s">
        <v>1226</v>
      </c>
      <c r="J286" s="85">
        <f>$BK$286</f>
        <v>0</v>
      </c>
      <c r="L286" s="75"/>
      <c r="M286" s="80"/>
      <c r="P286" s="81">
        <f>SUM($P$287:$P$327)</f>
        <v>0</v>
      </c>
      <c r="R286" s="81">
        <f>SUM($R$287:$R$327)</f>
        <v>0</v>
      </c>
      <c r="T286" s="82">
        <f>SUM($T$287:$T$327)</f>
        <v>0</v>
      </c>
      <c r="AR286" s="77" t="s">
        <v>75</v>
      </c>
      <c r="AT286" s="77" t="s">
        <v>65</v>
      </c>
      <c r="AU286" s="77" t="s">
        <v>73</v>
      </c>
      <c r="AY286" s="77" t="s">
        <v>154</v>
      </c>
      <c r="BK286" s="83">
        <f>SUM($BK$287:$BK$327)</f>
        <v>0</v>
      </c>
    </row>
    <row r="287" spans="2:65" s="22" customFormat="1" ht="27" customHeight="1" x14ac:dyDescent="0.3">
      <c r="B287" s="23"/>
      <c r="C287" s="108" t="s">
        <v>554</v>
      </c>
      <c r="D287" s="108" t="s">
        <v>171</v>
      </c>
      <c r="E287" s="106" t="s">
        <v>1227</v>
      </c>
      <c r="F287" s="107" t="s">
        <v>1228</v>
      </c>
      <c r="G287" s="108" t="s">
        <v>258</v>
      </c>
      <c r="H287" s="109">
        <v>2</v>
      </c>
      <c r="I287" s="119"/>
      <c r="J287" s="110">
        <f>ROUND($I$287*$H$287,1)</f>
        <v>0</v>
      </c>
      <c r="K287" s="107"/>
      <c r="L287" s="111"/>
      <c r="M287" s="112"/>
      <c r="N287" s="113" t="s">
        <v>37</v>
      </c>
      <c r="Q287" s="94">
        <v>0</v>
      </c>
      <c r="R287" s="94">
        <f>$Q$287*$H$287</f>
        <v>0</v>
      </c>
      <c r="S287" s="94">
        <v>0</v>
      </c>
      <c r="T287" s="95">
        <f>$S$287*$H$287</f>
        <v>0</v>
      </c>
      <c r="AR287" s="19" t="s">
        <v>354</v>
      </c>
      <c r="AT287" s="19" t="s">
        <v>171</v>
      </c>
      <c r="AU287" s="19" t="s">
        <v>75</v>
      </c>
      <c r="AY287" s="19" t="s">
        <v>154</v>
      </c>
      <c r="BE287" s="96">
        <f>IF($N$287="základní",$J$287,0)</f>
        <v>0</v>
      </c>
      <c r="BF287" s="96">
        <f>IF($N$287="snížená",$J$287,0)</f>
        <v>0</v>
      </c>
      <c r="BG287" s="96">
        <f>IF($N$287="zákl. přenesená",$J$287,0)</f>
        <v>0</v>
      </c>
      <c r="BH287" s="96">
        <f>IF($N$287="sníž. přenesená",$J$287,0)</f>
        <v>0</v>
      </c>
      <c r="BI287" s="96">
        <f>IF($N$287="nulová",$J$287,0)</f>
        <v>0</v>
      </c>
      <c r="BJ287" s="19" t="s">
        <v>73</v>
      </c>
      <c r="BK287" s="96">
        <f>ROUND($I$287*$H$287,1)</f>
        <v>0</v>
      </c>
      <c r="BL287" s="19" t="s">
        <v>261</v>
      </c>
      <c r="BM287" s="19" t="s">
        <v>1229</v>
      </c>
    </row>
    <row r="288" spans="2:65" s="22" customFormat="1" ht="15.75" customHeight="1" x14ac:dyDescent="0.3">
      <c r="B288" s="97"/>
      <c r="D288" s="98" t="s">
        <v>162</v>
      </c>
      <c r="E288" s="99"/>
      <c r="F288" s="99" t="s">
        <v>75</v>
      </c>
      <c r="H288" s="100">
        <v>2</v>
      </c>
      <c r="L288" s="97"/>
      <c r="M288" s="101"/>
      <c r="T288" s="102"/>
      <c r="AT288" s="103" t="s">
        <v>162</v>
      </c>
      <c r="AU288" s="103" t="s">
        <v>75</v>
      </c>
      <c r="AV288" s="103" t="s">
        <v>75</v>
      </c>
      <c r="AW288" s="103" t="s">
        <v>121</v>
      </c>
      <c r="AX288" s="103" t="s">
        <v>66</v>
      </c>
      <c r="AY288" s="103" t="s">
        <v>154</v>
      </c>
    </row>
    <row r="289" spans="2:65" s="22" customFormat="1" ht="15.75" customHeight="1" x14ac:dyDescent="0.3">
      <c r="B289" s="125"/>
      <c r="D289" s="104" t="s">
        <v>162</v>
      </c>
      <c r="E289" s="126"/>
      <c r="F289" s="127" t="s">
        <v>1004</v>
      </c>
      <c r="H289" s="128">
        <v>2</v>
      </c>
      <c r="L289" s="125"/>
      <c r="M289" s="129"/>
      <c r="T289" s="130"/>
      <c r="AT289" s="126" t="s">
        <v>162</v>
      </c>
      <c r="AU289" s="126" t="s">
        <v>75</v>
      </c>
      <c r="AV289" s="126" t="s">
        <v>160</v>
      </c>
      <c r="AW289" s="126" t="s">
        <v>121</v>
      </c>
      <c r="AX289" s="126" t="s">
        <v>73</v>
      </c>
      <c r="AY289" s="126" t="s">
        <v>154</v>
      </c>
    </row>
    <row r="290" spans="2:65" s="22" customFormat="1" ht="27" customHeight="1" x14ac:dyDescent="0.3">
      <c r="B290" s="23"/>
      <c r="C290" s="86" t="s">
        <v>559</v>
      </c>
      <c r="D290" s="86" t="s">
        <v>156</v>
      </c>
      <c r="E290" s="87" t="s">
        <v>1230</v>
      </c>
      <c r="F290" s="88" t="s">
        <v>1231</v>
      </c>
      <c r="G290" s="89" t="s">
        <v>258</v>
      </c>
      <c r="H290" s="90">
        <v>2</v>
      </c>
      <c r="I290" s="118"/>
      <c r="J290" s="91">
        <f>ROUND($I$290*$H$290,1)</f>
        <v>0</v>
      </c>
      <c r="K290" s="88"/>
      <c r="L290" s="23"/>
      <c r="M290" s="92"/>
      <c r="N290" s="93" t="s">
        <v>37</v>
      </c>
      <c r="Q290" s="94">
        <v>0</v>
      </c>
      <c r="R290" s="94">
        <f>$Q$290*$H$290</f>
        <v>0</v>
      </c>
      <c r="S290" s="94">
        <v>0</v>
      </c>
      <c r="T290" s="95">
        <f>$S$290*$H$290</f>
        <v>0</v>
      </c>
      <c r="AR290" s="19" t="s">
        <v>261</v>
      </c>
      <c r="AT290" s="19" t="s">
        <v>156</v>
      </c>
      <c r="AU290" s="19" t="s">
        <v>75</v>
      </c>
      <c r="AY290" s="22" t="s">
        <v>154</v>
      </c>
      <c r="BE290" s="96">
        <f>IF($N$290="základní",$J$290,0)</f>
        <v>0</v>
      </c>
      <c r="BF290" s="96">
        <f>IF($N$290="snížená",$J$290,0)</f>
        <v>0</v>
      </c>
      <c r="BG290" s="96">
        <f>IF($N$290="zákl. přenesená",$J$290,0)</f>
        <v>0</v>
      </c>
      <c r="BH290" s="96">
        <f>IF($N$290="sníž. přenesená",$J$290,0)</f>
        <v>0</v>
      </c>
      <c r="BI290" s="96">
        <f>IF($N$290="nulová",$J$290,0)</f>
        <v>0</v>
      </c>
      <c r="BJ290" s="19" t="s">
        <v>73</v>
      </c>
      <c r="BK290" s="96">
        <f>ROUND($I$290*$H$290,1)</f>
        <v>0</v>
      </c>
      <c r="BL290" s="19" t="s">
        <v>261</v>
      </c>
      <c r="BM290" s="19" t="s">
        <v>1232</v>
      </c>
    </row>
    <row r="291" spans="2:65" s="22" customFormat="1" ht="15.75" customHeight="1" x14ac:dyDescent="0.3">
      <c r="B291" s="97"/>
      <c r="D291" s="98" t="s">
        <v>162</v>
      </c>
      <c r="E291" s="99"/>
      <c r="F291" s="99" t="s">
        <v>75</v>
      </c>
      <c r="H291" s="100">
        <v>2</v>
      </c>
      <c r="L291" s="97"/>
      <c r="M291" s="101"/>
      <c r="T291" s="102"/>
      <c r="AT291" s="103" t="s">
        <v>162</v>
      </c>
      <c r="AU291" s="103" t="s">
        <v>75</v>
      </c>
      <c r="AV291" s="103" t="s">
        <v>75</v>
      </c>
      <c r="AW291" s="103" t="s">
        <v>121</v>
      </c>
      <c r="AX291" s="103" t="s">
        <v>66</v>
      </c>
      <c r="AY291" s="103" t="s">
        <v>154</v>
      </c>
    </row>
    <row r="292" spans="2:65" s="22" customFormat="1" ht="15.75" customHeight="1" x14ac:dyDescent="0.3">
      <c r="B292" s="125"/>
      <c r="D292" s="104" t="s">
        <v>162</v>
      </c>
      <c r="E292" s="126"/>
      <c r="F292" s="127" t="s">
        <v>1004</v>
      </c>
      <c r="H292" s="128">
        <v>2</v>
      </c>
      <c r="L292" s="125"/>
      <c r="M292" s="129"/>
      <c r="T292" s="130"/>
      <c r="AT292" s="126" t="s">
        <v>162</v>
      </c>
      <c r="AU292" s="126" t="s">
        <v>75</v>
      </c>
      <c r="AV292" s="126" t="s">
        <v>160</v>
      </c>
      <c r="AW292" s="126" t="s">
        <v>121</v>
      </c>
      <c r="AX292" s="126" t="s">
        <v>73</v>
      </c>
      <c r="AY292" s="126" t="s">
        <v>154</v>
      </c>
    </row>
    <row r="293" spans="2:65" s="22" customFormat="1" ht="27" customHeight="1" x14ac:dyDescent="0.3">
      <c r="B293" s="23"/>
      <c r="C293" s="105" t="s">
        <v>565</v>
      </c>
      <c r="D293" s="105" t="s">
        <v>171</v>
      </c>
      <c r="E293" s="106" t="s">
        <v>1233</v>
      </c>
      <c r="F293" s="107" t="s">
        <v>1234</v>
      </c>
      <c r="G293" s="108" t="s">
        <v>711</v>
      </c>
      <c r="H293" s="109">
        <v>1</v>
      </c>
      <c r="I293" s="119"/>
      <c r="J293" s="110">
        <f>ROUND($I$293*$H$293,1)</f>
        <v>0</v>
      </c>
      <c r="K293" s="107"/>
      <c r="L293" s="111"/>
      <c r="M293" s="112"/>
      <c r="N293" s="113" t="s">
        <v>37</v>
      </c>
      <c r="Q293" s="94">
        <v>0</v>
      </c>
      <c r="R293" s="94">
        <f>$Q$293*$H$293</f>
        <v>0</v>
      </c>
      <c r="S293" s="94">
        <v>0</v>
      </c>
      <c r="T293" s="95">
        <f>$S$293*$H$293</f>
        <v>0</v>
      </c>
      <c r="AR293" s="19" t="s">
        <v>354</v>
      </c>
      <c r="AT293" s="19" t="s">
        <v>171</v>
      </c>
      <c r="AU293" s="19" t="s">
        <v>75</v>
      </c>
      <c r="AY293" s="22" t="s">
        <v>154</v>
      </c>
      <c r="BE293" s="96">
        <f>IF($N$293="základní",$J$293,0)</f>
        <v>0</v>
      </c>
      <c r="BF293" s="96">
        <f>IF($N$293="snížená",$J$293,0)</f>
        <v>0</v>
      </c>
      <c r="BG293" s="96">
        <f>IF($N$293="zákl. přenesená",$J$293,0)</f>
        <v>0</v>
      </c>
      <c r="BH293" s="96">
        <f>IF($N$293="sníž. přenesená",$J$293,0)</f>
        <v>0</v>
      </c>
      <c r="BI293" s="96">
        <f>IF($N$293="nulová",$J$293,0)</f>
        <v>0</v>
      </c>
      <c r="BJ293" s="19" t="s">
        <v>73</v>
      </c>
      <c r="BK293" s="96">
        <f>ROUND($I$293*$H$293,1)</f>
        <v>0</v>
      </c>
      <c r="BL293" s="19" t="s">
        <v>261</v>
      </c>
      <c r="BM293" s="19" t="s">
        <v>1235</v>
      </c>
    </row>
    <row r="294" spans="2:65" s="22" customFormat="1" ht="15.75" customHeight="1" x14ac:dyDescent="0.3">
      <c r="B294" s="97"/>
      <c r="D294" s="98" t="s">
        <v>162</v>
      </c>
      <c r="E294" s="99"/>
      <c r="F294" s="99" t="s">
        <v>73</v>
      </c>
      <c r="H294" s="100">
        <v>1</v>
      </c>
      <c r="L294" s="97"/>
      <c r="M294" s="101"/>
      <c r="T294" s="102"/>
      <c r="AT294" s="103" t="s">
        <v>162</v>
      </c>
      <c r="AU294" s="103" t="s">
        <v>75</v>
      </c>
      <c r="AV294" s="103" t="s">
        <v>75</v>
      </c>
      <c r="AW294" s="103" t="s">
        <v>121</v>
      </c>
      <c r="AX294" s="103" t="s">
        <v>66</v>
      </c>
      <c r="AY294" s="103" t="s">
        <v>154</v>
      </c>
    </row>
    <row r="295" spans="2:65" s="22" customFormat="1" ht="15.75" customHeight="1" x14ac:dyDescent="0.3">
      <c r="B295" s="125"/>
      <c r="D295" s="104" t="s">
        <v>162</v>
      </c>
      <c r="E295" s="126"/>
      <c r="F295" s="127" t="s">
        <v>1004</v>
      </c>
      <c r="H295" s="128">
        <v>1</v>
      </c>
      <c r="L295" s="125"/>
      <c r="M295" s="129"/>
      <c r="T295" s="130"/>
      <c r="AT295" s="126" t="s">
        <v>162</v>
      </c>
      <c r="AU295" s="126" t="s">
        <v>75</v>
      </c>
      <c r="AV295" s="126" t="s">
        <v>160</v>
      </c>
      <c r="AW295" s="126" t="s">
        <v>121</v>
      </c>
      <c r="AX295" s="126" t="s">
        <v>73</v>
      </c>
      <c r="AY295" s="126" t="s">
        <v>154</v>
      </c>
    </row>
    <row r="296" spans="2:65" s="22" customFormat="1" ht="27" customHeight="1" x14ac:dyDescent="0.3">
      <c r="B296" s="23"/>
      <c r="C296" s="86" t="s">
        <v>572</v>
      </c>
      <c r="D296" s="86" t="s">
        <v>156</v>
      </c>
      <c r="E296" s="87" t="s">
        <v>1236</v>
      </c>
      <c r="F296" s="88" t="s">
        <v>1237</v>
      </c>
      <c r="G296" s="89" t="s">
        <v>711</v>
      </c>
      <c r="H296" s="90">
        <v>1</v>
      </c>
      <c r="I296" s="118"/>
      <c r="J296" s="91">
        <f>ROUND($I$296*$H$296,1)</f>
        <v>0</v>
      </c>
      <c r="K296" s="88"/>
      <c r="L296" s="23"/>
      <c r="M296" s="92"/>
      <c r="N296" s="93" t="s">
        <v>37</v>
      </c>
      <c r="Q296" s="94">
        <v>0</v>
      </c>
      <c r="R296" s="94">
        <f>$Q$296*$H$296</f>
        <v>0</v>
      </c>
      <c r="S296" s="94">
        <v>0</v>
      </c>
      <c r="T296" s="95">
        <f>$S$296*$H$296</f>
        <v>0</v>
      </c>
      <c r="AR296" s="19" t="s">
        <v>261</v>
      </c>
      <c r="AT296" s="19" t="s">
        <v>156</v>
      </c>
      <c r="AU296" s="19" t="s">
        <v>75</v>
      </c>
      <c r="AY296" s="22" t="s">
        <v>154</v>
      </c>
      <c r="BE296" s="96">
        <f>IF($N$296="základní",$J$296,0)</f>
        <v>0</v>
      </c>
      <c r="BF296" s="96">
        <f>IF($N$296="snížená",$J$296,0)</f>
        <v>0</v>
      </c>
      <c r="BG296" s="96">
        <f>IF($N$296="zákl. přenesená",$J$296,0)</f>
        <v>0</v>
      </c>
      <c r="BH296" s="96">
        <f>IF($N$296="sníž. přenesená",$J$296,0)</f>
        <v>0</v>
      </c>
      <c r="BI296" s="96">
        <f>IF($N$296="nulová",$J$296,0)</f>
        <v>0</v>
      </c>
      <c r="BJ296" s="19" t="s">
        <v>73</v>
      </c>
      <c r="BK296" s="96">
        <f>ROUND($I$296*$H$296,1)</f>
        <v>0</v>
      </c>
      <c r="BL296" s="19" t="s">
        <v>261</v>
      </c>
      <c r="BM296" s="19" t="s">
        <v>1238</v>
      </c>
    </row>
    <row r="297" spans="2:65" s="22" customFormat="1" ht="15.75" customHeight="1" x14ac:dyDescent="0.3">
      <c r="B297" s="97"/>
      <c r="D297" s="98" t="s">
        <v>162</v>
      </c>
      <c r="E297" s="99"/>
      <c r="F297" s="99" t="s">
        <v>73</v>
      </c>
      <c r="H297" s="100">
        <v>1</v>
      </c>
      <c r="L297" s="97"/>
      <c r="M297" s="101"/>
      <c r="T297" s="102"/>
      <c r="AT297" s="103" t="s">
        <v>162</v>
      </c>
      <c r="AU297" s="103" t="s">
        <v>75</v>
      </c>
      <c r="AV297" s="103" t="s">
        <v>75</v>
      </c>
      <c r="AW297" s="103" t="s">
        <v>121</v>
      </c>
      <c r="AX297" s="103" t="s">
        <v>66</v>
      </c>
      <c r="AY297" s="103" t="s">
        <v>154</v>
      </c>
    </row>
    <row r="298" spans="2:65" s="22" customFormat="1" ht="15.75" customHeight="1" x14ac:dyDescent="0.3">
      <c r="B298" s="125"/>
      <c r="D298" s="104" t="s">
        <v>162</v>
      </c>
      <c r="E298" s="126"/>
      <c r="F298" s="127" t="s">
        <v>1004</v>
      </c>
      <c r="H298" s="128">
        <v>1</v>
      </c>
      <c r="L298" s="125"/>
      <c r="M298" s="129"/>
      <c r="T298" s="130"/>
      <c r="AT298" s="126" t="s">
        <v>162</v>
      </c>
      <c r="AU298" s="126" t="s">
        <v>75</v>
      </c>
      <c r="AV298" s="126" t="s">
        <v>160</v>
      </c>
      <c r="AW298" s="126" t="s">
        <v>121</v>
      </c>
      <c r="AX298" s="126" t="s">
        <v>73</v>
      </c>
      <c r="AY298" s="126" t="s">
        <v>154</v>
      </c>
    </row>
    <row r="299" spans="2:65" s="22" customFormat="1" ht="27" customHeight="1" x14ac:dyDescent="0.3">
      <c r="B299" s="23"/>
      <c r="C299" s="86" t="s">
        <v>576</v>
      </c>
      <c r="D299" s="86" t="s">
        <v>156</v>
      </c>
      <c r="E299" s="87" t="s">
        <v>1239</v>
      </c>
      <c r="F299" s="88" t="s">
        <v>1240</v>
      </c>
      <c r="G299" s="89" t="s">
        <v>711</v>
      </c>
      <c r="H299" s="90">
        <v>1</v>
      </c>
      <c r="I299" s="118"/>
      <c r="J299" s="91">
        <f>ROUND($I$299*$H$299,1)</f>
        <v>0</v>
      </c>
      <c r="K299" s="88"/>
      <c r="L299" s="23"/>
      <c r="M299" s="92"/>
      <c r="N299" s="93" t="s">
        <v>37</v>
      </c>
      <c r="Q299" s="94">
        <v>0</v>
      </c>
      <c r="R299" s="94">
        <f>$Q$299*$H$299</f>
        <v>0</v>
      </c>
      <c r="S299" s="94">
        <v>0</v>
      </c>
      <c r="T299" s="95">
        <f>$S$299*$H$299</f>
        <v>0</v>
      </c>
      <c r="AR299" s="19" t="s">
        <v>261</v>
      </c>
      <c r="AT299" s="19" t="s">
        <v>156</v>
      </c>
      <c r="AU299" s="19" t="s">
        <v>75</v>
      </c>
      <c r="AY299" s="22" t="s">
        <v>154</v>
      </c>
      <c r="BE299" s="96">
        <f>IF($N$299="základní",$J$299,0)</f>
        <v>0</v>
      </c>
      <c r="BF299" s="96">
        <f>IF($N$299="snížená",$J$299,0)</f>
        <v>0</v>
      </c>
      <c r="BG299" s="96">
        <f>IF($N$299="zákl. přenesená",$J$299,0)</f>
        <v>0</v>
      </c>
      <c r="BH299" s="96">
        <f>IF($N$299="sníž. přenesená",$J$299,0)</f>
        <v>0</v>
      </c>
      <c r="BI299" s="96">
        <f>IF($N$299="nulová",$J$299,0)</f>
        <v>0</v>
      </c>
      <c r="BJ299" s="19" t="s">
        <v>73</v>
      </c>
      <c r="BK299" s="96">
        <f>ROUND($I$299*$H$299,1)</f>
        <v>0</v>
      </c>
      <c r="BL299" s="19" t="s">
        <v>261</v>
      </c>
      <c r="BM299" s="19" t="s">
        <v>1241</v>
      </c>
    </row>
    <row r="300" spans="2:65" s="22" customFormat="1" ht="15.75" customHeight="1" x14ac:dyDescent="0.3">
      <c r="B300" s="23"/>
      <c r="C300" s="108" t="s">
        <v>582</v>
      </c>
      <c r="D300" s="108" t="s">
        <v>171</v>
      </c>
      <c r="E300" s="106" t="s">
        <v>1242</v>
      </c>
      <c r="F300" s="107" t="s">
        <v>1243</v>
      </c>
      <c r="G300" s="108" t="s">
        <v>258</v>
      </c>
      <c r="H300" s="109">
        <v>1</v>
      </c>
      <c r="I300" s="119"/>
      <c r="J300" s="110">
        <f>ROUND($I$300*$H$300,1)</f>
        <v>0</v>
      </c>
      <c r="K300" s="107"/>
      <c r="L300" s="111"/>
      <c r="M300" s="112"/>
      <c r="N300" s="113" t="s">
        <v>37</v>
      </c>
      <c r="Q300" s="94">
        <v>0</v>
      </c>
      <c r="R300" s="94">
        <f>$Q$300*$H$300</f>
        <v>0</v>
      </c>
      <c r="S300" s="94">
        <v>0</v>
      </c>
      <c r="T300" s="95">
        <f>$S$300*$H$300</f>
        <v>0</v>
      </c>
      <c r="AR300" s="19" t="s">
        <v>354</v>
      </c>
      <c r="AT300" s="19" t="s">
        <v>171</v>
      </c>
      <c r="AU300" s="19" t="s">
        <v>75</v>
      </c>
      <c r="AY300" s="19" t="s">
        <v>154</v>
      </c>
      <c r="BE300" s="96">
        <f>IF($N$300="základní",$J$300,0)</f>
        <v>0</v>
      </c>
      <c r="BF300" s="96">
        <f>IF($N$300="snížená",$J$300,0)</f>
        <v>0</v>
      </c>
      <c r="BG300" s="96">
        <f>IF($N$300="zákl. přenesená",$J$300,0)</f>
        <v>0</v>
      </c>
      <c r="BH300" s="96">
        <f>IF($N$300="sníž. přenesená",$J$300,0)</f>
        <v>0</v>
      </c>
      <c r="BI300" s="96">
        <f>IF($N$300="nulová",$J$300,0)</f>
        <v>0</v>
      </c>
      <c r="BJ300" s="19" t="s">
        <v>73</v>
      </c>
      <c r="BK300" s="96">
        <f>ROUND($I$300*$H$300,1)</f>
        <v>0</v>
      </c>
      <c r="BL300" s="19" t="s">
        <v>261</v>
      </c>
      <c r="BM300" s="19" t="s">
        <v>1244</v>
      </c>
    </row>
    <row r="301" spans="2:65" s="22" customFormat="1" ht="15.75" customHeight="1" x14ac:dyDescent="0.3">
      <c r="B301" s="97"/>
      <c r="D301" s="98" t="s">
        <v>162</v>
      </c>
      <c r="E301" s="99"/>
      <c r="F301" s="99" t="s">
        <v>73</v>
      </c>
      <c r="H301" s="100">
        <v>1</v>
      </c>
      <c r="L301" s="97"/>
      <c r="M301" s="101"/>
      <c r="T301" s="102"/>
      <c r="AT301" s="103" t="s">
        <v>162</v>
      </c>
      <c r="AU301" s="103" t="s">
        <v>75</v>
      </c>
      <c r="AV301" s="103" t="s">
        <v>75</v>
      </c>
      <c r="AW301" s="103" t="s">
        <v>121</v>
      </c>
      <c r="AX301" s="103" t="s">
        <v>66</v>
      </c>
      <c r="AY301" s="103" t="s">
        <v>154</v>
      </c>
    </row>
    <row r="302" spans="2:65" s="22" customFormat="1" ht="15.75" customHeight="1" x14ac:dyDescent="0.3">
      <c r="B302" s="125"/>
      <c r="D302" s="104" t="s">
        <v>162</v>
      </c>
      <c r="E302" s="126"/>
      <c r="F302" s="127" t="s">
        <v>1004</v>
      </c>
      <c r="H302" s="128">
        <v>1</v>
      </c>
      <c r="L302" s="125"/>
      <c r="M302" s="129"/>
      <c r="T302" s="130"/>
      <c r="AT302" s="126" t="s">
        <v>162</v>
      </c>
      <c r="AU302" s="126" t="s">
        <v>75</v>
      </c>
      <c r="AV302" s="126" t="s">
        <v>160</v>
      </c>
      <c r="AW302" s="126" t="s">
        <v>121</v>
      </c>
      <c r="AX302" s="126" t="s">
        <v>73</v>
      </c>
      <c r="AY302" s="126" t="s">
        <v>154</v>
      </c>
    </row>
    <row r="303" spans="2:65" s="22" customFormat="1" ht="27" customHeight="1" x14ac:dyDescent="0.3">
      <c r="B303" s="23"/>
      <c r="C303" s="86" t="s">
        <v>590</v>
      </c>
      <c r="D303" s="86" t="s">
        <v>156</v>
      </c>
      <c r="E303" s="87" t="s">
        <v>1245</v>
      </c>
      <c r="F303" s="88" t="s">
        <v>1246</v>
      </c>
      <c r="G303" s="89" t="s">
        <v>258</v>
      </c>
      <c r="H303" s="90">
        <v>1</v>
      </c>
      <c r="I303" s="118"/>
      <c r="J303" s="91">
        <f>ROUND($I$303*$H$303,1)</f>
        <v>0</v>
      </c>
      <c r="K303" s="88"/>
      <c r="L303" s="23"/>
      <c r="M303" s="92"/>
      <c r="N303" s="93" t="s">
        <v>37</v>
      </c>
      <c r="Q303" s="94">
        <v>0</v>
      </c>
      <c r="R303" s="94">
        <f>$Q$303*$H$303</f>
        <v>0</v>
      </c>
      <c r="S303" s="94">
        <v>0</v>
      </c>
      <c r="T303" s="95">
        <f>$S$303*$H$303</f>
        <v>0</v>
      </c>
      <c r="AR303" s="19" t="s">
        <v>261</v>
      </c>
      <c r="AT303" s="19" t="s">
        <v>156</v>
      </c>
      <c r="AU303" s="19" t="s">
        <v>75</v>
      </c>
      <c r="AY303" s="22" t="s">
        <v>154</v>
      </c>
      <c r="BE303" s="96">
        <f>IF($N$303="základní",$J$303,0)</f>
        <v>0</v>
      </c>
      <c r="BF303" s="96">
        <f>IF($N$303="snížená",$J$303,0)</f>
        <v>0</v>
      </c>
      <c r="BG303" s="96">
        <f>IF($N$303="zákl. přenesená",$J$303,0)</f>
        <v>0</v>
      </c>
      <c r="BH303" s="96">
        <f>IF($N$303="sníž. přenesená",$J$303,0)</f>
        <v>0</v>
      </c>
      <c r="BI303" s="96">
        <f>IF($N$303="nulová",$J$303,0)</f>
        <v>0</v>
      </c>
      <c r="BJ303" s="19" t="s">
        <v>73</v>
      </c>
      <c r="BK303" s="96">
        <f>ROUND($I$303*$H$303,1)</f>
        <v>0</v>
      </c>
      <c r="BL303" s="19" t="s">
        <v>261</v>
      </c>
      <c r="BM303" s="19" t="s">
        <v>1247</v>
      </c>
    </row>
    <row r="304" spans="2:65" s="22" customFormat="1" ht="15.75" customHeight="1" x14ac:dyDescent="0.3">
      <c r="B304" s="97"/>
      <c r="D304" s="98" t="s">
        <v>162</v>
      </c>
      <c r="E304" s="99"/>
      <c r="F304" s="99" t="s">
        <v>73</v>
      </c>
      <c r="H304" s="100">
        <v>1</v>
      </c>
      <c r="L304" s="97"/>
      <c r="M304" s="101"/>
      <c r="T304" s="102"/>
      <c r="AT304" s="103" t="s">
        <v>162</v>
      </c>
      <c r="AU304" s="103" t="s">
        <v>75</v>
      </c>
      <c r="AV304" s="103" t="s">
        <v>75</v>
      </c>
      <c r="AW304" s="103" t="s">
        <v>121</v>
      </c>
      <c r="AX304" s="103" t="s">
        <v>66</v>
      </c>
      <c r="AY304" s="103" t="s">
        <v>154</v>
      </c>
    </row>
    <row r="305" spans="2:65" s="22" customFormat="1" ht="15.75" customHeight="1" x14ac:dyDescent="0.3">
      <c r="B305" s="125"/>
      <c r="D305" s="104" t="s">
        <v>162</v>
      </c>
      <c r="E305" s="126"/>
      <c r="F305" s="127" t="s">
        <v>1004</v>
      </c>
      <c r="H305" s="128">
        <v>1</v>
      </c>
      <c r="L305" s="125"/>
      <c r="M305" s="129"/>
      <c r="T305" s="130"/>
      <c r="AT305" s="126" t="s">
        <v>162</v>
      </c>
      <c r="AU305" s="126" t="s">
        <v>75</v>
      </c>
      <c r="AV305" s="126" t="s">
        <v>160</v>
      </c>
      <c r="AW305" s="126" t="s">
        <v>121</v>
      </c>
      <c r="AX305" s="126" t="s">
        <v>73</v>
      </c>
      <c r="AY305" s="126" t="s">
        <v>154</v>
      </c>
    </row>
    <row r="306" spans="2:65" s="22" customFormat="1" ht="15.75" customHeight="1" x14ac:dyDescent="0.3">
      <c r="B306" s="23"/>
      <c r="C306" s="105" t="s">
        <v>594</v>
      </c>
      <c r="D306" s="105" t="s">
        <v>171</v>
      </c>
      <c r="E306" s="106" t="s">
        <v>1248</v>
      </c>
      <c r="F306" s="107" t="s">
        <v>1249</v>
      </c>
      <c r="G306" s="108" t="s">
        <v>258</v>
      </c>
      <c r="H306" s="109">
        <v>1</v>
      </c>
      <c r="I306" s="119"/>
      <c r="J306" s="110">
        <f>ROUND($I$306*$H$306,1)</f>
        <v>0</v>
      </c>
      <c r="K306" s="107"/>
      <c r="L306" s="111"/>
      <c r="M306" s="112"/>
      <c r="N306" s="113" t="s">
        <v>37</v>
      </c>
      <c r="Q306" s="94">
        <v>0</v>
      </c>
      <c r="R306" s="94">
        <f>$Q$306*$H$306</f>
        <v>0</v>
      </c>
      <c r="S306" s="94">
        <v>0</v>
      </c>
      <c r="T306" s="95">
        <f>$S$306*$H$306</f>
        <v>0</v>
      </c>
      <c r="AR306" s="19" t="s">
        <v>354</v>
      </c>
      <c r="AT306" s="19" t="s">
        <v>171</v>
      </c>
      <c r="AU306" s="19" t="s">
        <v>75</v>
      </c>
      <c r="AY306" s="22" t="s">
        <v>154</v>
      </c>
      <c r="BE306" s="96">
        <f>IF($N$306="základní",$J$306,0)</f>
        <v>0</v>
      </c>
      <c r="BF306" s="96">
        <f>IF($N$306="snížená",$J$306,0)</f>
        <v>0</v>
      </c>
      <c r="BG306" s="96">
        <f>IF($N$306="zákl. přenesená",$J$306,0)</f>
        <v>0</v>
      </c>
      <c r="BH306" s="96">
        <f>IF($N$306="sníž. přenesená",$J$306,0)</f>
        <v>0</v>
      </c>
      <c r="BI306" s="96">
        <f>IF($N$306="nulová",$J$306,0)</f>
        <v>0</v>
      </c>
      <c r="BJ306" s="19" t="s">
        <v>73</v>
      </c>
      <c r="BK306" s="96">
        <f>ROUND($I$306*$H$306,1)</f>
        <v>0</v>
      </c>
      <c r="BL306" s="19" t="s">
        <v>261</v>
      </c>
      <c r="BM306" s="19" t="s">
        <v>1250</v>
      </c>
    </row>
    <row r="307" spans="2:65" s="22" customFormat="1" ht="15.75" customHeight="1" x14ac:dyDescent="0.3">
      <c r="B307" s="97"/>
      <c r="D307" s="98" t="s">
        <v>162</v>
      </c>
      <c r="E307" s="99"/>
      <c r="F307" s="99" t="s">
        <v>73</v>
      </c>
      <c r="H307" s="100">
        <v>1</v>
      </c>
      <c r="L307" s="97"/>
      <c r="M307" s="101"/>
      <c r="T307" s="102"/>
      <c r="AT307" s="103" t="s">
        <v>162</v>
      </c>
      <c r="AU307" s="103" t="s">
        <v>75</v>
      </c>
      <c r="AV307" s="103" t="s">
        <v>75</v>
      </c>
      <c r="AW307" s="103" t="s">
        <v>121</v>
      </c>
      <c r="AX307" s="103" t="s">
        <v>66</v>
      </c>
      <c r="AY307" s="103" t="s">
        <v>154</v>
      </c>
    </row>
    <row r="308" spans="2:65" s="22" customFormat="1" ht="15.75" customHeight="1" x14ac:dyDescent="0.3">
      <c r="B308" s="125"/>
      <c r="D308" s="104" t="s">
        <v>162</v>
      </c>
      <c r="E308" s="126"/>
      <c r="F308" s="127" t="s">
        <v>1004</v>
      </c>
      <c r="H308" s="128">
        <v>1</v>
      </c>
      <c r="L308" s="125"/>
      <c r="M308" s="129"/>
      <c r="T308" s="130"/>
      <c r="AT308" s="126" t="s">
        <v>162</v>
      </c>
      <c r="AU308" s="126" t="s">
        <v>75</v>
      </c>
      <c r="AV308" s="126" t="s">
        <v>160</v>
      </c>
      <c r="AW308" s="126" t="s">
        <v>121</v>
      </c>
      <c r="AX308" s="126" t="s">
        <v>73</v>
      </c>
      <c r="AY308" s="126" t="s">
        <v>154</v>
      </c>
    </row>
    <row r="309" spans="2:65" s="22" customFormat="1" ht="15.75" customHeight="1" x14ac:dyDescent="0.3">
      <c r="B309" s="23"/>
      <c r="C309" s="105" t="s">
        <v>598</v>
      </c>
      <c r="D309" s="105" t="s">
        <v>171</v>
      </c>
      <c r="E309" s="106" t="s">
        <v>1251</v>
      </c>
      <c r="F309" s="107" t="s">
        <v>1249</v>
      </c>
      <c r="G309" s="108" t="s">
        <v>258</v>
      </c>
      <c r="H309" s="109">
        <v>1</v>
      </c>
      <c r="I309" s="119"/>
      <c r="J309" s="110">
        <f>ROUND($I$309*$H$309,1)</f>
        <v>0</v>
      </c>
      <c r="K309" s="107"/>
      <c r="L309" s="111"/>
      <c r="M309" s="112"/>
      <c r="N309" s="113" t="s">
        <v>37</v>
      </c>
      <c r="Q309" s="94">
        <v>0</v>
      </c>
      <c r="R309" s="94">
        <f>$Q$309*$H$309</f>
        <v>0</v>
      </c>
      <c r="S309" s="94">
        <v>0</v>
      </c>
      <c r="T309" s="95">
        <f>$S$309*$H$309</f>
        <v>0</v>
      </c>
      <c r="AR309" s="19" t="s">
        <v>354</v>
      </c>
      <c r="AT309" s="19" t="s">
        <v>171</v>
      </c>
      <c r="AU309" s="19" t="s">
        <v>75</v>
      </c>
      <c r="AY309" s="22" t="s">
        <v>154</v>
      </c>
      <c r="BE309" s="96">
        <f>IF($N$309="základní",$J$309,0)</f>
        <v>0</v>
      </c>
      <c r="BF309" s="96">
        <f>IF($N$309="snížená",$J$309,0)</f>
        <v>0</v>
      </c>
      <c r="BG309" s="96">
        <f>IF($N$309="zákl. přenesená",$J$309,0)</f>
        <v>0</v>
      </c>
      <c r="BH309" s="96">
        <f>IF($N$309="sníž. přenesená",$J$309,0)</f>
        <v>0</v>
      </c>
      <c r="BI309" s="96">
        <f>IF($N$309="nulová",$J$309,0)</f>
        <v>0</v>
      </c>
      <c r="BJ309" s="19" t="s">
        <v>73</v>
      </c>
      <c r="BK309" s="96">
        <f>ROUND($I$309*$H$309,1)</f>
        <v>0</v>
      </c>
      <c r="BL309" s="19" t="s">
        <v>261</v>
      </c>
      <c r="BM309" s="19" t="s">
        <v>1252</v>
      </c>
    </row>
    <row r="310" spans="2:65" s="22" customFormat="1" ht="15.75" customHeight="1" x14ac:dyDescent="0.3">
      <c r="B310" s="97"/>
      <c r="D310" s="98" t="s">
        <v>162</v>
      </c>
      <c r="E310" s="99"/>
      <c r="F310" s="99" t="s">
        <v>73</v>
      </c>
      <c r="H310" s="100">
        <v>1</v>
      </c>
      <c r="L310" s="97"/>
      <c r="M310" s="101"/>
      <c r="T310" s="102"/>
      <c r="AT310" s="103" t="s">
        <v>162</v>
      </c>
      <c r="AU310" s="103" t="s">
        <v>75</v>
      </c>
      <c r="AV310" s="103" t="s">
        <v>75</v>
      </c>
      <c r="AW310" s="103" t="s">
        <v>121</v>
      </c>
      <c r="AX310" s="103" t="s">
        <v>66</v>
      </c>
      <c r="AY310" s="103" t="s">
        <v>154</v>
      </c>
    </row>
    <row r="311" spans="2:65" s="22" customFormat="1" ht="15.75" customHeight="1" x14ac:dyDescent="0.3">
      <c r="B311" s="125"/>
      <c r="D311" s="104" t="s">
        <v>162</v>
      </c>
      <c r="E311" s="126"/>
      <c r="F311" s="127" t="s">
        <v>1004</v>
      </c>
      <c r="H311" s="128">
        <v>1</v>
      </c>
      <c r="L311" s="125"/>
      <c r="M311" s="129"/>
      <c r="T311" s="130"/>
      <c r="AT311" s="126" t="s">
        <v>162</v>
      </c>
      <c r="AU311" s="126" t="s">
        <v>75</v>
      </c>
      <c r="AV311" s="126" t="s">
        <v>160</v>
      </c>
      <c r="AW311" s="126" t="s">
        <v>121</v>
      </c>
      <c r="AX311" s="126" t="s">
        <v>73</v>
      </c>
      <c r="AY311" s="126" t="s">
        <v>154</v>
      </c>
    </row>
    <row r="312" spans="2:65" s="22" customFormat="1" ht="15.75" customHeight="1" x14ac:dyDescent="0.3">
      <c r="B312" s="23"/>
      <c r="C312" s="86" t="s">
        <v>602</v>
      </c>
      <c r="D312" s="86" t="s">
        <v>156</v>
      </c>
      <c r="E312" s="87" t="s">
        <v>1253</v>
      </c>
      <c r="F312" s="88" t="s">
        <v>1254</v>
      </c>
      <c r="G312" s="89" t="s">
        <v>258</v>
      </c>
      <c r="H312" s="90">
        <v>2</v>
      </c>
      <c r="I312" s="118"/>
      <c r="J312" s="91">
        <f>ROUND($I$312*$H$312,1)</f>
        <v>0</v>
      </c>
      <c r="K312" s="88"/>
      <c r="L312" s="23"/>
      <c r="M312" s="92"/>
      <c r="N312" s="93" t="s">
        <v>37</v>
      </c>
      <c r="Q312" s="94">
        <v>0</v>
      </c>
      <c r="R312" s="94">
        <f>$Q$312*$H$312</f>
        <v>0</v>
      </c>
      <c r="S312" s="94">
        <v>0</v>
      </c>
      <c r="T312" s="95">
        <f>$S$312*$H$312</f>
        <v>0</v>
      </c>
      <c r="AR312" s="19" t="s">
        <v>261</v>
      </c>
      <c r="AT312" s="19" t="s">
        <v>156</v>
      </c>
      <c r="AU312" s="19" t="s">
        <v>75</v>
      </c>
      <c r="AY312" s="22" t="s">
        <v>154</v>
      </c>
      <c r="BE312" s="96">
        <f>IF($N$312="základní",$J$312,0)</f>
        <v>0</v>
      </c>
      <c r="BF312" s="96">
        <f>IF($N$312="snížená",$J$312,0)</f>
        <v>0</v>
      </c>
      <c r="BG312" s="96">
        <f>IF($N$312="zákl. přenesená",$J$312,0)</f>
        <v>0</v>
      </c>
      <c r="BH312" s="96">
        <f>IF($N$312="sníž. přenesená",$J$312,0)</f>
        <v>0</v>
      </c>
      <c r="BI312" s="96">
        <f>IF($N$312="nulová",$J$312,0)</f>
        <v>0</v>
      </c>
      <c r="BJ312" s="19" t="s">
        <v>73</v>
      </c>
      <c r="BK312" s="96">
        <f>ROUND($I$312*$H$312,1)</f>
        <v>0</v>
      </c>
      <c r="BL312" s="19" t="s">
        <v>261</v>
      </c>
      <c r="BM312" s="19" t="s">
        <v>1255</v>
      </c>
    </row>
    <row r="313" spans="2:65" s="22" customFormat="1" ht="15.75" customHeight="1" x14ac:dyDescent="0.3">
      <c r="B313" s="97"/>
      <c r="D313" s="98" t="s">
        <v>162</v>
      </c>
      <c r="E313" s="99"/>
      <c r="F313" s="99" t="s">
        <v>75</v>
      </c>
      <c r="H313" s="100">
        <v>2</v>
      </c>
      <c r="L313" s="97"/>
      <c r="M313" s="101"/>
      <c r="T313" s="102"/>
      <c r="AT313" s="103" t="s">
        <v>162</v>
      </c>
      <c r="AU313" s="103" t="s">
        <v>75</v>
      </c>
      <c r="AV313" s="103" t="s">
        <v>75</v>
      </c>
      <c r="AW313" s="103" t="s">
        <v>121</v>
      </c>
      <c r="AX313" s="103" t="s">
        <v>66</v>
      </c>
      <c r="AY313" s="103" t="s">
        <v>154</v>
      </c>
    </row>
    <row r="314" spans="2:65" s="22" customFormat="1" ht="15.75" customHeight="1" x14ac:dyDescent="0.3">
      <c r="B314" s="125"/>
      <c r="D314" s="104" t="s">
        <v>162</v>
      </c>
      <c r="E314" s="126"/>
      <c r="F314" s="127" t="s">
        <v>1004</v>
      </c>
      <c r="H314" s="128">
        <v>2</v>
      </c>
      <c r="L314" s="125"/>
      <c r="M314" s="129"/>
      <c r="T314" s="130"/>
      <c r="AT314" s="126" t="s">
        <v>162</v>
      </c>
      <c r="AU314" s="126" t="s">
        <v>75</v>
      </c>
      <c r="AV314" s="126" t="s">
        <v>160</v>
      </c>
      <c r="AW314" s="126" t="s">
        <v>121</v>
      </c>
      <c r="AX314" s="126" t="s">
        <v>73</v>
      </c>
      <c r="AY314" s="126" t="s">
        <v>154</v>
      </c>
    </row>
    <row r="315" spans="2:65" s="22" customFormat="1" ht="15.75" customHeight="1" x14ac:dyDescent="0.3">
      <c r="B315" s="23"/>
      <c r="C315" s="105" t="s">
        <v>606</v>
      </c>
      <c r="D315" s="105" t="s">
        <v>171</v>
      </c>
      <c r="E315" s="106" t="s">
        <v>1256</v>
      </c>
      <c r="F315" s="107" t="s">
        <v>1257</v>
      </c>
      <c r="G315" s="108" t="s">
        <v>258</v>
      </c>
      <c r="H315" s="109">
        <v>1</v>
      </c>
      <c r="I315" s="119"/>
      <c r="J315" s="110">
        <f>ROUND($I$315*$H$315,1)</f>
        <v>0</v>
      </c>
      <c r="K315" s="107"/>
      <c r="L315" s="111"/>
      <c r="M315" s="112"/>
      <c r="N315" s="113" t="s">
        <v>37</v>
      </c>
      <c r="Q315" s="94">
        <v>0</v>
      </c>
      <c r="R315" s="94">
        <f>$Q$315*$H$315</f>
        <v>0</v>
      </c>
      <c r="S315" s="94">
        <v>0</v>
      </c>
      <c r="T315" s="95">
        <f>$S$315*$H$315</f>
        <v>0</v>
      </c>
      <c r="AR315" s="19" t="s">
        <v>354</v>
      </c>
      <c r="AT315" s="19" t="s">
        <v>171</v>
      </c>
      <c r="AU315" s="19" t="s">
        <v>75</v>
      </c>
      <c r="AY315" s="22" t="s">
        <v>154</v>
      </c>
      <c r="BE315" s="96">
        <f>IF($N$315="základní",$J$315,0)</f>
        <v>0</v>
      </c>
      <c r="BF315" s="96">
        <f>IF($N$315="snížená",$J$315,0)</f>
        <v>0</v>
      </c>
      <c r="BG315" s="96">
        <f>IF($N$315="zákl. přenesená",$J$315,0)</f>
        <v>0</v>
      </c>
      <c r="BH315" s="96">
        <f>IF($N$315="sníž. přenesená",$J$315,0)</f>
        <v>0</v>
      </c>
      <c r="BI315" s="96">
        <f>IF($N$315="nulová",$J$315,0)</f>
        <v>0</v>
      </c>
      <c r="BJ315" s="19" t="s">
        <v>73</v>
      </c>
      <c r="BK315" s="96">
        <f>ROUND($I$315*$H$315,1)</f>
        <v>0</v>
      </c>
      <c r="BL315" s="19" t="s">
        <v>261</v>
      </c>
      <c r="BM315" s="19" t="s">
        <v>1258</v>
      </c>
    </row>
    <row r="316" spans="2:65" s="22" customFormat="1" ht="15.75" customHeight="1" x14ac:dyDescent="0.3">
      <c r="B316" s="97"/>
      <c r="D316" s="98" t="s">
        <v>162</v>
      </c>
      <c r="E316" s="99"/>
      <c r="F316" s="99" t="s">
        <v>73</v>
      </c>
      <c r="H316" s="100">
        <v>1</v>
      </c>
      <c r="L316" s="97"/>
      <c r="M316" s="101"/>
      <c r="T316" s="102"/>
      <c r="AT316" s="103" t="s">
        <v>162</v>
      </c>
      <c r="AU316" s="103" t="s">
        <v>75</v>
      </c>
      <c r="AV316" s="103" t="s">
        <v>75</v>
      </c>
      <c r="AW316" s="103" t="s">
        <v>121</v>
      </c>
      <c r="AX316" s="103" t="s">
        <v>66</v>
      </c>
      <c r="AY316" s="103" t="s">
        <v>154</v>
      </c>
    </row>
    <row r="317" spans="2:65" s="22" customFormat="1" ht="15.75" customHeight="1" x14ac:dyDescent="0.3">
      <c r="B317" s="125"/>
      <c r="D317" s="104" t="s">
        <v>162</v>
      </c>
      <c r="E317" s="126"/>
      <c r="F317" s="127" t="s">
        <v>1004</v>
      </c>
      <c r="H317" s="128">
        <v>1</v>
      </c>
      <c r="L317" s="125"/>
      <c r="M317" s="129"/>
      <c r="T317" s="130"/>
      <c r="AT317" s="126" t="s">
        <v>162</v>
      </c>
      <c r="AU317" s="126" t="s">
        <v>75</v>
      </c>
      <c r="AV317" s="126" t="s">
        <v>160</v>
      </c>
      <c r="AW317" s="126" t="s">
        <v>121</v>
      </c>
      <c r="AX317" s="126" t="s">
        <v>73</v>
      </c>
      <c r="AY317" s="126" t="s">
        <v>154</v>
      </c>
    </row>
    <row r="318" spans="2:65" s="22" customFormat="1" ht="15.75" customHeight="1" x14ac:dyDescent="0.3">
      <c r="B318" s="23"/>
      <c r="C318" s="105" t="s">
        <v>610</v>
      </c>
      <c r="D318" s="105" t="s">
        <v>171</v>
      </c>
      <c r="E318" s="106" t="s">
        <v>1259</v>
      </c>
      <c r="F318" s="107" t="s">
        <v>1260</v>
      </c>
      <c r="G318" s="108" t="s">
        <v>258</v>
      </c>
      <c r="H318" s="109">
        <v>1</v>
      </c>
      <c r="I318" s="119"/>
      <c r="J318" s="110">
        <f>ROUND($I$318*$H$318,1)</f>
        <v>0</v>
      </c>
      <c r="K318" s="107"/>
      <c r="L318" s="111"/>
      <c r="M318" s="112"/>
      <c r="N318" s="113" t="s">
        <v>37</v>
      </c>
      <c r="Q318" s="94">
        <v>0</v>
      </c>
      <c r="R318" s="94">
        <f>$Q$318*$H$318</f>
        <v>0</v>
      </c>
      <c r="S318" s="94">
        <v>0</v>
      </c>
      <c r="T318" s="95">
        <f>$S$318*$H$318</f>
        <v>0</v>
      </c>
      <c r="AR318" s="19" t="s">
        <v>354</v>
      </c>
      <c r="AT318" s="19" t="s">
        <v>171</v>
      </c>
      <c r="AU318" s="19" t="s">
        <v>75</v>
      </c>
      <c r="AY318" s="22" t="s">
        <v>154</v>
      </c>
      <c r="BE318" s="96">
        <f>IF($N$318="základní",$J$318,0)</f>
        <v>0</v>
      </c>
      <c r="BF318" s="96">
        <f>IF($N$318="snížená",$J$318,0)</f>
        <v>0</v>
      </c>
      <c r="BG318" s="96">
        <f>IF($N$318="zákl. přenesená",$J$318,0)</f>
        <v>0</v>
      </c>
      <c r="BH318" s="96">
        <f>IF($N$318="sníž. přenesená",$J$318,0)</f>
        <v>0</v>
      </c>
      <c r="BI318" s="96">
        <f>IF($N$318="nulová",$J$318,0)</f>
        <v>0</v>
      </c>
      <c r="BJ318" s="19" t="s">
        <v>73</v>
      </c>
      <c r="BK318" s="96">
        <f>ROUND($I$318*$H$318,1)</f>
        <v>0</v>
      </c>
      <c r="BL318" s="19" t="s">
        <v>261</v>
      </c>
      <c r="BM318" s="19" t="s">
        <v>1261</v>
      </c>
    </row>
    <row r="319" spans="2:65" s="22" customFormat="1" ht="15.75" customHeight="1" x14ac:dyDescent="0.3">
      <c r="B319" s="97"/>
      <c r="D319" s="98" t="s">
        <v>162</v>
      </c>
      <c r="E319" s="99"/>
      <c r="F319" s="99" t="s">
        <v>73</v>
      </c>
      <c r="H319" s="100">
        <v>1</v>
      </c>
      <c r="L319" s="97"/>
      <c r="M319" s="101"/>
      <c r="T319" s="102"/>
      <c r="AT319" s="103" t="s">
        <v>162</v>
      </c>
      <c r="AU319" s="103" t="s">
        <v>75</v>
      </c>
      <c r="AV319" s="103" t="s">
        <v>75</v>
      </c>
      <c r="AW319" s="103" t="s">
        <v>121</v>
      </c>
      <c r="AX319" s="103" t="s">
        <v>66</v>
      </c>
      <c r="AY319" s="103" t="s">
        <v>154</v>
      </c>
    </row>
    <row r="320" spans="2:65" s="22" customFormat="1" ht="15.75" customHeight="1" x14ac:dyDescent="0.3">
      <c r="B320" s="125"/>
      <c r="D320" s="104" t="s">
        <v>162</v>
      </c>
      <c r="E320" s="126"/>
      <c r="F320" s="127" t="s">
        <v>1004</v>
      </c>
      <c r="H320" s="128">
        <v>1</v>
      </c>
      <c r="L320" s="125"/>
      <c r="M320" s="129"/>
      <c r="T320" s="130"/>
      <c r="AT320" s="126" t="s">
        <v>162</v>
      </c>
      <c r="AU320" s="126" t="s">
        <v>75</v>
      </c>
      <c r="AV320" s="126" t="s">
        <v>160</v>
      </c>
      <c r="AW320" s="126" t="s">
        <v>121</v>
      </c>
      <c r="AX320" s="126" t="s">
        <v>73</v>
      </c>
      <c r="AY320" s="126" t="s">
        <v>154</v>
      </c>
    </row>
    <row r="321" spans="2:65" s="22" customFormat="1" ht="15.75" customHeight="1" x14ac:dyDescent="0.3">
      <c r="B321" s="23"/>
      <c r="C321" s="86" t="s">
        <v>614</v>
      </c>
      <c r="D321" s="86" t="s">
        <v>156</v>
      </c>
      <c r="E321" s="87" t="s">
        <v>1262</v>
      </c>
      <c r="F321" s="88" t="s">
        <v>1263</v>
      </c>
      <c r="G321" s="89" t="s">
        <v>258</v>
      </c>
      <c r="H321" s="90">
        <v>1</v>
      </c>
      <c r="I321" s="118"/>
      <c r="J321" s="91">
        <f>ROUND($I$321*$H$321,1)</f>
        <v>0</v>
      </c>
      <c r="K321" s="88"/>
      <c r="L321" s="23"/>
      <c r="M321" s="92"/>
      <c r="N321" s="93" t="s">
        <v>37</v>
      </c>
      <c r="Q321" s="94">
        <v>0</v>
      </c>
      <c r="R321" s="94">
        <f>$Q$321*$H$321</f>
        <v>0</v>
      </c>
      <c r="S321" s="94">
        <v>0</v>
      </c>
      <c r="T321" s="95">
        <f>$S$321*$H$321</f>
        <v>0</v>
      </c>
      <c r="AR321" s="19" t="s">
        <v>261</v>
      </c>
      <c r="AT321" s="19" t="s">
        <v>156</v>
      </c>
      <c r="AU321" s="19" t="s">
        <v>75</v>
      </c>
      <c r="AY321" s="22" t="s">
        <v>154</v>
      </c>
      <c r="BE321" s="96">
        <f>IF($N$321="základní",$J$321,0)</f>
        <v>0</v>
      </c>
      <c r="BF321" s="96">
        <f>IF($N$321="snížená",$J$321,0)</f>
        <v>0</v>
      </c>
      <c r="BG321" s="96">
        <f>IF($N$321="zákl. přenesená",$J$321,0)</f>
        <v>0</v>
      </c>
      <c r="BH321" s="96">
        <f>IF($N$321="sníž. přenesená",$J$321,0)</f>
        <v>0</v>
      </c>
      <c r="BI321" s="96">
        <f>IF($N$321="nulová",$J$321,0)</f>
        <v>0</v>
      </c>
      <c r="BJ321" s="19" t="s">
        <v>73</v>
      </c>
      <c r="BK321" s="96">
        <f>ROUND($I$321*$H$321,1)</f>
        <v>0</v>
      </c>
      <c r="BL321" s="19" t="s">
        <v>261</v>
      </c>
      <c r="BM321" s="19" t="s">
        <v>1264</v>
      </c>
    </row>
    <row r="322" spans="2:65" s="22" customFormat="1" ht="15.75" customHeight="1" x14ac:dyDescent="0.3">
      <c r="B322" s="97"/>
      <c r="D322" s="98" t="s">
        <v>162</v>
      </c>
      <c r="E322" s="99"/>
      <c r="F322" s="99" t="s">
        <v>73</v>
      </c>
      <c r="H322" s="100">
        <v>1</v>
      </c>
      <c r="L322" s="97"/>
      <c r="M322" s="101"/>
      <c r="T322" s="102"/>
      <c r="AT322" s="103" t="s">
        <v>162</v>
      </c>
      <c r="AU322" s="103" t="s">
        <v>75</v>
      </c>
      <c r="AV322" s="103" t="s">
        <v>75</v>
      </c>
      <c r="AW322" s="103" t="s">
        <v>121</v>
      </c>
      <c r="AX322" s="103" t="s">
        <v>66</v>
      </c>
      <c r="AY322" s="103" t="s">
        <v>154</v>
      </c>
    </row>
    <row r="323" spans="2:65" s="22" customFormat="1" ht="15.75" customHeight="1" x14ac:dyDescent="0.3">
      <c r="B323" s="125"/>
      <c r="D323" s="104" t="s">
        <v>162</v>
      </c>
      <c r="E323" s="126"/>
      <c r="F323" s="127" t="s">
        <v>1004</v>
      </c>
      <c r="H323" s="128">
        <v>1</v>
      </c>
      <c r="L323" s="125"/>
      <c r="M323" s="129"/>
      <c r="T323" s="130"/>
      <c r="AT323" s="126" t="s">
        <v>162</v>
      </c>
      <c r="AU323" s="126" t="s">
        <v>75</v>
      </c>
      <c r="AV323" s="126" t="s">
        <v>160</v>
      </c>
      <c r="AW323" s="126" t="s">
        <v>121</v>
      </c>
      <c r="AX323" s="126" t="s">
        <v>73</v>
      </c>
      <c r="AY323" s="126" t="s">
        <v>154</v>
      </c>
    </row>
    <row r="324" spans="2:65" s="22" customFormat="1" ht="15.75" customHeight="1" x14ac:dyDescent="0.3">
      <c r="B324" s="23"/>
      <c r="C324" s="86" t="s">
        <v>618</v>
      </c>
      <c r="D324" s="86" t="s">
        <v>156</v>
      </c>
      <c r="E324" s="87" t="s">
        <v>1265</v>
      </c>
      <c r="F324" s="88" t="s">
        <v>1266</v>
      </c>
      <c r="G324" s="89" t="s">
        <v>258</v>
      </c>
      <c r="H324" s="90">
        <v>1</v>
      </c>
      <c r="I324" s="118"/>
      <c r="J324" s="91">
        <f>ROUND($I$324*$H$324,1)</f>
        <v>0</v>
      </c>
      <c r="K324" s="88"/>
      <c r="L324" s="23"/>
      <c r="M324" s="92"/>
      <c r="N324" s="93" t="s">
        <v>37</v>
      </c>
      <c r="Q324" s="94">
        <v>0</v>
      </c>
      <c r="R324" s="94">
        <f>$Q$324*$H$324</f>
        <v>0</v>
      </c>
      <c r="S324" s="94">
        <v>0</v>
      </c>
      <c r="T324" s="95">
        <f>$S$324*$H$324</f>
        <v>0</v>
      </c>
      <c r="AR324" s="19" t="s">
        <v>261</v>
      </c>
      <c r="AT324" s="19" t="s">
        <v>156</v>
      </c>
      <c r="AU324" s="19" t="s">
        <v>75</v>
      </c>
      <c r="AY324" s="22" t="s">
        <v>154</v>
      </c>
      <c r="BE324" s="96">
        <f>IF($N$324="základní",$J$324,0)</f>
        <v>0</v>
      </c>
      <c r="BF324" s="96">
        <f>IF($N$324="snížená",$J$324,0)</f>
        <v>0</v>
      </c>
      <c r="BG324" s="96">
        <f>IF($N$324="zákl. přenesená",$J$324,0)</f>
        <v>0</v>
      </c>
      <c r="BH324" s="96">
        <f>IF($N$324="sníž. přenesená",$J$324,0)</f>
        <v>0</v>
      </c>
      <c r="BI324" s="96">
        <f>IF($N$324="nulová",$J$324,0)</f>
        <v>0</v>
      </c>
      <c r="BJ324" s="19" t="s">
        <v>73</v>
      </c>
      <c r="BK324" s="96">
        <f>ROUND($I$324*$H$324,1)</f>
        <v>0</v>
      </c>
      <c r="BL324" s="19" t="s">
        <v>261</v>
      </c>
      <c r="BM324" s="19" t="s">
        <v>1267</v>
      </c>
    </row>
    <row r="325" spans="2:65" s="22" customFormat="1" ht="15.75" customHeight="1" x14ac:dyDescent="0.3">
      <c r="B325" s="97"/>
      <c r="D325" s="98" t="s">
        <v>162</v>
      </c>
      <c r="E325" s="99"/>
      <c r="F325" s="99" t="s">
        <v>73</v>
      </c>
      <c r="H325" s="100">
        <v>1</v>
      </c>
      <c r="L325" s="97"/>
      <c r="M325" s="101"/>
      <c r="T325" s="102"/>
      <c r="AT325" s="103" t="s">
        <v>162</v>
      </c>
      <c r="AU325" s="103" t="s">
        <v>75</v>
      </c>
      <c r="AV325" s="103" t="s">
        <v>75</v>
      </c>
      <c r="AW325" s="103" t="s">
        <v>121</v>
      </c>
      <c r="AX325" s="103" t="s">
        <v>66</v>
      </c>
      <c r="AY325" s="103" t="s">
        <v>154</v>
      </c>
    </row>
    <row r="326" spans="2:65" s="22" customFormat="1" ht="15.75" customHeight="1" x14ac:dyDescent="0.3">
      <c r="B326" s="125"/>
      <c r="D326" s="104" t="s">
        <v>162</v>
      </c>
      <c r="E326" s="126"/>
      <c r="F326" s="127" t="s">
        <v>1004</v>
      </c>
      <c r="H326" s="128">
        <v>1</v>
      </c>
      <c r="L326" s="125"/>
      <c r="M326" s="129"/>
      <c r="T326" s="130"/>
      <c r="AT326" s="126" t="s">
        <v>162</v>
      </c>
      <c r="AU326" s="126" t="s">
        <v>75</v>
      </c>
      <c r="AV326" s="126" t="s">
        <v>160</v>
      </c>
      <c r="AW326" s="126" t="s">
        <v>121</v>
      </c>
      <c r="AX326" s="126" t="s">
        <v>73</v>
      </c>
      <c r="AY326" s="126" t="s">
        <v>154</v>
      </c>
    </row>
    <row r="327" spans="2:65" s="22" customFormat="1" ht="15.75" customHeight="1" x14ac:dyDescent="0.3">
      <c r="B327" s="23"/>
      <c r="C327" s="86" t="s">
        <v>622</v>
      </c>
      <c r="D327" s="86" t="s">
        <v>156</v>
      </c>
      <c r="E327" s="87" t="s">
        <v>1268</v>
      </c>
      <c r="F327" s="88" t="s">
        <v>1269</v>
      </c>
      <c r="G327" s="89" t="s">
        <v>1062</v>
      </c>
      <c r="H327" s="134"/>
      <c r="I327" s="118"/>
      <c r="J327" s="91">
        <f>ROUND($I$327*$H$327,1)</f>
        <v>0</v>
      </c>
      <c r="K327" s="88"/>
      <c r="L327" s="23"/>
      <c r="M327" s="92"/>
      <c r="N327" s="93" t="s">
        <v>37</v>
      </c>
      <c r="Q327" s="94">
        <v>0</v>
      </c>
      <c r="R327" s="94">
        <f>$Q$327*$H$327</f>
        <v>0</v>
      </c>
      <c r="S327" s="94">
        <v>0</v>
      </c>
      <c r="T327" s="95">
        <f>$S$327*$H$327</f>
        <v>0</v>
      </c>
      <c r="AR327" s="19" t="s">
        <v>160</v>
      </c>
      <c r="AT327" s="19" t="s">
        <v>156</v>
      </c>
      <c r="AU327" s="19" t="s">
        <v>75</v>
      </c>
      <c r="AY327" s="22" t="s">
        <v>154</v>
      </c>
      <c r="BE327" s="96">
        <f>IF($N$327="základní",$J$327,0)</f>
        <v>0</v>
      </c>
      <c r="BF327" s="96">
        <f>IF($N$327="snížená",$J$327,0)</f>
        <v>0</v>
      </c>
      <c r="BG327" s="96">
        <f>IF($N$327="zákl. přenesená",$J$327,0)</f>
        <v>0</v>
      </c>
      <c r="BH327" s="96">
        <f>IF($N$327="sníž. přenesená",$J$327,0)</f>
        <v>0</v>
      </c>
      <c r="BI327" s="96">
        <f>IF($N$327="nulová",$J$327,0)</f>
        <v>0</v>
      </c>
      <c r="BJ327" s="19" t="s">
        <v>73</v>
      </c>
      <c r="BK327" s="96">
        <f>ROUND($I$327*$H$327,1)</f>
        <v>0</v>
      </c>
      <c r="BL327" s="19" t="s">
        <v>160</v>
      </c>
      <c r="BM327" s="19" t="s">
        <v>1270</v>
      </c>
    </row>
    <row r="328" spans="2:65" s="76" customFormat="1" ht="30.75" customHeight="1" x14ac:dyDescent="0.3">
      <c r="B328" s="75"/>
      <c r="D328" s="77" t="s">
        <v>65</v>
      </c>
      <c r="E328" s="84" t="s">
        <v>1271</v>
      </c>
      <c r="F328" s="84" t="s">
        <v>1272</v>
      </c>
      <c r="J328" s="85">
        <f>$BK$328</f>
        <v>0</v>
      </c>
      <c r="L328" s="75"/>
      <c r="M328" s="80"/>
      <c r="P328" s="81">
        <f>SUM($P$329:$P$394)</f>
        <v>0</v>
      </c>
      <c r="R328" s="81">
        <f>SUM($R$329:$R$394)</f>
        <v>8.1710000000000005E-2</v>
      </c>
      <c r="T328" s="82">
        <f>SUM($T$329:$T$394)</f>
        <v>2.0367500000000001</v>
      </c>
      <c r="AR328" s="77" t="s">
        <v>75</v>
      </c>
      <c r="AT328" s="77" t="s">
        <v>65</v>
      </c>
      <c r="AU328" s="77" t="s">
        <v>73</v>
      </c>
      <c r="AY328" s="77" t="s">
        <v>154</v>
      </c>
      <c r="BK328" s="83">
        <f>SUM($BK$329:$BK$394)</f>
        <v>0</v>
      </c>
    </row>
    <row r="329" spans="2:65" s="22" customFormat="1" ht="15.75" customHeight="1" x14ac:dyDescent="0.3">
      <c r="B329" s="23"/>
      <c r="C329" s="89" t="s">
        <v>628</v>
      </c>
      <c r="D329" s="89" t="s">
        <v>156</v>
      </c>
      <c r="E329" s="87" t="s">
        <v>1273</v>
      </c>
      <c r="F329" s="88" t="s">
        <v>1274</v>
      </c>
      <c r="G329" s="89" t="s">
        <v>258</v>
      </c>
      <c r="H329" s="90">
        <v>2</v>
      </c>
      <c r="I329" s="118"/>
      <c r="J329" s="91">
        <f>ROUND($I$329*$H$329,1)</f>
        <v>0</v>
      </c>
      <c r="K329" s="88"/>
      <c r="L329" s="23"/>
      <c r="M329" s="92"/>
      <c r="N329" s="93" t="s">
        <v>37</v>
      </c>
      <c r="Q329" s="94">
        <v>1.7000000000000001E-4</v>
      </c>
      <c r="R329" s="94">
        <f>$Q$329*$H$329</f>
        <v>3.4000000000000002E-4</v>
      </c>
      <c r="S329" s="94">
        <v>0.35625000000000001</v>
      </c>
      <c r="T329" s="95">
        <f>$S$329*$H$329</f>
        <v>0.71250000000000002</v>
      </c>
      <c r="AR329" s="19" t="s">
        <v>261</v>
      </c>
      <c r="AT329" s="19" t="s">
        <v>156</v>
      </c>
      <c r="AU329" s="19" t="s">
        <v>75</v>
      </c>
      <c r="AY329" s="19" t="s">
        <v>154</v>
      </c>
      <c r="BE329" s="96">
        <f>IF($N$329="základní",$J$329,0)</f>
        <v>0</v>
      </c>
      <c r="BF329" s="96">
        <f>IF($N$329="snížená",$J$329,0)</f>
        <v>0</v>
      </c>
      <c r="BG329" s="96">
        <f>IF($N$329="zákl. přenesená",$J$329,0)</f>
        <v>0</v>
      </c>
      <c r="BH329" s="96">
        <f>IF($N$329="sníž. přenesená",$J$329,0)</f>
        <v>0</v>
      </c>
      <c r="BI329" s="96">
        <f>IF($N$329="nulová",$J$329,0)</f>
        <v>0</v>
      </c>
      <c r="BJ329" s="19" t="s">
        <v>73</v>
      </c>
      <c r="BK329" s="96">
        <f>ROUND($I$329*$H$329,1)</f>
        <v>0</v>
      </c>
      <c r="BL329" s="19" t="s">
        <v>261</v>
      </c>
      <c r="BM329" s="19" t="s">
        <v>1275</v>
      </c>
    </row>
    <row r="330" spans="2:65" s="22" customFormat="1" ht="15.75" customHeight="1" x14ac:dyDescent="0.3">
      <c r="B330" s="97"/>
      <c r="D330" s="98" t="s">
        <v>162</v>
      </c>
      <c r="E330" s="99"/>
      <c r="F330" s="99" t="s">
        <v>75</v>
      </c>
      <c r="H330" s="100">
        <v>2</v>
      </c>
      <c r="L330" s="97"/>
      <c r="M330" s="101"/>
      <c r="T330" s="102"/>
      <c r="AT330" s="103" t="s">
        <v>162</v>
      </c>
      <c r="AU330" s="103" t="s">
        <v>75</v>
      </c>
      <c r="AV330" s="103" t="s">
        <v>75</v>
      </c>
      <c r="AW330" s="103" t="s">
        <v>121</v>
      </c>
      <c r="AX330" s="103" t="s">
        <v>66</v>
      </c>
      <c r="AY330" s="103" t="s">
        <v>154</v>
      </c>
    </row>
    <row r="331" spans="2:65" s="22" customFormat="1" ht="15.75" customHeight="1" x14ac:dyDescent="0.3">
      <c r="B331" s="125"/>
      <c r="D331" s="104" t="s">
        <v>162</v>
      </c>
      <c r="E331" s="126"/>
      <c r="F331" s="127" t="s">
        <v>1004</v>
      </c>
      <c r="H331" s="128">
        <v>2</v>
      </c>
      <c r="L331" s="125"/>
      <c r="M331" s="129"/>
      <c r="T331" s="130"/>
      <c r="AT331" s="126" t="s">
        <v>162</v>
      </c>
      <c r="AU331" s="126" t="s">
        <v>75</v>
      </c>
      <c r="AV331" s="126" t="s">
        <v>160</v>
      </c>
      <c r="AW331" s="126" t="s">
        <v>121</v>
      </c>
      <c r="AX331" s="126" t="s">
        <v>73</v>
      </c>
      <c r="AY331" s="126" t="s">
        <v>154</v>
      </c>
    </row>
    <row r="332" spans="2:65" s="22" customFormat="1" ht="15.75" customHeight="1" x14ac:dyDescent="0.3">
      <c r="B332" s="23"/>
      <c r="C332" s="86" t="s">
        <v>635</v>
      </c>
      <c r="D332" s="86" t="s">
        <v>156</v>
      </c>
      <c r="E332" s="87" t="s">
        <v>1276</v>
      </c>
      <c r="F332" s="88" t="s">
        <v>1277</v>
      </c>
      <c r="G332" s="89" t="s">
        <v>258</v>
      </c>
      <c r="H332" s="90">
        <v>2</v>
      </c>
      <c r="I332" s="118"/>
      <c r="J332" s="91">
        <f>ROUND($I$332*$H$332,1)</f>
        <v>0</v>
      </c>
      <c r="K332" s="88"/>
      <c r="L332" s="23"/>
      <c r="M332" s="92"/>
      <c r="N332" s="93" t="s">
        <v>37</v>
      </c>
      <c r="Q332" s="94">
        <v>1.508E-2</v>
      </c>
      <c r="R332" s="94">
        <f>$Q$332*$H$332</f>
        <v>3.0159999999999999E-2</v>
      </c>
      <c r="S332" s="94">
        <v>0</v>
      </c>
      <c r="T332" s="95">
        <f>$S$332*$H$332</f>
        <v>0</v>
      </c>
      <c r="AR332" s="19" t="s">
        <v>261</v>
      </c>
      <c r="AT332" s="19" t="s">
        <v>156</v>
      </c>
      <c r="AU332" s="19" t="s">
        <v>75</v>
      </c>
      <c r="AY332" s="22" t="s">
        <v>154</v>
      </c>
      <c r="BE332" s="96">
        <f>IF($N$332="základní",$J$332,0)</f>
        <v>0</v>
      </c>
      <c r="BF332" s="96">
        <f>IF($N$332="snížená",$J$332,0)</f>
        <v>0</v>
      </c>
      <c r="BG332" s="96">
        <f>IF($N$332="zákl. přenesená",$J$332,0)</f>
        <v>0</v>
      </c>
      <c r="BH332" s="96">
        <f>IF($N$332="sníž. přenesená",$J$332,0)</f>
        <v>0</v>
      </c>
      <c r="BI332" s="96">
        <f>IF($N$332="nulová",$J$332,0)</f>
        <v>0</v>
      </c>
      <c r="BJ332" s="19" t="s">
        <v>73</v>
      </c>
      <c r="BK332" s="96">
        <f>ROUND($I$332*$H$332,1)</f>
        <v>0</v>
      </c>
      <c r="BL332" s="19" t="s">
        <v>261</v>
      </c>
      <c r="BM332" s="19" t="s">
        <v>1278</v>
      </c>
    </row>
    <row r="333" spans="2:65" s="22" customFormat="1" ht="15.75" customHeight="1" x14ac:dyDescent="0.3">
      <c r="B333" s="97"/>
      <c r="D333" s="98" t="s">
        <v>162</v>
      </c>
      <c r="E333" s="99"/>
      <c r="F333" s="99" t="s">
        <v>75</v>
      </c>
      <c r="H333" s="100">
        <v>2</v>
      </c>
      <c r="L333" s="97"/>
      <c r="M333" s="101"/>
      <c r="T333" s="102"/>
      <c r="AT333" s="103" t="s">
        <v>162</v>
      </c>
      <c r="AU333" s="103" t="s">
        <v>75</v>
      </c>
      <c r="AV333" s="103" t="s">
        <v>75</v>
      </c>
      <c r="AW333" s="103" t="s">
        <v>121</v>
      </c>
      <c r="AX333" s="103" t="s">
        <v>66</v>
      </c>
      <c r="AY333" s="103" t="s">
        <v>154</v>
      </c>
    </row>
    <row r="334" spans="2:65" s="22" customFormat="1" ht="15.75" customHeight="1" x14ac:dyDescent="0.3">
      <c r="B334" s="125"/>
      <c r="D334" s="104" t="s">
        <v>162</v>
      </c>
      <c r="E334" s="126"/>
      <c r="F334" s="127" t="s">
        <v>1004</v>
      </c>
      <c r="H334" s="128">
        <v>2</v>
      </c>
      <c r="L334" s="125"/>
      <c r="M334" s="129"/>
      <c r="T334" s="130"/>
      <c r="AT334" s="126" t="s">
        <v>162</v>
      </c>
      <c r="AU334" s="126" t="s">
        <v>75</v>
      </c>
      <c r="AV334" s="126" t="s">
        <v>160</v>
      </c>
      <c r="AW334" s="126" t="s">
        <v>121</v>
      </c>
      <c r="AX334" s="126" t="s">
        <v>73</v>
      </c>
      <c r="AY334" s="126" t="s">
        <v>154</v>
      </c>
    </row>
    <row r="335" spans="2:65" s="22" customFormat="1" ht="15.75" customHeight="1" x14ac:dyDescent="0.3">
      <c r="B335" s="23"/>
      <c r="C335" s="86" t="s">
        <v>639</v>
      </c>
      <c r="D335" s="86" t="s">
        <v>156</v>
      </c>
      <c r="E335" s="87" t="s">
        <v>1279</v>
      </c>
      <c r="F335" s="88" t="s">
        <v>1280</v>
      </c>
      <c r="G335" s="89" t="s">
        <v>258</v>
      </c>
      <c r="H335" s="90">
        <v>2</v>
      </c>
      <c r="I335" s="118"/>
      <c r="J335" s="91">
        <f>ROUND($I$335*$H$335,1)</f>
        <v>0</v>
      </c>
      <c r="K335" s="88"/>
      <c r="L335" s="23"/>
      <c r="M335" s="92"/>
      <c r="N335" s="93" t="s">
        <v>37</v>
      </c>
      <c r="Q335" s="94">
        <v>0</v>
      </c>
      <c r="R335" s="94">
        <f>$Q$335*$H$335</f>
        <v>0</v>
      </c>
      <c r="S335" s="94">
        <v>0.48399999999999999</v>
      </c>
      <c r="T335" s="95">
        <f>$S$335*$H$335</f>
        <v>0.96799999999999997</v>
      </c>
      <c r="AR335" s="19" t="s">
        <v>261</v>
      </c>
      <c r="AT335" s="19" t="s">
        <v>156</v>
      </c>
      <c r="AU335" s="19" t="s">
        <v>75</v>
      </c>
      <c r="AY335" s="22" t="s">
        <v>154</v>
      </c>
      <c r="BE335" s="96">
        <f>IF($N$335="základní",$J$335,0)</f>
        <v>0</v>
      </c>
      <c r="BF335" s="96">
        <f>IF($N$335="snížená",$J$335,0)</f>
        <v>0</v>
      </c>
      <c r="BG335" s="96">
        <f>IF($N$335="zákl. přenesená",$J$335,0)</f>
        <v>0</v>
      </c>
      <c r="BH335" s="96">
        <f>IF($N$335="sníž. přenesená",$J$335,0)</f>
        <v>0</v>
      </c>
      <c r="BI335" s="96">
        <f>IF($N$335="nulová",$J$335,0)</f>
        <v>0</v>
      </c>
      <c r="BJ335" s="19" t="s">
        <v>73</v>
      </c>
      <c r="BK335" s="96">
        <f>ROUND($I$335*$H$335,1)</f>
        <v>0</v>
      </c>
      <c r="BL335" s="19" t="s">
        <v>261</v>
      </c>
      <c r="BM335" s="19" t="s">
        <v>1281</v>
      </c>
    </row>
    <row r="336" spans="2:65" s="22" customFormat="1" ht="15.75" customHeight="1" x14ac:dyDescent="0.3">
      <c r="B336" s="97"/>
      <c r="D336" s="98" t="s">
        <v>162</v>
      </c>
      <c r="E336" s="99"/>
      <c r="F336" s="99" t="s">
        <v>75</v>
      </c>
      <c r="H336" s="100">
        <v>2</v>
      </c>
      <c r="L336" s="97"/>
      <c r="M336" s="101"/>
      <c r="T336" s="102"/>
      <c r="AT336" s="103" t="s">
        <v>162</v>
      </c>
      <c r="AU336" s="103" t="s">
        <v>75</v>
      </c>
      <c r="AV336" s="103" t="s">
        <v>75</v>
      </c>
      <c r="AW336" s="103" t="s">
        <v>121</v>
      </c>
      <c r="AX336" s="103" t="s">
        <v>66</v>
      </c>
      <c r="AY336" s="103" t="s">
        <v>154</v>
      </c>
    </row>
    <row r="337" spans="2:65" s="22" customFormat="1" ht="15.75" customHeight="1" x14ac:dyDescent="0.3">
      <c r="B337" s="125"/>
      <c r="D337" s="104" t="s">
        <v>162</v>
      </c>
      <c r="E337" s="126"/>
      <c r="F337" s="127" t="s">
        <v>1004</v>
      </c>
      <c r="H337" s="128">
        <v>2</v>
      </c>
      <c r="L337" s="125"/>
      <c r="M337" s="129"/>
      <c r="T337" s="130"/>
      <c r="AT337" s="126" t="s">
        <v>162</v>
      </c>
      <c r="AU337" s="126" t="s">
        <v>75</v>
      </c>
      <c r="AV337" s="126" t="s">
        <v>160</v>
      </c>
      <c r="AW337" s="126" t="s">
        <v>121</v>
      </c>
      <c r="AX337" s="126" t="s">
        <v>73</v>
      </c>
      <c r="AY337" s="126" t="s">
        <v>154</v>
      </c>
    </row>
    <row r="338" spans="2:65" s="22" customFormat="1" ht="15.75" customHeight="1" x14ac:dyDescent="0.3">
      <c r="B338" s="23"/>
      <c r="C338" s="86" t="s">
        <v>662</v>
      </c>
      <c r="D338" s="86" t="s">
        <v>156</v>
      </c>
      <c r="E338" s="87" t="s">
        <v>1282</v>
      </c>
      <c r="F338" s="88" t="s">
        <v>1283</v>
      </c>
      <c r="G338" s="89" t="s">
        <v>258</v>
      </c>
      <c r="H338" s="90">
        <v>2</v>
      </c>
      <c r="I338" s="118"/>
      <c r="J338" s="91">
        <f>ROUND($I$338*$H$338,1)</f>
        <v>0</v>
      </c>
      <c r="K338" s="88"/>
      <c r="L338" s="23"/>
      <c r="M338" s="92"/>
      <c r="N338" s="93" t="s">
        <v>37</v>
      </c>
      <c r="Q338" s="94">
        <v>0</v>
      </c>
      <c r="R338" s="94">
        <f>$Q$338*$H$338</f>
        <v>0</v>
      </c>
      <c r="S338" s="94">
        <v>0</v>
      </c>
      <c r="T338" s="95">
        <f>$S$338*$H$338</f>
        <v>0</v>
      </c>
      <c r="AR338" s="19" t="s">
        <v>261</v>
      </c>
      <c r="AT338" s="19" t="s">
        <v>156</v>
      </c>
      <c r="AU338" s="19" t="s">
        <v>75</v>
      </c>
      <c r="AY338" s="22" t="s">
        <v>154</v>
      </c>
      <c r="BE338" s="96">
        <f>IF($N$338="základní",$J$338,0)</f>
        <v>0</v>
      </c>
      <c r="BF338" s="96">
        <f>IF($N$338="snížená",$J$338,0)</f>
        <v>0</v>
      </c>
      <c r="BG338" s="96">
        <f>IF($N$338="zákl. přenesená",$J$338,0)</f>
        <v>0</v>
      </c>
      <c r="BH338" s="96">
        <f>IF($N$338="sníž. přenesená",$J$338,0)</f>
        <v>0</v>
      </c>
      <c r="BI338" s="96">
        <f>IF($N$338="nulová",$J$338,0)</f>
        <v>0</v>
      </c>
      <c r="BJ338" s="19" t="s">
        <v>73</v>
      </c>
      <c r="BK338" s="96">
        <f>ROUND($I$338*$H$338,1)</f>
        <v>0</v>
      </c>
      <c r="BL338" s="19" t="s">
        <v>261</v>
      </c>
      <c r="BM338" s="19" t="s">
        <v>1284</v>
      </c>
    </row>
    <row r="339" spans="2:65" s="22" customFormat="1" ht="15.75" customHeight="1" x14ac:dyDescent="0.3">
      <c r="B339" s="23"/>
      <c r="C339" s="89" t="s">
        <v>695</v>
      </c>
      <c r="D339" s="89" t="s">
        <v>156</v>
      </c>
      <c r="E339" s="87" t="s">
        <v>1285</v>
      </c>
      <c r="F339" s="88" t="s">
        <v>1286</v>
      </c>
      <c r="G339" s="89" t="s">
        <v>258</v>
      </c>
      <c r="H339" s="90">
        <v>2</v>
      </c>
      <c r="I339" s="118"/>
      <c r="J339" s="91">
        <f>ROUND($I$339*$H$339,1)</f>
        <v>0</v>
      </c>
      <c r="K339" s="88"/>
      <c r="L339" s="23"/>
      <c r="M339" s="92"/>
      <c r="N339" s="93" t="s">
        <v>37</v>
      </c>
      <c r="Q339" s="94">
        <v>0</v>
      </c>
      <c r="R339" s="94">
        <f>$Q$339*$H$339</f>
        <v>0</v>
      </c>
      <c r="S339" s="94">
        <v>0</v>
      </c>
      <c r="T339" s="95">
        <f>$S$339*$H$339</f>
        <v>0</v>
      </c>
      <c r="AR339" s="19" t="s">
        <v>261</v>
      </c>
      <c r="AT339" s="19" t="s">
        <v>156</v>
      </c>
      <c r="AU339" s="19" t="s">
        <v>75</v>
      </c>
      <c r="AY339" s="19" t="s">
        <v>154</v>
      </c>
      <c r="BE339" s="96">
        <f>IF($N$339="základní",$J$339,0)</f>
        <v>0</v>
      </c>
      <c r="BF339" s="96">
        <f>IF($N$339="snížená",$J$339,0)</f>
        <v>0</v>
      </c>
      <c r="BG339" s="96">
        <f>IF($N$339="zákl. přenesená",$J$339,0)</f>
        <v>0</v>
      </c>
      <c r="BH339" s="96">
        <f>IF($N$339="sníž. přenesená",$J$339,0)</f>
        <v>0</v>
      </c>
      <c r="BI339" s="96">
        <f>IF($N$339="nulová",$J$339,0)</f>
        <v>0</v>
      </c>
      <c r="BJ339" s="19" t="s">
        <v>73</v>
      </c>
      <c r="BK339" s="96">
        <f>ROUND($I$339*$H$339,1)</f>
        <v>0</v>
      </c>
      <c r="BL339" s="19" t="s">
        <v>261</v>
      </c>
      <c r="BM339" s="19" t="s">
        <v>1287</v>
      </c>
    </row>
    <row r="340" spans="2:65" s="22" customFormat="1" ht="15.75" customHeight="1" x14ac:dyDescent="0.3">
      <c r="B340" s="97"/>
      <c r="D340" s="98" t="s">
        <v>162</v>
      </c>
      <c r="E340" s="99"/>
      <c r="F340" s="99" t="s">
        <v>75</v>
      </c>
      <c r="H340" s="100">
        <v>2</v>
      </c>
      <c r="L340" s="97"/>
      <c r="M340" s="101"/>
      <c r="T340" s="102"/>
      <c r="AT340" s="103" t="s">
        <v>162</v>
      </c>
      <c r="AU340" s="103" t="s">
        <v>75</v>
      </c>
      <c r="AV340" s="103" t="s">
        <v>75</v>
      </c>
      <c r="AW340" s="103" t="s">
        <v>121</v>
      </c>
      <c r="AX340" s="103" t="s">
        <v>66</v>
      </c>
      <c r="AY340" s="103" t="s">
        <v>154</v>
      </c>
    </row>
    <row r="341" spans="2:65" s="22" customFormat="1" ht="15.75" customHeight="1" x14ac:dyDescent="0.3">
      <c r="B341" s="125"/>
      <c r="D341" s="104" t="s">
        <v>162</v>
      </c>
      <c r="E341" s="126"/>
      <c r="F341" s="127" t="s">
        <v>1004</v>
      </c>
      <c r="H341" s="128">
        <v>2</v>
      </c>
      <c r="L341" s="125"/>
      <c r="M341" s="129"/>
      <c r="T341" s="130"/>
      <c r="AT341" s="126" t="s">
        <v>162</v>
      </c>
      <c r="AU341" s="126" t="s">
        <v>75</v>
      </c>
      <c r="AV341" s="126" t="s">
        <v>160</v>
      </c>
      <c r="AW341" s="126" t="s">
        <v>121</v>
      </c>
      <c r="AX341" s="126" t="s">
        <v>73</v>
      </c>
      <c r="AY341" s="126" t="s">
        <v>154</v>
      </c>
    </row>
    <row r="342" spans="2:65" s="22" customFormat="1" ht="15.75" customHeight="1" x14ac:dyDescent="0.3">
      <c r="B342" s="23"/>
      <c r="C342" s="86" t="s">
        <v>700</v>
      </c>
      <c r="D342" s="86" t="s">
        <v>156</v>
      </c>
      <c r="E342" s="87" t="s">
        <v>1288</v>
      </c>
      <c r="F342" s="88" t="s">
        <v>1289</v>
      </c>
      <c r="G342" s="89" t="s">
        <v>258</v>
      </c>
      <c r="H342" s="90">
        <v>2</v>
      </c>
      <c r="I342" s="118"/>
      <c r="J342" s="91">
        <f>ROUND($I$342*$H$342,1)</f>
        <v>0</v>
      </c>
      <c r="K342" s="88"/>
      <c r="L342" s="23"/>
      <c r="M342" s="92"/>
      <c r="N342" s="93" t="s">
        <v>37</v>
      </c>
      <c r="Q342" s="94">
        <v>0</v>
      </c>
      <c r="R342" s="94">
        <f>$Q$342*$H$342</f>
        <v>0</v>
      </c>
      <c r="S342" s="94">
        <v>0</v>
      </c>
      <c r="T342" s="95">
        <f>$S$342*$H$342</f>
        <v>0</v>
      </c>
      <c r="AR342" s="19" t="s">
        <v>261</v>
      </c>
      <c r="AT342" s="19" t="s">
        <v>156</v>
      </c>
      <c r="AU342" s="19" t="s">
        <v>75</v>
      </c>
      <c r="AY342" s="22" t="s">
        <v>154</v>
      </c>
      <c r="BE342" s="96">
        <f>IF($N$342="základní",$J$342,0)</f>
        <v>0</v>
      </c>
      <c r="BF342" s="96">
        <f>IF($N$342="snížená",$J$342,0)</f>
        <v>0</v>
      </c>
      <c r="BG342" s="96">
        <f>IF($N$342="zákl. přenesená",$J$342,0)</f>
        <v>0</v>
      </c>
      <c r="BH342" s="96">
        <f>IF($N$342="sníž. přenesená",$J$342,0)</f>
        <v>0</v>
      </c>
      <c r="BI342" s="96">
        <f>IF($N$342="nulová",$J$342,0)</f>
        <v>0</v>
      </c>
      <c r="BJ342" s="19" t="s">
        <v>73</v>
      </c>
      <c r="BK342" s="96">
        <f>ROUND($I$342*$H$342,1)</f>
        <v>0</v>
      </c>
      <c r="BL342" s="19" t="s">
        <v>261</v>
      </c>
      <c r="BM342" s="19" t="s">
        <v>1290</v>
      </c>
    </row>
    <row r="343" spans="2:65" s="22" customFormat="1" ht="15.75" customHeight="1" x14ac:dyDescent="0.3">
      <c r="B343" s="97"/>
      <c r="D343" s="98" t="s">
        <v>162</v>
      </c>
      <c r="E343" s="99"/>
      <c r="F343" s="99" t="s">
        <v>75</v>
      </c>
      <c r="H343" s="100">
        <v>2</v>
      </c>
      <c r="L343" s="97"/>
      <c r="M343" s="101"/>
      <c r="T343" s="102"/>
      <c r="AT343" s="103" t="s">
        <v>162</v>
      </c>
      <c r="AU343" s="103" t="s">
        <v>75</v>
      </c>
      <c r="AV343" s="103" t="s">
        <v>75</v>
      </c>
      <c r="AW343" s="103" t="s">
        <v>121</v>
      </c>
      <c r="AX343" s="103" t="s">
        <v>66</v>
      </c>
      <c r="AY343" s="103" t="s">
        <v>154</v>
      </c>
    </row>
    <row r="344" spans="2:65" s="22" customFormat="1" ht="15.75" customHeight="1" x14ac:dyDescent="0.3">
      <c r="B344" s="125"/>
      <c r="D344" s="104" t="s">
        <v>162</v>
      </c>
      <c r="E344" s="126"/>
      <c r="F344" s="127" t="s">
        <v>1004</v>
      </c>
      <c r="H344" s="128">
        <v>2</v>
      </c>
      <c r="L344" s="125"/>
      <c r="M344" s="129"/>
      <c r="T344" s="130"/>
      <c r="AT344" s="126" t="s">
        <v>162</v>
      </c>
      <c r="AU344" s="126" t="s">
        <v>75</v>
      </c>
      <c r="AV344" s="126" t="s">
        <v>160</v>
      </c>
      <c r="AW344" s="126" t="s">
        <v>121</v>
      </c>
      <c r="AX344" s="126" t="s">
        <v>73</v>
      </c>
      <c r="AY344" s="126" t="s">
        <v>154</v>
      </c>
    </row>
    <row r="345" spans="2:65" s="22" customFormat="1" ht="15.75" customHeight="1" x14ac:dyDescent="0.3">
      <c r="B345" s="23"/>
      <c r="C345" s="86" t="s">
        <v>704</v>
      </c>
      <c r="D345" s="86" t="s">
        <v>156</v>
      </c>
      <c r="E345" s="87" t="s">
        <v>1291</v>
      </c>
      <c r="F345" s="88" t="s">
        <v>1292</v>
      </c>
      <c r="G345" s="89" t="s">
        <v>258</v>
      </c>
      <c r="H345" s="90">
        <v>1</v>
      </c>
      <c r="I345" s="118"/>
      <c r="J345" s="91">
        <f>ROUND($I$345*$H$345,1)</f>
        <v>0</v>
      </c>
      <c r="K345" s="88"/>
      <c r="L345" s="23"/>
      <c r="M345" s="92"/>
      <c r="N345" s="93" t="s">
        <v>37</v>
      </c>
      <c r="Q345" s="94">
        <v>1.7000000000000001E-4</v>
      </c>
      <c r="R345" s="94">
        <f>$Q$345*$H$345</f>
        <v>1.7000000000000001E-4</v>
      </c>
      <c r="S345" s="94">
        <v>0.35625000000000001</v>
      </c>
      <c r="T345" s="95">
        <f>$S$345*$H$345</f>
        <v>0.35625000000000001</v>
      </c>
      <c r="AR345" s="19" t="s">
        <v>261</v>
      </c>
      <c r="AT345" s="19" t="s">
        <v>156</v>
      </c>
      <c r="AU345" s="19" t="s">
        <v>75</v>
      </c>
      <c r="AY345" s="22" t="s">
        <v>154</v>
      </c>
      <c r="BE345" s="96">
        <f>IF($N$345="základní",$J$345,0)</f>
        <v>0</v>
      </c>
      <c r="BF345" s="96">
        <f>IF($N$345="snížená",$J$345,0)</f>
        <v>0</v>
      </c>
      <c r="BG345" s="96">
        <f>IF($N$345="zákl. přenesená",$J$345,0)</f>
        <v>0</v>
      </c>
      <c r="BH345" s="96">
        <f>IF($N$345="sníž. přenesená",$J$345,0)</f>
        <v>0</v>
      </c>
      <c r="BI345" s="96">
        <f>IF($N$345="nulová",$J$345,0)</f>
        <v>0</v>
      </c>
      <c r="BJ345" s="19" t="s">
        <v>73</v>
      </c>
      <c r="BK345" s="96">
        <f>ROUND($I$345*$H$345,1)</f>
        <v>0</v>
      </c>
      <c r="BL345" s="19" t="s">
        <v>261</v>
      </c>
      <c r="BM345" s="19" t="s">
        <v>1293</v>
      </c>
    </row>
    <row r="346" spans="2:65" s="22" customFormat="1" ht="15.75" customHeight="1" x14ac:dyDescent="0.3">
      <c r="B346" s="97"/>
      <c r="D346" s="98" t="s">
        <v>162</v>
      </c>
      <c r="E346" s="99"/>
      <c r="F346" s="99" t="s">
        <v>73</v>
      </c>
      <c r="H346" s="100">
        <v>1</v>
      </c>
      <c r="L346" s="97"/>
      <c r="M346" s="101"/>
      <c r="T346" s="102"/>
      <c r="AT346" s="103" t="s">
        <v>162</v>
      </c>
      <c r="AU346" s="103" t="s">
        <v>75</v>
      </c>
      <c r="AV346" s="103" t="s">
        <v>75</v>
      </c>
      <c r="AW346" s="103" t="s">
        <v>121</v>
      </c>
      <c r="AX346" s="103" t="s">
        <v>66</v>
      </c>
      <c r="AY346" s="103" t="s">
        <v>154</v>
      </c>
    </row>
    <row r="347" spans="2:65" s="22" customFormat="1" ht="15.75" customHeight="1" x14ac:dyDescent="0.3">
      <c r="B347" s="125"/>
      <c r="D347" s="104" t="s">
        <v>162</v>
      </c>
      <c r="E347" s="126"/>
      <c r="F347" s="127" t="s">
        <v>1004</v>
      </c>
      <c r="H347" s="128">
        <v>1</v>
      </c>
      <c r="L347" s="125"/>
      <c r="M347" s="129"/>
      <c r="T347" s="130"/>
      <c r="AT347" s="126" t="s">
        <v>162</v>
      </c>
      <c r="AU347" s="126" t="s">
        <v>75</v>
      </c>
      <c r="AV347" s="126" t="s">
        <v>160</v>
      </c>
      <c r="AW347" s="126" t="s">
        <v>121</v>
      </c>
      <c r="AX347" s="126" t="s">
        <v>73</v>
      </c>
      <c r="AY347" s="126" t="s">
        <v>154</v>
      </c>
    </row>
    <row r="348" spans="2:65" s="22" customFormat="1" ht="15.75" customHeight="1" x14ac:dyDescent="0.3">
      <c r="B348" s="23"/>
      <c r="C348" s="86" t="s">
        <v>708</v>
      </c>
      <c r="D348" s="86" t="s">
        <v>156</v>
      </c>
      <c r="E348" s="87" t="s">
        <v>1294</v>
      </c>
      <c r="F348" s="88" t="s">
        <v>1295</v>
      </c>
      <c r="G348" s="89" t="s">
        <v>258</v>
      </c>
      <c r="H348" s="90">
        <v>1</v>
      </c>
      <c r="I348" s="118"/>
      <c r="J348" s="91">
        <f>ROUND($I$348*$H$348,1)</f>
        <v>0</v>
      </c>
      <c r="K348" s="88"/>
      <c r="L348" s="23"/>
      <c r="M348" s="92"/>
      <c r="N348" s="93" t="s">
        <v>37</v>
      </c>
      <c r="Q348" s="94">
        <v>7.9000000000000008E-3</v>
      </c>
      <c r="R348" s="94">
        <f>$Q$348*$H$348</f>
        <v>7.9000000000000008E-3</v>
      </c>
      <c r="S348" s="94">
        <v>0</v>
      </c>
      <c r="T348" s="95">
        <f>$S$348*$H$348</f>
        <v>0</v>
      </c>
      <c r="AR348" s="19" t="s">
        <v>261</v>
      </c>
      <c r="AT348" s="19" t="s">
        <v>156</v>
      </c>
      <c r="AU348" s="19" t="s">
        <v>75</v>
      </c>
      <c r="AY348" s="22" t="s">
        <v>154</v>
      </c>
      <c r="BE348" s="96">
        <f>IF($N$348="základní",$J$348,0)</f>
        <v>0</v>
      </c>
      <c r="BF348" s="96">
        <f>IF($N$348="snížená",$J$348,0)</f>
        <v>0</v>
      </c>
      <c r="BG348" s="96">
        <f>IF($N$348="zákl. přenesená",$J$348,0)</f>
        <v>0</v>
      </c>
      <c r="BH348" s="96">
        <f>IF($N$348="sníž. přenesená",$J$348,0)</f>
        <v>0</v>
      </c>
      <c r="BI348" s="96">
        <f>IF($N$348="nulová",$J$348,0)</f>
        <v>0</v>
      </c>
      <c r="BJ348" s="19" t="s">
        <v>73</v>
      </c>
      <c r="BK348" s="96">
        <f>ROUND($I$348*$H$348,1)</f>
        <v>0</v>
      </c>
      <c r="BL348" s="19" t="s">
        <v>261</v>
      </c>
      <c r="BM348" s="19" t="s">
        <v>1296</v>
      </c>
    </row>
    <row r="349" spans="2:65" s="22" customFormat="1" ht="15.75" customHeight="1" x14ac:dyDescent="0.3">
      <c r="B349" s="97"/>
      <c r="D349" s="98" t="s">
        <v>162</v>
      </c>
      <c r="E349" s="99"/>
      <c r="F349" s="99" t="s">
        <v>73</v>
      </c>
      <c r="H349" s="100">
        <v>1</v>
      </c>
      <c r="L349" s="97"/>
      <c r="M349" s="101"/>
      <c r="T349" s="102"/>
      <c r="AT349" s="103" t="s">
        <v>162</v>
      </c>
      <c r="AU349" s="103" t="s">
        <v>75</v>
      </c>
      <c r="AV349" s="103" t="s">
        <v>75</v>
      </c>
      <c r="AW349" s="103" t="s">
        <v>121</v>
      </c>
      <c r="AX349" s="103" t="s">
        <v>66</v>
      </c>
      <c r="AY349" s="103" t="s">
        <v>154</v>
      </c>
    </row>
    <row r="350" spans="2:65" s="22" customFormat="1" ht="15.75" customHeight="1" x14ac:dyDescent="0.3">
      <c r="B350" s="125"/>
      <c r="D350" s="104" t="s">
        <v>162</v>
      </c>
      <c r="E350" s="126"/>
      <c r="F350" s="127" t="s">
        <v>1004</v>
      </c>
      <c r="H350" s="128">
        <v>1</v>
      </c>
      <c r="L350" s="125"/>
      <c r="M350" s="129"/>
      <c r="T350" s="130"/>
      <c r="AT350" s="126" t="s">
        <v>162</v>
      </c>
      <c r="AU350" s="126" t="s">
        <v>75</v>
      </c>
      <c r="AV350" s="126" t="s">
        <v>160</v>
      </c>
      <c r="AW350" s="126" t="s">
        <v>121</v>
      </c>
      <c r="AX350" s="126" t="s">
        <v>73</v>
      </c>
      <c r="AY350" s="126" t="s">
        <v>154</v>
      </c>
    </row>
    <row r="351" spans="2:65" s="22" customFormat="1" ht="15.75" customHeight="1" x14ac:dyDescent="0.3">
      <c r="B351" s="23"/>
      <c r="C351" s="86" t="s">
        <v>713</v>
      </c>
      <c r="D351" s="86" t="s">
        <v>156</v>
      </c>
      <c r="E351" s="87" t="s">
        <v>1297</v>
      </c>
      <c r="F351" s="88" t="s">
        <v>1298</v>
      </c>
      <c r="G351" s="89" t="s">
        <v>258</v>
      </c>
      <c r="H351" s="90">
        <v>1</v>
      </c>
      <c r="I351" s="118"/>
      <c r="J351" s="91">
        <f>ROUND($I$351*$H$351,1)</f>
        <v>0</v>
      </c>
      <c r="K351" s="88"/>
      <c r="L351" s="23"/>
      <c r="M351" s="92"/>
      <c r="N351" s="93" t="s">
        <v>37</v>
      </c>
      <c r="Q351" s="94">
        <v>0</v>
      </c>
      <c r="R351" s="94">
        <f>$Q$351*$H$351</f>
        <v>0</v>
      </c>
      <c r="S351" s="94">
        <v>0</v>
      </c>
      <c r="T351" s="95">
        <f>$S$351*$H$351</f>
        <v>0</v>
      </c>
      <c r="AR351" s="19" t="s">
        <v>261</v>
      </c>
      <c r="AT351" s="19" t="s">
        <v>156</v>
      </c>
      <c r="AU351" s="19" t="s">
        <v>75</v>
      </c>
      <c r="AY351" s="22" t="s">
        <v>154</v>
      </c>
      <c r="BE351" s="96">
        <f>IF($N$351="základní",$J$351,0)</f>
        <v>0</v>
      </c>
      <c r="BF351" s="96">
        <f>IF($N$351="snížená",$J$351,0)</f>
        <v>0</v>
      </c>
      <c r="BG351" s="96">
        <f>IF($N$351="zákl. přenesená",$J$351,0)</f>
        <v>0</v>
      </c>
      <c r="BH351" s="96">
        <f>IF($N$351="sníž. přenesená",$J$351,0)</f>
        <v>0</v>
      </c>
      <c r="BI351" s="96">
        <f>IF($N$351="nulová",$J$351,0)</f>
        <v>0</v>
      </c>
      <c r="BJ351" s="19" t="s">
        <v>73</v>
      </c>
      <c r="BK351" s="96">
        <f>ROUND($I$351*$H$351,1)</f>
        <v>0</v>
      </c>
      <c r="BL351" s="19" t="s">
        <v>261</v>
      </c>
      <c r="BM351" s="19" t="s">
        <v>1299</v>
      </c>
    </row>
    <row r="352" spans="2:65" s="22" customFormat="1" ht="15.75" customHeight="1" x14ac:dyDescent="0.3">
      <c r="B352" s="23"/>
      <c r="C352" s="89" t="s">
        <v>717</v>
      </c>
      <c r="D352" s="89" t="s">
        <v>156</v>
      </c>
      <c r="E352" s="87" t="s">
        <v>1300</v>
      </c>
      <c r="F352" s="88" t="s">
        <v>1301</v>
      </c>
      <c r="G352" s="89" t="s">
        <v>258</v>
      </c>
      <c r="H352" s="90">
        <v>1</v>
      </c>
      <c r="I352" s="118"/>
      <c r="J352" s="91">
        <f>ROUND($I$352*$H$352,1)</f>
        <v>0</v>
      </c>
      <c r="K352" s="88"/>
      <c r="L352" s="23"/>
      <c r="M352" s="92"/>
      <c r="N352" s="93" t="s">
        <v>37</v>
      </c>
      <c r="Q352" s="94">
        <v>0</v>
      </c>
      <c r="R352" s="94">
        <f>$Q$352*$H$352</f>
        <v>0</v>
      </c>
      <c r="S352" s="94">
        <v>0</v>
      </c>
      <c r="T352" s="95">
        <f>$S$352*$H$352</f>
        <v>0</v>
      </c>
      <c r="AR352" s="19" t="s">
        <v>261</v>
      </c>
      <c r="AT352" s="19" t="s">
        <v>156</v>
      </c>
      <c r="AU352" s="19" t="s">
        <v>75</v>
      </c>
      <c r="AY352" s="19" t="s">
        <v>154</v>
      </c>
      <c r="BE352" s="96">
        <f>IF($N$352="základní",$J$352,0)</f>
        <v>0</v>
      </c>
      <c r="BF352" s="96">
        <f>IF($N$352="snížená",$J$352,0)</f>
        <v>0</v>
      </c>
      <c r="BG352" s="96">
        <f>IF($N$352="zákl. přenesená",$J$352,0)</f>
        <v>0</v>
      </c>
      <c r="BH352" s="96">
        <f>IF($N$352="sníž. přenesená",$J$352,0)</f>
        <v>0</v>
      </c>
      <c r="BI352" s="96">
        <f>IF($N$352="nulová",$J$352,0)</f>
        <v>0</v>
      </c>
      <c r="BJ352" s="19" t="s">
        <v>73</v>
      </c>
      <c r="BK352" s="96">
        <f>ROUND($I$352*$H$352,1)</f>
        <v>0</v>
      </c>
      <c r="BL352" s="19" t="s">
        <v>261</v>
      </c>
      <c r="BM352" s="19" t="s">
        <v>1302</v>
      </c>
    </row>
    <row r="353" spans="2:65" s="22" customFormat="1" ht="15.75" customHeight="1" x14ac:dyDescent="0.3">
      <c r="B353" s="97"/>
      <c r="D353" s="98" t="s">
        <v>162</v>
      </c>
      <c r="E353" s="99"/>
      <c r="F353" s="99" t="s">
        <v>73</v>
      </c>
      <c r="H353" s="100">
        <v>1</v>
      </c>
      <c r="L353" s="97"/>
      <c r="M353" s="101"/>
      <c r="T353" s="102"/>
      <c r="AT353" s="103" t="s">
        <v>162</v>
      </c>
      <c r="AU353" s="103" t="s">
        <v>75</v>
      </c>
      <c r="AV353" s="103" t="s">
        <v>75</v>
      </c>
      <c r="AW353" s="103" t="s">
        <v>121</v>
      </c>
      <c r="AX353" s="103" t="s">
        <v>66</v>
      </c>
      <c r="AY353" s="103" t="s">
        <v>154</v>
      </c>
    </row>
    <row r="354" spans="2:65" s="22" customFormat="1" ht="15.75" customHeight="1" x14ac:dyDescent="0.3">
      <c r="B354" s="125"/>
      <c r="D354" s="104" t="s">
        <v>162</v>
      </c>
      <c r="E354" s="126"/>
      <c r="F354" s="127" t="s">
        <v>1004</v>
      </c>
      <c r="H354" s="128">
        <v>1</v>
      </c>
      <c r="L354" s="125"/>
      <c r="M354" s="129"/>
      <c r="T354" s="130"/>
      <c r="AT354" s="126" t="s">
        <v>162</v>
      </c>
      <c r="AU354" s="126" t="s">
        <v>75</v>
      </c>
      <c r="AV354" s="126" t="s">
        <v>160</v>
      </c>
      <c r="AW354" s="126" t="s">
        <v>121</v>
      </c>
      <c r="AX354" s="126" t="s">
        <v>73</v>
      </c>
      <c r="AY354" s="126" t="s">
        <v>154</v>
      </c>
    </row>
    <row r="355" spans="2:65" s="22" customFormat="1" ht="15.75" customHeight="1" x14ac:dyDescent="0.3">
      <c r="B355" s="23"/>
      <c r="C355" s="86" t="s">
        <v>721</v>
      </c>
      <c r="D355" s="86" t="s">
        <v>156</v>
      </c>
      <c r="E355" s="87" t="s">
        <v>1303</v>
      </c>
      <c r="F355" s="88" t="s">
        <v>1304</v>
      </c>
      <c r="G355" s="89" t="s">
        <v>258</v>
      </c>
      <c r="H355" s="90">
        <v>1</v>
      </c>
      <c r="I355" s="118"/>
      <c r="J355" s="91">
        <f>ROUND($I$355*$H$355,1)</f>
        <v>0</v>
      </c>
      <c r="K355" s="88"/>
      <c r="L355" s="23"/>
      <c r="M355" s="92"/>
      <c r="N355" s="93" t="s">
        <v>37</v>
      </c>
      <c r="Q355" s="94">
        <v>0</v>
      </c>
      <c r="R355" s="94">
        <f>$Q$355*$H$355</f>
        <v>0</v>
      </c>
      <c r="S355" s="94">
        <v>0</v>
      </c>
      <c r="T355" s="95">
        <f>$S$355*$H$355</f>
        <v>0</v>
      </c>
      <c r="AR355" s="19" t="s">
        <v>261</v>
      </c>
      <c r="AT355" s="19" t="s">
        <v>156</v>
      </c>
      <c r="AU355" s="19" t="s">
        <v>75</v>
      </c>
      <c r="AY355" s="22" t="s">
        <v>154</v>
      </c>
      <c r="BE355" s="96">
        <f>IF($N$355="základní",$J$355,0)</f>
        <v>0</v>
      </c>
      <c r="BF355" s="96">
        <f>IF($N$355="snížená",$J$355,0)</f>
        <v>0</v>
      </c>
      <c r="BG355" s="96">
        <f>IF($N$355="zákl. přenesená",$J$355,0)</f>
        <v>0</v>
      </c>
      <c r="BH355" s="96">
        <f>IF($N$355="sníž. přenesená",$J$355,0)</f>
        <v>0</v>
      </c>
      <c r="BI355" s="96">
        <f>IF($N$355="nulová",$J$355,0)</f>
        <v>0</v>
      </c>
      <c r="BJ355" s="19" t="s">
        <v>73</v>
      </c>
      <c r="BK355" s="96">
        <f>ROUND($I$355*$H$355,1)</f>
        <v>0</v>
      </c>
      <c r="BL355" s="19" t="s">
        <v>261</v>
      </c>
      <c r="BM355" s="19" t="s">
        <v>1305</v>
      </c>
    </row>
    <row r="356" spans="2:65" s="22" customFormat="1" ht="15.75" customHeight="1" x14ac:dyDescent="0.3">
      <c r="B356" s="97"/>
      <c r="D356" s="98" t="s">
        <v>162</v>
      </c>
      <c r="E356" s="99"/>
      <c r="F356" s="99" t="s">
        <v>73</v>
      </c>
      <c r="H356" s="100">
        <v>1</v>
      </c>
      <c r="L356" s="97"/>
      <c r="M356" s="101"/>
      <c r="T356" s="102"/>
      <c r="AT356" s="103" t="s">
        <v>162</v>
      </c>
      <c r="AU356" s="103" t="s">
        <v>75</v>
      </c>
      <c r="AV356" s="103" t="s">
        <v>75</v>
      </c>
      <c r="AW356" s="103" t="s">
        <v>121</v>
      </c>
      <c r="AX356" s="103" t="s">
        <v>66</v>
      </c>
      <c r="AY356" s="103" t="s">
        <v>154</v>
      </c>
    </row>
    <row r="357" spans="2:65" s="22" customFormat="1" ht="15.75" customHeight="1" x14ac:dyDescent="0.3">
      <c r="B357" s="125"/>
      <c r="D357" s="104" t="s">
        <v>162</v>
      </c>
      <c r="E357" s="126"/>
      <c r="F357" s="127" t="s">
        <v>1004</v>
      </c>
      <c r="H357" s="128">
        <v>1</v>
      </c>
      <c r="L357" s="125"/>
      <c r="M357" s="129"/>
      <c r="T357" s="130"/>
      <c r="AT357" s="126" t="s">
        <v>162</v>
      </c>
      <c r="AU357" s="126" t="s">
        <v>75</v>
      </c>
      <c r="AV357" s="126" t="s">
        <v>160</v>
      </c>
      <c r="AW357" s="126" t="s">
        <v>121</v>
      </c>
      <c r="AX357" s="126" t="s">
        <v>73</v>
      </c>
      <c r="AY357" s="126" t="s">
        <v>154</v>
      </c>
    </row>
    <row r="358" spans="2:65" s="22" customFormat="1" ht="15.75" customHeight="1" x14ac:dyDescent="0.3">
      <c r="B358" s="23"/>
      <c r="C358" s="86" t="s">
        <v>725</v>
      </c>
      <c r="D358" s="86" t="s">
        <v>156</v>
      </c>
      <c r="E358" s="87" t="s">
        <v>1306</v>
      </c>
      <c r="F358" s="88" t="s">
        <v>1307</v>
      </c>
      <c r="G358" s="89" t="s">
        <v>167</v>
      </c>
      <c r="H358" s="90">
        <v>2.0369999999999999</v>
      </c>
      <c r="I358" s="118"/>
      <c r="J358" s="91">
        <f>ROUND($I$358*$H$358,1)</f>
        <v>0</v>
      </c>
      <c r="K358" s="88"/>
      <c r="L358" s="23"/>
      <c r="M358" s="92"/>
      <c r="N358" s="93" t="s">
        <v>37</v>
      </c>
      <c r="Q358" s="94">
        <v>0</v>
      </c>
      <c r="R358" s="94">
        <f>$Q$358*$H$358</f>
        <v>0</v>
      </c>
      <c r="S358" s="94">
        <v>0</v>
      </c>
      <c r="T358" s="95">
        <f>$S$358*$H$358</f>
        <v>0</v>
      </c>
      <c r="AR358" s="19" t="s">
        <v>261</v>
      </c>
      <c r="AT358" s="19" t="s">
        <v>156</v>
      </c>
      <c r="AU358" s="19" t="s">
        <v>75</v>
      </c>
      <c r="AY358" s="22" t="s">
        <v>154</v>
      </c>
      <c r="BE358" s="96">
        <f>IF($N$358="základní",$J$358,0)</f>
        <v>0</v>
      </c>
      <c r="BF358" s="96">
        <f>IF($N$358="snížená",$J$358,0)</f>
        <v>0</v>
      </c>
      <c r="BG358" s="96">
        <f>IF($N$358="zákl. přenesená",$J$358,0)</f>
        <v>0</v>
      </c>
      <c r="BH358" s="96">
        <f>IF($N$358="sníž. přenesená",$J$358,0)</f>
        <v>0</v>
      </c>
      <c r="BI358" s="96">
        <f>IF($N$358="nulová",$J$358,0)</f>
        <v>0</v>
      </c>
      <c r="BJ358" s="19" t="s">
        <v>73</v>
      </c>
      <c r="BK358" s="96">
        <f>ROUND($I$358*$H$358,1)</f>
        <v>0</v>
      </c>
      <c r="BL358" s="19" t="s">
        <v>261</v>
      </c>
      <c r="BM358" s="19" t="s">
        <v>1308</v>
      </c>
    </row>
    <row r="359" spans="2:65" s="22" customFormat="1" ht="15.75" customHeight="1" x14ac:dyDescent="0.3">
      <c r="B359" s="97"/>
      <c r="D359" s="98" t="s">
        <v>162</v>
      </c>
      <c r="E359" s="99"/>
      <c r="F359" s="99" t="s">
        <v>1309</v>
      </c>
      <c r="H359" s="100">
        <v>2.0369999999999999</v>
      </c>
      <c r="L359" s="97"/>
      <c r="M359" s="101"/>
      <c r="T359" s="102"/>
      <c r="AT359" s="103" t="s">
        <v>162</v>
      </c>
      <c r="AU359" s="103" t="s">
        <v>75</v>
      </c>
      <c r="AV359" s="103" t="s">
        <v>75</v>
      </c>
      <c r="AW359" s="103" t="s">
        <v>121</v>
      </c>
      <c r="AX359" s="103" t="s">
        <v>66</v>
      </c>
      <c r="AY359" s="103" t="s">
        <v>154</v>
      </c>
    </row>
    <row r="360" spans="2:65" s="22" customFormat="1" ht="15.75" customHeight="1" x14ac:dyDescent="0.3">
      <c r="B360" s="125"/>
      <c r="D360" s="104" t="s">
        <v>162</v>
      </c>
      <c r="E360" s="126"/>
      <c r="F360" s="127" t="s">
        <v>1004</v>
      </c>
      <c r="H360" s="128">
        <v>2.0369999999999999</v>
      </c>
      <c r="L360" s="125"/>
      <c r="M360" s="129"/>
      <c r="T360" s="130"/>
      <c r="AT360" s="126" t="s">
        <v>162</v>
      </c>
      <c r="AU360" s="126" t="s">
        <v>75</v>
      </c>
      <c r="AV360" s="126" t="s">
        <v>160</v>
      </c>
      <c r="AW360" s="126" t="s">
        <v>121</v>
      </c>
      <c r="AX360" s="126" t="s">
        <v>73</v>
      </c>
      <c r="AY360" s="126" t="s">
        <v>154</v>
      </c>
    </row>
    <row r="361" spans="2:65" s="22" customFormat="1" ht="15.75" customHeight="1" x14ac:dyDescent="0.3">
      <c r="B361" s="23"/>
      <c r="C361" s="105" t="s">
        <v>729</v>
      </c>
      <c r="D361" s="105" t="s">
        <v>171</v>
      </c>
      <c r="E361" s="106" t="s">
        <v>1310</v>
      </c>
      <c r="F361" s="107" t="s">
        <v>1311</v>
      </c>
      <c r="G361" s="108" t="s">
        <v>258</v>
      </c>
      <c r="H361" s="109">
        <v>1</v>
      </c>
      <c r="I361" s="119"/>
      <c r="J361" s="110">
        <f>ROUND($I$361*$H$361,1)</f>
        <v>0</v>
      </c>
      <c r="K361" s="107"/>
      <c r="L361" s="111"/>
      <c r="M361" s="112"/>
      <c r="N361" s="113" t="s">
        <v>37</v>
      </c>
      <c r="Q361" s="94">
        <v>0</v>
      </c>
      <c r="R361" s="94">
        <f>$Q$361*$H$361</f>
        <v>0</v>
      </c>
      <c r="S361" s="94">
        <v>0</v>
      </c>
      <c r="T361" s="95">
        <f>$S$361*$H$361</f>
        <v>0</v>
      </c>
      <c r="AR361" s="19" t="s">
        <v>354</v>
      </c>
      <c r="AT361" s="19" t="s">
        <v>171</v>
      </c>
      <c r="AU361" s="19" t="s">
        <v>75</v>
      </c>
      <c r="AY361" s="22" t="s">
        <v>154</v>
      </c>
      <c r="BE361" s="96">
        <f>IF($N$361="základní",$J$361,0)</f>
        <v>0</v>
      </c>
      <c r="BF361" s="96">
        <f>IF($N$361="snížená",$J$361,0)</f>
        <v>0</v>
      </c>
      <c r="BG361" s="96">
        <f>IF($N$361="zákl. přenesená",$J$361,0)</f>
        <v>0</v>
      </c>
      <c r="BH361" s="96">
        <f>IF($N$361="sníž. přenesená",$J$361,0)</f>
        <v>0</v>
      </c>
      <c r="BI361" s="96">
        <f>IF($N$361="nulová",$J$361,0)</f>
        <v>0</v>
      </c>
      <c r="BJ361" s="19" t="s">
        <v>73</v>
      </c>
      <c r="BK361" s="96">
        <f>ROUND($I$361*$H$361,1)</f>
        <v>0</v>
      </c>
      <c r="BL361" s="19" t="s">
        <v>261</v>
      </c>
      <c r="BM361" s="19" t="s">
        <v>1312</v>
      </c>
    </row>
    <row r="362" spans="2:65" s="22" customFormat="1" ht="15.75" customHeight="1" x14ac:dyDescent="0.3">
      <c r="B362" s="97"/>
      <c r="D362" s="98" t="s">
        <v>162</v>
      </c>
      <c r="E362" s="99"/>
      <c r="F362" s="99" t="s">
        <v>73</v>
      </c>
      <c r="H362" s="100">
        <v>1</v>
      </c>
      <c r="L362" s="97"/>
      <c r="M362" s="101"/>
      <c r="T362" s="102"/>
      <c r="AT362" s="103" t="s">
        <v>162</v>
      </c>
      <c r="AU362" s="103" t="s">
        <v>75</v>
      </c>
      <c r="AV362" s="103" t="s">
        <v>75</v>
      </c>
      <c r="AW362" s="103" t="s">
        <v>121</v>
      </c>
      <c r="AX362" s="103" t="s">
        <v>66</v>
      </c>
      <c r="AY362" s="103" t="s">
        <v>154</v>
      </c>
    </row>
    <row r="363" spans="2:65" s="22" customFormat="1" ht="15.75" customHeight="1" x14ac:dyDescent="0.3">
      <c r="B363" s="125"/>
      <c r="D363" s="104" t="s">
        <v>162</v>
      </c>
      <c r="E363" s="126"/>
      <c r="F363" s="127" t="s">
        <v>1004</v>
      </c>
      <c r="H363" s="128">
        <v>1</v>
      </c>
      <c r="L363" s="125"/>
      <c r="M363" s="129"/>
      <c r="T363" s="130"/>
      <c r="AT363" s="126" t="s">
        <v>162</v>
      </c>
      <c r="AU363" s="126" t="s">
        <v>75</v>
      </c>
      <c r="AV363" s="126" t="s">
        <v>160</v>
      </c>
      <c r="AW363" s="126" t="s">
        <v>121</v>
      </c>
      <c r="AX363" s="126" t="s">
        <v>73</v>
      </c>
      <c r="AY363" s="126" t="s">
        <v>154</v>
      </c>
    </row>
    <row r="364" spans="2:65" s="22" customFormat="1" ht="15.75" customHeight="1" x14ac:dyDescent="0.3">
      <c r="B364" s="23"/>
      <c r="C364" s="105" t="s">
        <v>733</v>
      </c>
      <c r="D364" s="105" t="s">
        <v>171</v>
      </c>
      <c r="E364" s="106" t="s">
        <v>1313</v>
      </c>
      <c r="F364" s="107" t="s">
        <v>1314</v>
      </c>
      <c r="G364" s="108" t="s">
        <v>258</v>
      </c>
      <c r="H364" s="109">
        <v>1</v>
      </c>
      <c r="I364" s="119"/>
      <c r="J364" s="110">
        <f>ROUND($I$364*$H$364,1)</f>
        <v>0</v>
      </c>
      <c r="K364" s="107"/>
      <c r="L364" s="111"/>
      <c r="M364" s="112"/>
      <c r="N364" s="113" t="s">
        <v>37</v>
      </c>
      <c r="Q364" s="94">
        <v>0</v>
      </c>
      <c r="R364" s="94">
        <f>$Q$364*$H$364</f>
        <v>0</v>
      </c>
      <c r="S364" s="94">
        <v>0</v>
      </c>
      <c r="T364" s="95">
        <f>$S$364*$H$364</f>
        <v>0</v>
      </c>
      <c r="AR364" s="19" t="s">
        <v>354</v>
      </c>
      <c r="AT364" s="19" t="s">
        <v>171</v>
      </c>
      <c r="AU364" s="19" t="s">
        <v>75</v>
      </c>
      <c r="AY364" s="22" t="s">
        <v>154</v>
      </c>
      <c r="BE364" s="96">
        <f>IF($N$364="základní",$J$364,0)</f>
        <v>0</v>
      </c>
      <c r="BF364" s="96">
        <f>IF($N$364="snížená",$J$364,0)</f>
        <v>0</v>
      </c>
      <c r="BG364" s="96">
        <f>IF($N$364="zákl. přenesená",$J$364,0)</f>
        <v>0</v>
      </c>
      <c r="BH364" s="96">
        <f>IF($N$364="sníž. přenesená",$J$364,0)</f>
        <v>0</v>
      </c>
      <c r="BI364" s="96">
        <f>IF($N$364="nulová",$J$364,0)</f>
        <v>0</v>
      </c>
      <c r="BJ364" s="19" t="s">
        <v>73</v>
      </c>
      <c r="BK364" s="96">
        <f>ROUND($I$364*$H$364,1)</f>
        <v>0</v>
      </c>
      <c r="BL364" s="19" t="s">
        <v>261</v>
      </c>
      <c r="BM364" s="19" t="s">
        <v>1315</v>
      </c>
    </row>
    <row r="365" spans="2:65" s="22" customFormat="1" ht="15.75" customHeight="1" x14ac:dyDescent="0.3">
      <c r="B365" s="97"/>
      <c r="D365" s="98" t="s">
        <v>162</v>
      </c>
      <c r="E365" s="99"/>
      <c r="F365" s="99" t="s">
        <v>73</v>
      </c>
      <c r="H365" s="100">
        <v>1</v>
      </c>
      <c r="L365" s="97"/>
      <c r="M365" s="101"/>
      <c r="T365" s="102"/>
      <c r="AT365" s="103" t="s">
        <v>162</v>
      </c>
      <c r="AU365" s="103" t="s">
        <v>75</v>
      </c>
      <c r="AV365" s="103" t="s">
        <v>75</v>
      </c>
      <c r="AW365" s="103" t="s">
        <v>121</v>
      </c>
      <c r="AX365" s="103" t="s">
        <v>66</v>
      </c>
      <c r="AY365" s="103" t="s">
        <v>154</v>
      </c>
    </row>
    <row r="366" spans="2:65" s="22" customFormat="1" ht="15.75" customHeight="1" x14ac:dyDescent="0.3">
      <c r="B366" s="125"/>
      <c r="D366" s="104" t="s">
        <v>162</v>
      </c>
      <c r="E366" s="126"/>
      <c r="F366" s="127" t="s">
        <v>1004</v>
      </c>
      <c r="H366" s="128">
        <v>1</v>
      </c>
      <c r="L366" s="125"/>
      <c r="M366" s="129"/>
      <c r="T366" s="130"/>
      <c r="AT366" s="126" t="s">
        <v>162</v>
      </c>
      <c r="AU366" s="126" t="s">
        <v>75</v>
      </c>
      <c r="AV366" s="126" t="s">
        <v>160</v>
      </c>
      <c r="AW366" s="126" t="s">
        <v>121</v>
      </c>
      <c r="AX366" s="126" t="s">
        <v>73</v>
      </c>
      <c r="AY366" s="126" t="s">
        <v>154</v>
      </c>
    </row>
    <row r="367" spans="2:65" s="22" customFormat="1" ht="15.75" customHeight="1" x14ac:dyDescent="0.3">
      <c r="B367" s="23"/>
      <c r="C367" s="105" t="s">
        <v>737</v>
      </c>
      <c r="D367" s="105" t="s">
        <v>171</v>
      </c>
      <c r="E367" s="106" t="s">
        <v>1316</v>
      </c>
      <c r="F367" s="107" t="s">
        <v>1317</v>
      </c>
      <c r="G367" s="108" t="s">
        <v>258</v>
      </c>
      <c r="H367" s="109">
        <v>1</v>
      </c>
      <c r="I367" s="119"/>
      <c r="J367" s="110">
        <f>ROUND($I$367*$H$367,1)</f>
        <v>0</v>
      </c>
      <c r="K367" s="107"/>
      <c r="L367" s="111"/>
      <c r="M367" s="112"/>
      <c r="N367" s="113" t="s">
        <v>37</v>
      </c>
      <c r="Q367" s="94">
        <v>0</v>
      </c>
      <c r="R367" s="94">
        <f>$Q$367*$H$367</f>
        <v>0</v>
      </c>
      <c r="S367" s="94">
        <v>0</v>
      </c>
      <c r="T367" s="95">
        <f>$S$367*$H$367</f>
        <v>0</v>
      </c>
      <c r="AR367" s="19" t="s">
        <v>354</v>
      </c>
      <c r="AT367" s="19" t="s">
        <v>171</v>
      </c>
      <c r="AU367" s="19" t="s">
        <v>75</v>
      </c>
      <c r="AY367" s="22" t="s">
        <v>154</v>
      </c>
      <c r="BE367" s="96">
        <f>IF($N$367="základní",$J$367,0)</f>
        <v>0</v>
      </c>
      <c r="BF367" s="96">
        <f>IF($N$367="snížená",$J$367,0)</f>
        <v>0</v>
      </c>
      <c r="BG367" s="96">
        <f>IF($N$367="zákl. přenesená",$J$367,0)</f>
        <v>0</v>
      </c>
      <c r="BH367" s="96">
        <f>IF($N$367="sníž. přenesená",$J$367,0)</f>
        <v>0</v>
      </c>
      <c r="BI367" s="96">
        <f>IF($N$367="nulová",$J$367,0)</f>
        <v>0</v>
      </c>
      <c r="BJ367" s="19" t="s">
        <v>73</v>
      </c>
      <c r="BK367" s="96">
        <f>ROUND($I$367*$H$367,1)</f>
        <v>0</v>
      </c>
      <c r="BL367" s="19" t="s">
        <v>261</v>
      </c>
      <c r="BM367" s="19" t="s">
        <v>1318</v>
      </c>
    </row>
    <row r="368" spans="2:65" s="22" customFormat="1" ht="15.75" customHeight="1" x14ac:dyDescent="0.3">
      <c r="B368" s="97"/>
      <c r="D368" s="98" t="s">
        <v>162</v>
      </c>
      <c r="E368" s="99"/>
      <c r="F368" s="99" t="s">
        <v>73</v>
      </c>
      <c r="H368" s="100">
        <v>1</v>
      </c>
      <c r="L368" s="97"/>
      <c r="M368" s="101"/>
      <c r="T368" s="102"/>
      <c r="AT368" s="103" t="s">
        <v>162</v>
      </c>
      <c r="AU368" s="103" t="s">
        <v>75</v>
      </c>
      <c r="AV368" s="103" t="s">
        <v>75</v>
      </c>
      <c r="AW368" s="103" t="s">
        <v>121</v>
      </c>
      <c r="AX368" s="103" t="s">
        <v>66</v>
      </c>
      <c r="AY368" s="103" t="s">
        <v>154</v>
      </c>
    </row>
    <row r="369" spans="2:65" s="22" customFormat="1" ht="15.75" customHeight="1" x14ac:dyDescent="0.3">
      <c r="B369" s="125"/>
      <c r="D369" s="104" t="s">
        <v>162</v>
      </c>
      <c r="E369" s="126"/>
      <c r="F369" s="127" t="s">
        <v>1004</v>
      </c>
      <c r="H369" s="128">
        <v>1</v>
      </c>
      <c r="L369" s="125"/>
      <c r="M369" s="129"/>
      <c r="T369" s="130"/>
      <c r="AT369" s="126" t="s">
        <v>162</v>
      </c>
      <c r="AU369" s="126" t="s">
        <v>75</v>
      </c>
      <c r="AV369" s="126" t="s">
        <v>160</v>
      </c>
      <c r="AW369" s="126" t="s">
        <v>121</v>
      </c>
      <c r="AX369" s="126" t="s">
        <v>73</v>
      </c>
      <c r="AY369" s="126" t="s">
        <v>154</v>
      </c>
    </row>
    <row r="370" spans="2:65" s="22" customFormat="1" ht="15.75" customHeight="1" x14ac:dyDescent="0.3">
      <c r="B370" s="23"/>
      <c r="C370" s="105" t="s">
        <v>741</v>
      </c>
      <c r="D370" s="105" t="s">
        <v>171</v>
      </c>
      <c r="E370" s="106" t="s">
        <v>1319</v>
      </c>
      <c r="F370" s="107" t="s">
        <v>1320</v>
      </c>
      <c r="G370" s="108" t="s">
        <v>258</v>
      </c>
      <c r="H370" s="109">
        <v>1</v>
      </c>
      <c r="I370" s="119"/>
      <c r="J370" s="110">
        <f>ROUND($I$370*$H$370,1)</f>
        <v>0</v>
      </c>
      <c r="K370" s="107"/>
      <c r="L370" s="111"/>
      <c r="M370" s="112"/>
      <c r="N370" s="113" t="s">
        <v>37</v>
      </c>
      <c r="Q370" s="94">
        <v>0</v>
      </c>
      <c r="R370" s="94">
        <f>$Q$370*$H$370</f>
        <v>0</v>
      </c>
      <c r="S370" s="94">
        <v>0</v>
      </c>
      <c r="T370" s="95">
        <f>$S$370*$H$370</f>
        <v>0</v>
      </c>
      <c r="AR370" s="19" t="s">
        <v>354</v>
      </c>
      <c r="AT370" s="19" t="s">
        <v>171</v>
      </c>
      <c r="AU370" s="19" t="s">
        <v>75</v>
      </c>
      <c r="AY370" s="22" t="s">
        <v>154</v>
      </c>
      <c r="BE370" s="96">
        <f>IF($N$370="základní",$J$370,0)</f>
        <v>0</v>
      </c>
      <c r="BF370" s="96">
        <f>IF($N$370="snížená",$J$370,0)</f>
        <v>0</v>
      </c>
      <c r="BG370" s="96">
        <f>IF($N$370="zákl. přenesená",$J$370,0)</f>
        <v>0</v>
      </c>
      <c r="BH370" s="96">
        <f>IF($N$370="sníž. přenesená",$J$370,0)</f>
        <v>0</v>
      </c>
      <c r="BI370" s="96">
        <f>IF($N$370="nulová",$J$370,0)</f>
        <v>0</v>
      </c>
      <c r="BJ370" s="19" t="s">
        <v>73</v>
      </c>
      <c r="BK370" s="96">
        <f>ROUND($I$370*$H$370,1)</f>
        <v>0</v>
      </c>
      <c r="BL370" s="19" t="s">
        <v>261</v>
      </c>
      <c r="BM370" s="19" t="s">
        <v>1321</v>
      </c>
    </row>
    <row r="371" spans="2:65" s="22" customFormat="1" ht="15.75" customHeight="1" x14ac:dyDescent="0.3">
      <c r="B371" s="97"/>
      <c r="D371" s="98" t="s">
        <v>162</v>
      </c>
      <c r="E371" s="99"/>
      <c r="F371" s="99" t="s">
        <v>73</v>
      </c>
      <c r="H371" s="100">
        <v>1</v>
      </c>
      <c r="L371" s="97"/>
      <c r="M371" s="101"/>
      <c r="T371" s="102"/>
      <c r="AT371" s="103" t="s">
        <v>162</v>
      </c>
      <c r="AU371" s="103" t="s">
        <v>75</v>
      </c>
      <c r="AV371" s="103" t="s">
        <v>75</v>
      </c>
      <c r="AW371" s="103" t="s">
        <v>121</v>
      </c>
      <c r="AX371" s="103" t="s">
        <v>66</v>
      </c>
      <c r="AY371" s="103" t="s">
        <v>154</v>
      </c>
    </row>
    <row r="372" spans="2:65" s="22" customFormat="1" ht="15.75" customHeight="1" x14ac:dyDescent="0.3">
      <c r="B372" s="125"/>
      <c r="D372" s="104" t="s">
        <v>162</v>
      </c>
      <c r="E372" s="126"/>
      <c r="F372" s="127" t="s">
        <v>1004</v>
      </c>
      <c r="H372" s="128">
        <v>1</v>
      </c>
      <c r="L372" s="125"/>
      <c r="M372" s="129"/>
      <c r="T372" s="130"/>
      <c r="AT372" s="126" t="s">
        <v>162</v>
      </c>
      <c r="AU372" s="126" t="s">
        <v>75</v>
      </c>
      <c r="AV372" s="126" t="s">
        <v>160</v>
      </c>
      <c r="AW372" s="126" t="s">
        <v>121</v>
      </c>
      <c r="AX372" s="126" t="s">
        <v>73</v>
      </c>
      <c r="AY372" s="126" t="s">
        <v>154</v>
      </c>
    </row>
    <row r="373" spans="2:65" s="22" customFormat="1" ht="15.75" customHeight="1" x14ac:dyDescent="0.3">
      <c r="B373" s="23"/>
      <c r="C373" s="105" t="s">
        <v>1322</v>
      </c>
      <c r="D373" s="105" t="s">
        <v>171</v>
      </c>
      <c r="E373" s="106" t="s">
        <v>1323</v>
      </c>
      <c r="F373" s="107" t="s">
        <v>1324</v>
      </c>
      <c r="G373" s="108" t="s">
        <v>258</v>
      </c>
      <c r="H373" s="109">
        <v>2</v>
      </c>
      <c r="I373" s="119"/>
      <c r="J373" s="110">
        <f>ROUND($I$373*$H$373,1)</f>
        <v>0</v>
      </c>
      <c r="K373" s="107"/>
      <c r="L373" s="111"/>
      <c r="M373" s="112"/>
      <c r="N373" s="113" t="s">
        <v>37</v>
      </c>
      <c r="Q373" s="94">
        <v>0</v>
      </c>
      <c r="R373" s="94">
        <f>$Q$373*$H$373</f>
        <v>0</v>
      </c>
      <c r="S373" s="94">
        <v>0</v>
      </c>
      <c r="T373" s="95">
        <f>$S$373*$H$373</f>
        <v>0</v>
      </c>
      <c r="AR373" s="19" t="s">
        <v>354</v>
      </c>
      <c r="AT373" s="19" t="s">
        <v>171</v>
      </c>
      <c r="AU373" s="19" t="s">
        <v>75</v>
      </c>
      <c r="AY373" s="22" t="s">
        <v>154</v>
      </c>
      <c r="BE373" s="96">
        <f>IF($N$373="základní",$J$373,0)</f>
        <v>0</v>
      </c>
      <c r="BF373" s="96">
        <f>IF($N$373="snížená",$J$373,0)</f>
        <v>0</v>
      </c>
      <c r="BG373" s="96">
        <f>IF($N$373="zákl. přenesená",$J$373,0)</f>
        <v>0</v>
      </c>
      <c r="BH373" s="96">
        <f>IF($N$373="sníž. přenesená",$J$373,0)</f>
        <v>0</v>
      </c>
      <c r="BI373" s="96">
        <f>IF($N$373="nulová",$J$373,0)</f>
        <v>0</v>
      </c>
      <c r="BJ373" s="19" t="s">
        <v>73</v>
      </c>
      <c r="BK373" s="96">
        <f>ROUND($I$373*$H$373,1)</f>
        <v>0</v>
      </c>
      <c r="BL373" s="19" t="s">
        <v>261</v>
      </c>
      <c r="BM373" s="19" t="s">
        <v>1325</v>
      </c>
    </row>
    <row r="374" spans="2:65" s="22" customFormat="1" ht="15.75" customHeight="1" x14ac:dyDescent="0.3">
      <c r="B374" s="97"/>
      <c r="D374" s="98" t="s">
        <v>162</v>
      </c>
      <c r="E374" s="99"/>
      <c r="F374" s="99" t="s">
        <v>75</v>
      </c>
      <c r="H374" s="100">
        <v>2</v>
      </c>
      <c r="L374" s="97"/>
      <c r="M374" s="101"/>
      <c r="T374" s="102"/>
      <c r="AT374" s="103" t="s">
        <v>162</v>
      </c>
      <c r="AU374" s="103" t="s">
        <v>75</v>
      </c>
      <c r="AV374" s="103" t="s">
        <v>75</v>
      </c>
      <c r="AW374" s="103" t="s">
        <v>121</v>
      </c>
      <c r="AX374" s="103" t="s">
        <v>66</v>
      </c>
      <c r="AY374" s="103" t="s">
        <v>154</v>
      </c>
    </row>
    <row r="375" spans="2:65" s="22" customFormat="1" ht="15.75" customHeight="1" x14ac:dyDescent="0.3">
      <c r="B375" s="125"/>
      <c r="D375" s="104" t="s">
        <v>162</v>
      </c>
      <c r="E375" s="126"/>
      <c r="F375" s="127" t="s">
        <v>1004</v>
      </c>
      <c r="H375" s="128">
        <v>2</v>
      </c>
      <c r="L375" s="125"/>
      <c r="M375" s="129"/>
      <c r="T375" s="130"/>
      <c r="AT375" s="126" t="s">
        <v>162</v>
      </c>
      <c r="AU375" s="126" t="s">
        <v>75</v>
      </c>
      <c r="AV375" s="126" t="s">
        <v>160</v>
      </c>
      <c r="AW375" s="126" t="s">
        <v>121</v>
      </c>
      <c r="AX375" s="126" t="s">
        <v>73</v>
      </c>
      <c r="AY375" s="126" t="s">
        <v>154</v>
      </c>
    </row>
    <row r="376" spans="2:65" s="22" customFormat="1" ht="15.75" customHeight="1" x14ac:dyDescent="0.3">
      <c r="B376" s="23"/>
      <c r="C376" s="86" t="s">
        <v>1326</v>
      </c>
      <c r="D376" s="86" t="s">
        <v>156</v>
      </c>
      <c r="E376" s="87" t="s">
        <v>1327</v>
      </c>
      <c r="F376" s="88" t="s">
        <v>1328</v>
      </c>
      <c r="G376" s="89" t="s">
        <v>258</v>
      </c>
      <c r="H376" s="90">
        <v>1</v>
      </c>
      <c r="I376" s="118"/>
      <c r="J376" s="91">
        <f>ROUND($I$376*$H$376,1)</f>
        <v>0</v>
      </c>
      <c r="K376" s="88"/>
      <c r="L376" s="23"/>
      <c r="M376" s="92"/>
      <c r="N376" s="93" t="s">
        <v>37</v>
      </c>
      <c r="Q376" s="94">
        <v>0</v>
      </c>
      <c r="R376" s="94">
        <f>$Q$376*$H$376</f>
        <v>0</v>
      </c>
      <c r="S376" s="94">
        <v>0</v>
      </c>
      <c r="T376" s="95">
        <f>$S$376*$H$376</f>
        <v>0</v>
      </c>
      <c r="AR376" s="19" t="s">
        <v>261</v>
      </c>
      <c r="AT376" s="19" t="s">
        <v>156</v>
      </c>
      <c r="AU376" s="19" t="s">
        <v>75</v>
      </c>
      <c r="AY376" s="22" t="s">
        <v>154</v>
      </c>
      <c r="BE376" s="96">
        <f>IF($N$376="základní",$J$376,0)</f>
        <v>0</v>
      </c>
      <c r="BF376" s="96">
        <f>IF($N$376="snížená",$J$376,0)</f>
        <v>0</v>
      </c>
      <c r="BG376" s="96">
        <f>IF($N$376="zákl. přenesená",$J$376,0)</f>
        <v>0</v>
      </c>
      <c r="BH376" s="96">
        <f>IF($N$376="sníž. přenesená",$J$376,0)</f>
        <v>0</v>
      </c>
      <c r="BI376" s="96">
        <f>IF($N$376="nulová",$J$376,0)</f>
        <v>0</v>
      </c>
      <c r="BJ376" s="19" t="s">
        <v>73</v>
      </c>
      <c r="BK376" s="96">
        <f>ROUND($I$376*$H$376,1)</f>
        <v>0</v>
      </c>
      <c r="BL376" s="19" t="s">
        <v>261</v>
      </c>
      <c r="BM376" s="19" t="s">
        <v>1329</v>
      </c>
    </row>
    <row r="377" spans="2:65" s="22" customFormat="1" ht="15.75" customHeight="1" x14ac:dyDescent="0.3">
      <c r="B377" s="97"/>
      <c r="D377" s="98" t="s">
        <v>162</v>
      </c>
      <c r="E377" s="99"/>
      <c r="F377" s="99" t="s">
        <v>73</v>
      </c>
      <c r="H377" s="100">
        <v>1</v>
      </c>
      <c r="L377" s="97"/>
      <c r="M377" s="101"/>
      <c r="T377" s="102"/>
      <c r="AT377" s="103" t="s">
        <v>162</v>
      </c>
      <c r="AU377" s="103" t="s">
        <v>75</v>
      </c>
      <c r="AV377" s="103" t="s">
        <v>75</v>
      </c>
      <c r="AW377" s="103" t="s">
        <v>121</v>
      </c>
      <c r="AX377" s="103" t="s">
        <v>66</v>
      </c>
      <c r="AY377" s="103" t="s">
        <v>154</v>
      </c>
    </row>
    <row r="378" spans="2:65" s="22" customFormat="1" ht="15.75" customHeight="1" x14ac:dyDescent="0.3">
      <c r="B378" s="125"/>
      <c r="D378" s="104" t="s">
        <v>162</v>
      </c>
      <c r="E378" s="126"/>
      <c r="F378" s="127" t="s">
        <v>1004</v>
      </c>
      <c r="H378" s="128">
        <v>1</v>
      </c>
      <c r="L378" s="125"/>
      <c r="M378" s="129"/>
      <c r="T378" s="130"/>
      <c r="AT378" s="126" t="s">
        <v>162</v>
      </c>
      <c r="AU378" s="126" t="s">
        <v>75</v>
      </c>
      <c r="AV378" s="126" t="s">
        <v>160</v>
      </c>
      <c r="AW378" s="126" t="s">
        <v>121</v>
      </c>
      <c r="AX378" s="126" t="s">
        <v>73</v>
      </c>
      <c r="AY378" s="126" t="s">
        <v>154</v>
      </c>
    </row>
    <row r="379" spans="2:65" s="22" customFormat="1" ht="15.75" customHeight="1" x14ac:dyDescent="0.3">
      <c r="B379" s="23"/>
      <c r="C379" s="86" t="s">
        <v>1330</v>
      </c>
      <c r="D379" s="86" t="s">
        <v>156</v>
      </c>
      <c r="E379" s="87" t="s">
        <v>1331</v>
      </c>
      <c r="F379" s="88" t="s">
        <v>1332</v>
      </c>
      <c r="G379" s="89" t="s">
        <v>258</v>
      </c>
      <c r="H379" s="90">
        <v>1</v>
      </c>
      <c r="I379" s="118"/>
      <c r="J379" s="91">
        <f>ROUND($I$379*$H$379,1)</f>
        <v>0</v>
      </c>
      <c r="K379" s="88"/>
      <c r="L379" s="23"/>
      <c r="M379" s="92"/>
      <c r="N379" s="93" t="s">
        <v>37</v>
      </c>
      <c r="Q379" s="94">
        <v>0</v>
      </c>
      <c r="R379" s="94">
        <f>$Q$379*$H$379</f>
        <v>0</v>
      </c>
      <c r="S379" s="94">
        <v>0</v>
      </c>
      <c r="T379" s="95">
        <f>$S$379*$H$379</f>
        <v>0</v>
      </c>
      <c r="AR379" s="19" t="s">
        <v>261</v>
      </c>
      <c r="AT379" s="19" t="s">
        <v>156</v>
      </c>
      <c r="AU379" s="19" t="s">
        <v>75</v>
      </c>
      <c r="AY379" s="22" t="s">
        <v>154</v>
      </c>
      <c r="BE379" s="96">
        <f>IF($N$379="základní",$J$379,0)</f>
        <v>0</v>
      </c>
      <c r="BF379" s="96">
        <f>IF($N$379="snížená",$J$379,0)</f>
        <v>0</v>
      </c>
      <c r="BG379" s="96">
        <f>IF($N$379="zákl. přenesená",$J$379,0)</f>
        <v>0</v>
      </c>
      <c r="BH379" s="96">
        <f>IF($N$379="sníž. přenesená",$J$379,0)</f>
        <v>0</v>
      </c>
      <c r="BI379" s="96">
        <f>IF($N$379="nulová",$J$379,0)</f>
        <v>0</v>
      </c>
      <c r="BJ379" s="19" t="s">
        <v>73</v>
      </c>
      <c r="BK379" s="96">
        <f>ROUND($I$379*$H$379,1)</f>
        <v>0</v>
      </c>
      <c r="BL379" s="19" t="s">
        <v>261</v>
      </c>
      <c r="BM379" s="19" t="s">
        <v>1333</v>
      </c>
    </row>
    <row r="380" spans="2:65" s="22" customFormat="1" ht="15.75" customHeight="1" x14ac:dyDescent="0.3">
      <c r="B380" s="97"/>
      <c r="D380" s="98" t="s">
        <v>162</v>
      </c>
      <c r="E380" s="99"/>
      <c r="F380" s="99" t="s">
        <v>73</v>
      </c>
      <c r="H380" s="100">
        <v>1</v>
      </c>
      <c r="L380" s="97"/>
      <c r="M380" s="101"/>
      <c r="T380" s="102"/>
      <c r="AT380" s="103" t="s">
        <v>162</v>
      </c>
      <c r="AU380" s="103" t="s">
        <v>75</v>
      </c>
      <c r="AV380" s="103" t="s">
        <v>75</v>
      </c>
      <c r="AW380" s="103" t="s">
        <v>121</v>
      </c>
      <c r="AX380" s="103" t="s">
        <v>66</v>
      </c>
      <c r="AY380" s="103" t="s">
        <v>154</v>
      </c>
    </row>
    <row r="381" spans="2:65" s="22" customFormat="1" ht="15.75" customHeight="1" x14ac:dyDescent="0.3">
      <c r="B381" s="125"/>
      <c r="D381" s="104" t="s">
        <v>162</v>
      </c>
      <c r="E381" s="126"/>
      <c r="F381" s="127" t="s">
        <v>1004</v>
      </c>
      <c r="H381" s="128">
        <v>1</v>
      </c>
      <c r="L381" s="125"/>
      <c r="M381" s="129"/>
      <c r="T381" s="130"/>
      <c r="AT381" s="126" t="s">
        <v>162</v>
      </c>
      <c r="AU381" s="126" t="s">
        <v>75</v>
      </c>
      <c r="AV381" s="126" t="s">
        <v>160</v>
      </c>
      <c r="AW381" s="126" t="s">
        <v>121</v>
      </c>
      <c r="AX381" s="126" t="s">
        <v>73</v>
      </c>
      <c r="AY381" s="126" t="s">
        <v>154</v>
      </c>
    </row>
    <row r="382" spans="2:65" s="22" customFormat="1" ht="15.75" customHeight="1" x14ac:dyDescent="0.3">
      <c r="B382" s="23"/>
      <c r="C382" s="86" t="s">
        <v>1334</v>
      </c>
      <c r="D382" s="86" t="s">
        <v>156</v>
      </c>
      <c r="E382" s="87" t="s">
        <v>1335</v>
      </c>
      <c r="F382" s="88" t="s">
        <v>1336</v>
      </c>
      <c r="G382" s="89" t="s">
        <v>258</v>
      </c>
      <c r="H382" s="90">
        <v>1</v>
      </c>
      <c r="I382" s="118"/>
      <c r="J382" s="91">
        <f>ROUND($I$382*$H$382,1)</f>
        <v>0</v>
      </c>
      <c r="K382" s="88"/>
      <c r="L382" s="23"/>
      <c r="M382" s="92"/>
      <c r="N382" s="93" t="s">
        <v>37</v>
      </c>
      <c r="Q382" s="94">
        <v>0</v>
      </c>
      <c r="R382" s="94">
        <f>$Q$382*$H$382</f>
        <v>0</v>
      </c>
      <c r="S382" s="94">
        <v>0</v>
      </c>
      <c r="T382" s="95">
        <f>$S$382*$H$382</f>
        <v>0</v>
      </c>
      <c r="AR382" s="19" t="s">
        <v>261</v>
      </c>
      <c r="AT382" s="19" t="s">
        <v>156</v>
      </c>
      <c r="AU382" s="19" t="s">
        <v>75</v>
      </c>
      <c r="AY382" s="22" t="s">
        <v>154</v>
      </c>
      <c r="BE382" s="96">
        <f>IF($N$382="základní",$J$382,0)</f>
        <v>0</v>
      </c>
      <c r="BF382" s="96">
        <f>IF($N$382="snížená",$J$382,0)</f>
        <v>0</v>
      </c>
      <c r="BG382" s="96">
        <f>IF($N$382="zákl. přenesená",$J$382,0)</f>
        <v>0</v>
      </c>
      <c r="BH382" s="96">
        <f>IF($N$382="sníž. přenesená",$J$382,0)</f>
        <v>0</v>
      </c>
      <c r="BI382" s="96">
        <f>IF($N$382="nulová",$J$382,0)</f>
        <v>0</v>
      </c>
      <c r="BJ382" s="19" t="s">
        <v>73</v>
      </c>
      <c r="BK382" s="96">
        <f>ROUND($I$382*$H$382,1)</f>
        <v>0</v>
      </c>
      <c r="BL382" s="19" t="s">
        <v>261</v>
      </c>
      <c r="BM382" s="19" t="s">
        <v>1337</v>
      </c>
    </row>
    <row r="383" spans="2:65" s="22" customFormat="1" ht="15.75" customHeight="1" x14ac:dyDescent="0.3">
      <c r="B383" s="97"/>
      <c r="D383" s="98" t="s">
        <v>162</v>
      </c>
      <c r="E383" s="99"/>
      <c r="F383" s="99" t="s">
        <v>73</v>
      </c>
      <c r="H383" s="100">
        <v>1</v>
      </c>
      <c r="L383" s="97"/>
      <c r="M383" s="101"/>
      <c r="T383" s="102"/>
      <c r="AT383" s="103" t="s">
        <v>162</v>
      </c>
      <c r="AU383" s="103" t="s">
        <v>75</v>
      </c>
      <c r="AV383" s="103" t="s">
        <v>75</v>
      </c>
      <c r="AW383" s="103" t="s">
        <v>121</v>
      </c>
      <c r="AX383" s="103" t="s">
        <v>66</v>
      </c>
      <c r="AY383" s="103" t="s">
        <v>154</v>
      </c>
    </row>
    <row r="384" spans="2:65" s="22" customFormat="1" ht="15.75" customHeight="1" x14ac:dyDescent="0.3">
      <c r="B384" s="125"/>
      <c r="D384" s="104" t="s">
        <v>162</v>
      </c>
      <c r="E384" s="126"/>
      <c r="F384" s="127" t="s">
        <v>1004</v>
      </c>
      <c r="H384" s="128">
        <v>1</v>
      </c>
      <c r="L384" s="125"/>
      <c r="M384" s="129"/>
      <c r="T384" s="130"/>
      <c r="AT384" s="126" t="s">
        <v>162</v>
      </c>
      <c r="AU384" s="126" t="s">
        <v>75</v>
      </c>
      <c r="AV384" s="126" t="s">
        <v>160</v>
      </c>
      <c r="AW384" s="126" t="s">
        <v>121</v>
      </c>
      <c r="AX384" s="126" t="s">
        <v>73</v>
      </c>
      <c r="AY384" s="126" t="s">
        <v>154</v>
      </c>
    </row>
    <row r="385" spans="2:65" s="22" customFormat="1" ht="15.75" customHeight="1" x14ac:dyDescent="0.3">
      <c r="B385" s="23"/>
      <c r="C385" s="86" t="s">
        <v>1338</v>
      </c>
      <c r="D385" s="86" t="s">
        <v>156</v>
      </c>
      <c r="E385" s="87" t="s">
        <v>1339</v>
      </c>
      <c r="F385" s="88" t="s">
        <v>1340</v>
      </c>
      <c r="G385" s="89" t="s">
        <v>258</v>
      </c>
      <c r="H385" s="90">
        <v>1</v>
      </c>
      <c r="I385" s="118"/>
      <c r="J385" s="91">
        <f>ROUND($I$385*$H$385,1)</f>
        <v>0</v>
      </c>
      <c r="K385" s="88"/>
      <c r="L385" s="23"/>
      <c r="M385" s="92"/>
      <c r="N385" s="93" t="s">
        <v>37</v>
      </c>
      <c r="Q385" s="94">
        <v>0</v>
      </c>
      <c r="R385" s="94">
        <f>$Q$385*$H$385</f>
        <v>0</v>
      </c>
      <c r="S385" s="94">
        <v>0</v>
      </c>
      <c r="T385" s="95">
        <f>$S$385*$H$385</f>
        <v>0</v>
      </c>
      <c r="AR385" s="19" t="s">
        <v>261</v>
      </c>
      <c r="AT385" s="19" t="s">
        <v>156</v>
      </c>
      <c r="AU385" s="19" t="s">
        <v>75</v>
      </c>
      <c r="AY385" s="22" t="s">
        <v>154</v>
      </c>
      <c r="BE385" s="96">
        <f>IF($N$385="základní",$J$385,0)</f>
        <v>0</v>
      </c>
      <c r="BF385" s="96">
        <f>IF($N$385="snížená",$J$385,0)</f>
        <v>0</v>
      </c>
      <c r="BG385" s="96">
        <f>IF($N$385="zákl. přenesená",$J$385,0)</f>
        <v>0</v>
      </c>
      <c r="BH385" s="96">
        <f>IF($N$385="sníž. přenesená",$J$385,0)</f>
        <v>0</v>
      </c>
      <c r="BI385" s="96">
        <f>IF($N$385="nulová",$J$385,0)</f>
        <v>0</v>
      </c>
      <c r="BJ385" s="19" t="s">
        <v>73</v>
      </c>
      <c r="BK385" s="96">
        <f>ROUND($I$385*$H$385,1)</f>
        <v>0</v>
      </c>
      <c r="BL385" s="19" t="s">
        <v>261</v>
      </c>
      <c r="BM385" s="19" t="s">
        <v>1341</v>
      </c>
    </row>
    <row r="386" spans="2:65" s="22" customFormat="1" ht="15.75" customHeight="1" x14ac:dyDescent="0.3">
      <c r="B386" s="23"/>
      <c r="C386" s="89" t="s">
        <v>1342</v>
      </c>
      <c r="D386" s="89" t="s">
        <v>156</v>
      </c>
      <c r="E386" s="87" t="s">
        <v>1343</v>
      </c>
      <c r="F386" s="88" t="s">
        <v>1344</v>
      </c>
      <c r="G386" s="89" t="s">
        <v>258</v>
      </c>
      <c r="H386" s="90">
        <v>1</v>
      </c>
      <c r="I386" s="118"/>
      <c r="J386" s="91">
        <f>ROUND($I$386*$H$386,1)</f>
        <v>0</v>
      </c>
      <c r="K386" s="88"/>
      <c r="L386" s="23"/>
      <c r="M386" s="92"/>
      <c r="N386" s="93" t="s">
        <v>37</v>
      </c>
      <c r="Q386" s="94">
        <v>0</v>
      </c>
      <c r="R386" s="94">
        <f>$Q$386*$H$386</f>
        <v>0</v>
      </c>
      <c r="S386" s="94">
        <v>0</v>
      </c>
      <c r="T386" s="95">
        <f>$S$386*$H$386</f>
        <v>0</v>
      </c>
      <c r="AR386" s="19" t="s">
        <v>261</v>
      </c>
      <c r="AT386" s="19" t="s">
        <v>156</v>
      </c>
      <c r="AU386" s="19" t="s">
        <v>75</v>
      </c>
      <c r="AY386" s="19" t="s">
        <v>154</v>
      </c>
      <c r="BE386" s="96">
        <f>IF($N$386="základní",$J$386,0)</f>
        <v>0</v>
      </c>
      <c r="BF386" s="96">
        <f>IF($N$386="snížená",$J$386,0)</f>
        <v>0</v>
      </c>
      <c r="BG386" s="96">
        <f>IF($N$386="zákl. přenesená",$J$386,0)</f>
        <v>0</v>
      </c>
      <c r="BH386" s="96">
        <f>IF($N$386="sníž. přenesená",$J$386,0)</f>
        <v>0</v>
      </c>
      <c r="BI386" s="96">
        <f>IF($N$386="nulová",$J$386,0)</f>
        <v>0</v>
      </c>
      <c r="BJ386" s="19" t="s">
        <v>73</v>
      </c>
      <c r="BK386" s="96">
        <f>ROUND($I$386*$H$386,1)</f>
        <v>0</v>
      </c>
      <c r="BL386" s="19" t="s">
        <v>261</v>
      </c>
      <c r="BM386" s="19" t="s">
        <v>1345</v>
      </c>
    </row>
    <row r="387" spans="2:65" s="22" customFormat="1" ht="15.75" customHeight="1" x14ac:dyDescent="0.3">
      <c r="B387" s="23"/>
      <c r="C387" s="89" t="s">
        <v>1346</v>
      </c>
      <c r="D387" s="89" t="s">
        <v>156</v>
      </c>
      <c r="E387" s="87" t="s">
        <v>1347</v>
      </c>
      <c r="F387" s="88" t="s">
        <v>1348</v>
      </c>
      <c r="G387" s="89" t="s">
        <v>258</v>
      </c>
      <c r="H387" s="90">
        <v>1</v>
      </c>
      <c r="I387" s="118"/>
      <c r="J387" s="91">
        <f>ROUND($I$387*$H$387,1)</f>
        <v>0</v>
      </c>
      <c r="K387" s="88"/>
      <c r="L387" s="23"/>
      <c r="M387" s="92"/>
      <c r="N387" s="93" t="s">
        <v>37</v>
      </c>
      <c r="Q387" s="94">
        <v>0</v>
      </c>
      <c r="R387" s="94">
        <f>$Q$387*$H$387</f>
        <v>0</v>
      </c>
      <c r="S387" s="94">
        <v>0</v>
      </c>
      <c r="T387" s="95">
        <f>$S$387*$H$387</f>
        <v>0</v>
      </c>
      <c r="AR387" s="19" t="s">
        <v>261</v>
      </c>
      <c r="AT387" s="19" t="s">
        <v>156</v>
      </c>
      <c r="AU387" s="19" t="s">
        <v>75</v>
      </c>
      <c r="AY387" s="19" t="s">
        <v>154</v>
      </c>
      <c r="BE387" s="96">
        <f>IF($N$387="základní",$J$387,0)</f>
        <v>0</v>
      </c>
      <c r="BF387" s="96">
        <f>IF($N$387="snížená",$J$387,0)</f>
        <v>0</v>
      </c>
      <c r="BG387" s="96">
        <f>IF($N$387="zákl. přenesená",$J$387,0)</f>
        <v>0</v>
      </c>
      <c r="BH387" s="96">
        <f>IF($N$387="sníž. přenesená",$J$387,0)</f>
        <v>0</v>
      </c>
      <c r="BI387" s="96">
        <f>IF($N$387="nulová",$J$387,0)</f>
        <v>0</v>
      </c>
      <c r="BJ387" s="19" t="s">
        <v>73</v>
      </c>
      <c r="BK387" s="96">
        <f>ROUND($I$387*$H$387,1)</f>
        <v>0</v>
      </c>
      <c r="BL387" s="19" t="s">
        <v>261</v>
      </c>
      <c r="BM387" s="19" t="s">
        <v>1349</v>
      </c>
    </row>
    <row r="388" spans="2:65" s="22" customFormat="1" ht="15.75" customHeight="1" x14ac:dyDescent="0.3">
      <c r="B388" s="23"/>
      <c r="C388" s="89" t="s">
        <v>926</v>
      </c>
      <c r="D388" s="89" t="s">
        <v>156</v>
      </c>
      <c r="E388" s="87" t="s">
        <v>1350</v>
      </c>
      <c r="F388" s="88" t="s">
        <v>1351</v>
      </c>
      <c r="G388" s="89" t="s">
        <v>258</v>
      </c>
      <c r="H388" s="90">
        <v>3</v>
      </c>
      <c r="I388" s="118"/>
      <c r="J388" s="91">
        <f>ROUND($I$388*$H$388,1)</f>
        <v>0</v>
      </c>
      <c r="K388" s="88"/>
      <c r="L388" s="23"/>
      <c r="M388" s="92"/>
      <c r="N388" s="93" t="s">
        <v>37</v>
      </c>
      <c r="Q388" s="94">
        <v>0</v>
      </c>
      <c r="R388" s="94">
        <f>$Q$388*$H$388</f>
        <v>0</v>
      </c>
      <c r="S388" s="94">
        <v>0</v>
      </c>
      <c r="T388" s="95">
        <f>$S$388*$H$388</f>
        <v>0</v>
      </c>
      <c r="AR388" s="19" t="s">
        <v>261</v>
      </c>
      <c r="AT388" s="19" t="s">
        <v>156</v>
      </c>
      <c r="AU388" s="19" t="s">
        <v>75</v>
      </c>
      <c r="AY388" s="19" t="s">
        <v>154</v>
      </c>
      <c r="BE388" s="96">
        <f>IF($N$388="základní",$J$388,0)</f>
        <v>0</v>
      </c>
      <c r="BF388" s="96">
        <f>IF($N$388="snížená",$J$388,0)</f>
        <v>0</v>
      </c>
      <c r="BG388" s="96">
        <f>IF($N$388="zákl. přenesená",$J$388,0)</f>
        <v>0</v>
      </c>
      <c r="BH388" s="96">
        <f>IF($N$388="sníž. přenesená",$J$388,0)</f>
        <v>0</v>
      </c>
      <c r="BI388" s="96">
        <f>IF($N$388="nulová",$J$388,0)</f>
        <v>0</v>
      </c>
      <c r="BJ388" s="19" t="s">
        <v>73</v>
      </c>
      <c r="BK388" s="96">
        <f>ROUND($I$388*$H$388,1)</f>
        <v>0</v>
      </c>
      <c r="BL388" s="19" t="s">
        <v>261</v>
      </c>
      <c r="BM388" s="19" t="s">
        <v>1352</v>
      </c>
    </row>
    <row r="389" spans="2:65" s="22" customFormat="1" ht="15.75" customHeight="1" x14ac:dyDescent="0.3">
      <c r="B389" s="97"/>
      <c r="D389" s="98" t="s">
        <v>162</v>
      </c>
      <c r="E389" s="99"/>
      <c r="F389" s="99" t="s">
        <v>97</v>
      </c>
      <c r="H389" s="100">
        <v>3</v>
      </c>
      <c r="L389" s="97"/>
      <c r="M389" s="101"/>
      <c r="T389" s="102"/>
      <c r="AT389" s="103" t="s">
        <v>162</v>
      </c>
      <c r="AU389" s="103" t="s">
        <v>75</v>
      </c>
      <c r="AV389" s="103" t="s">
        <v>75</v>
      </c>
      <c r="AW389" s="103" t="s">
        <v>121</v>
      </c>
      <c r="AX389" s="103" t="s">
        <v>66</v>
      </c>
      <c r="AY389" s="103" t="s">
        <v>154</v>
      </c>
    </row>
    <row r="390" spans="2:65" s="22" customFormat="1" ht="15.75" customHeight="1" x14ac:dyDescent="0.3">
      <c r="B390" s="125"/>
      <c r="D390" s="104" t="s">
        <v>162</v>
      </c>
      <c r="E390" s="126"/>
      <c r="F390" s="127" t="s">
        <v>1004</v>
      </c>
      <c r="H390" s="128">
        <v>3</v>
      </c>
      <c r="L390" s="125"/>
      <c r="M390" s="129"/>
      <c r="T390" s="130"/>
      <c r="AT390" s="126" t="s">
        <v>162</v>
      </c>
      <c r="AU390" s="126" t="s">
        <v>75</v>
      </c>
      <c r="AV390" s="126" t="s">
        <v>160</v>
      </c>
      <c r="AW390" s="126" t="s">
        <v>121</v>
      </c>
      <c r="AX390" s="126" t="s">
        <v>73</v>
      </c>
      <c r="AY390" s="126" t="s">
        <v>154</v>
      </c>
    </row>
    <row r="391" spans="2:65" s="22" customFormat="1" ht="15.75" customHeight="1" x14ac:dyDescent="0.3">
      <c r="B391" s="23"/>
      <c r="C391" s="86" t="s">
        <v>1353</v>
      </c>
      <c r="D391" s="86" t="s">
        <v>156</v>
      </c>
      <c r="E391" s="87" t="s">
        <v>1354</v>
      </c>
      <c r="F391" s="88" t="s">
        <v>1355</v>
      </c>
      <c r="G391" s="89" t="s">
        <v>711</v>
      </c>
      <c r="H391" s="90">
        <v>6</v>
      </c>
      <c r="I391" s="118"/>
      <c r="J391" s="91">
        <f>ROUND($I$391*$H$391,1)</f>
        <v>0</v>
      </c>
      <c r="K391" s="88"/>
      <c r="L391" s="23"/>
      <c r="M391" s="92"/>
      <c r="N391" s="93" t="s">
        <v>37</v>
      </c>
      <c r="Q391" s="94">
        <v>7.1900000000000002E-3</v>
      </c>
      <c r="R391" s="94">
        <f>$Q$391*$H$391</f>
        <v>4.3139999999999998E-2</v>
      </c>
      <c r="S391" s="94">
        <v>0</v>
      </c>
      <c r="T391" s="95">
        <f>$S$391*$H$391</f>
        <v>0</v>
      </c>
      <c r="AR391" s="19" t="s">
        <v>261</v>
      </c>
      <c r="AT391" s="19" t="s">
        <v>156</v>
      </c>
      <c r="AU391" s="19" t="s">
        <v>75</v>
      </c>
      <c r="AY391" s="22" t="s">
        <v>154</v>
      </c>
      <c r="BE391" s="96">
        <f>IF($N$391="základní",$J$391,0)</f>
        <v>0</v>
      </c>
      <c r="BF391" s="96">
        <f>IF($N$391="snížená",$J$391,0)</f>
        <v>0</v>
      </c>
      <c r="BG391" s="96">
        <f>IF($N$391="zákl. přenesená",$J$391,0)</f>
        <v>0</v>
      </c>
      <c r="BH391" s="96">
        <f>IF($N$391="sníž. přenesená",$J$391,0)</f>
        <v>0</v>
      </c>
      <c r="BI391" s="96">
        <f>IF($N$391="nulová",$J$391,0)</f>
        <v>0</v>
      </c>
      <c r="BJ391" s="19" t="s">
        <v>73</v>
      </c>
      <c r="BK391" s="96">
        <f>ROUND($I$391*$H$391,1)</f>
        <v>0</v>
      </c>
      <c r="BL391" s="19" t="s">
        <v>261</v>
      </c>
      <c r="BM391" s="19" t="s">
        <v>1356</v>
      </c>
    </row>
    <row r="392" spans="2:65" s="22" customFormat="1" ht="15.75" customHeight="1" x14ac:dyDescent="0.3">
      <c r="B392" s="97"/>
      <c r="D392" s="98" t="s">
        <v>162</v>
      </c>
      <c r="E392" s="99"/>
      <c r="F392" s="99" t="s">
        <v>192</v>
      </c>
      <c r="H392" s="100">
        <v>6</v>
      </c>
      <c r="L392" s="97"/>
      <c r="M392" s="101"/>
      <c r="T392" s="102"/>
      <c r="AT392" s="103" t="s">
        <v>162</v>
      </c>
      <c r="AU392" s="103" t="s">
        <v>75</v>
      </c>
      <c r="AV392" s="103" t="s">
        <v>75</v>
      </c>
      <c r="AW392" s="103" t="s">
        <v>121</v>
      </c>
      <c r="AX392" s="103" t="s">
        <v>66</v>
      </c>
      <c r="AY392" s="103" t="s">
        <v>154</v>
      </c>
    </row>
    <row r="393" spans="2:65" s="22" customFormat="1" ht="15.75" customHeight="1" x14ac:dyDescent="0.3">
      <c r="B393" s="125"/>
      <c r="D393" s="104" t="s">
        <v>162</v>
      </c>
      <c r="E393" s="126"/>
      <c r="F393" s="127" t="s">
        <v>1004</v>
      </c>
      <c r="H393" s="128">
        <v>6</v>
      </c>
      <c r="L393" s="125"/>
      <c r="M393" s="129"/>
      <c r="T393" s="130"/>
      <c r="AT393" s="126" t="s">
        <v>162</v>
      </c>
      <c r="AU393" s="126" t="s">
        <v>75</v>
      </c>
      <c r="AV393" s="126" t="s">
        <v>160</v>
      </c>
      <c r="AW393" s="126" t="s">
        <v>121</v>
      </c>
      <c r="AX393" s="126" t="s">
        <v>73</v>
      </c>
      <c r="AY393" s="126" t="s">
        <v>154</v>
      </c>
    </row>
    <row r="394" spans="2:65" s="22" customFormat="1" ht="15.75" customHeight="1" x14ac:dyDescent="0.3">
      <c r="B394" s="23"/>
      <c r="C394" s="86" t="s">
        <v>1357</v>
      </c>
      <c r="D394" s="86" t="s">
        <v>156</v>
      </c>
      <c r="E394" s="87" t="s">
        <v>1358</v>
      </c>
      <c r="F394" s="88" t="s">
        <v>1359</v>
      </c>
      <c r="G394" s="89" t="s">
        <v>1062</v>
      </c>
      <c r="H394" s="134"/>
      <c r="I394" s="118"/>
      <c r="J394" s="91">
        <f>ROUND($I$394*$H$394,1)</f>
        <v>0</v>
      </c>
      <c r="K394" s="88"/>
      <c r="L394" s="23"/>
      <c r="M394" s="92"/>
      <c r="N394" s="93" t="s">
        <v>37</v>
      </c>
      <c r="Q394" s="94">
        <v>0</v>
      </c>
      <c r="R394" s="94">
        <f>$Q$394*$H$394</f>
        <v>0</v>
      </c>
      <c r="S394" s="94">
        <v>0</v>
      </c>
      <c r="T394" s="95">
        <f>$S$394*$H$394</f>
        <v>0</v>
      </c>
      <c r="AR394" s="19" t="s">
        <v>160</v>
      </c>
      <c r="AT394" s="19" t="s">
        <v>156</v>
      </c>
      <c r="AU394" s="19" t="s">
        <v>75</v>
      </c>
      <c r="AY394" s="22" t="s">
        <v>154</v>
      </c>
      <c r="BE394" s="96">
        <f>IF($N$394="základní",$J$394,0)</f>
        <v>0</v>
      </c>
      <c r="BF394" s="96">
        <f>IF($N$394="snížená",$J$394,0)</f>
        <v>0</v>
      </c>
      <c r="BG394" s="96">
        <f>IF($N$394="zákl. přenesená",$J$394,0)</f>
        <v>0</v>
      </c>
      <c r="BH394" s="96">
        <f>IF($N$394="sníž. přenesená",$J$394,0)</f>
        <v>0</v>
      </c>
      <c r="BI394" s="96">
        <f>IF($N$394="nulová",$J$394,0)</f>
        <v>0</v>
      </c>
      <c r="BJ394" s="19" t="s">
        <v>73</v>
      </c>
      <c r="BK394" s="96">
        <f>ROUND($I$394*$H$394,1)</f>
        <v>0</v>
      </c>
      <c r="BL394" s="19" t="s">
        <v>160</v>
      </c>
      <c r="BM394" s="19" t="s">
        <v>1360</v>
      </c>
    </row>
    <row r="395" spans="2:65" s="76" customFormat="1" ht="30.75" customHeight="1" x14ac:dyDescent="0.3">
      <c r="B395" s="75"/>
      <c r="D395" s="77" t="s">
        <v>65</v>
      </c>
      <c r="E395" s="84" t="s">
        <v>1361</v>
      </c>
      <c r="F395" s="84" t="s">
        <v>1362</v>
      </c>
      <c r="J395" s="85">
        <f>$BK$395</f>
        <v>0</v>
      </c>
      <c r="L395" s="75"/>
      <c r="M395" s="80"/>
      <c r="P395" s="81">
        <f>SUM($P$396:$P$461)</f>
        <v>0</v>
      </c>
      <c r="R395" s="81">
        <f>SUM($R$396:$R$461)</f>
        <v>0</v>
      </c>
      <c r="T395" s="82">
        <f>SUM($T$396:$T$461)</f>
        <v>0</v>
      </c>
      <c r="AR395" s="77" t="s">
        <v>75</v>
      </c>
      <c r="AT395" s="77" t="s">
        <v>65</v>
      </c>
      <c r="AU395" s="77" t="s">
        <v>73</v>
      </c>
      <c r="AY395" s="77" t="s">
        <v>154</v>
      </c>
      <c r="BK395" s="83">
        <f>SUM($BK$396:$BK$461)</f>
        <v>0</v>
      </c>
    </row>
    <row r="396" spans="2:65" s="22" customFormat="1" ht="15.75" customHeight="1" x14ac:dyDescent="0.3">
      <c r="B396" s="23"/>
      <c r="C396" s="108" t="s">
        <v>1363</v>
      </c>
      <c r="D396" s="108" t="s">
        <v>171</v>
      </c>
      <c r="E396" s="106" t="s">
        <v>1364</v>
      </c>
      <c r="F396" s="107" t="s">
        <v>1365</v>
      </c>
      <c r="G396" s="108" t="s">
        <v>258</v>
      </c>
      <c r="H396" s="109">
        <v>3</v>
      </c>
      <c r="I396" s="119"/>
      <c r="J396" s="110">
        <f>ROUND($I$396*$H$396,1)</f>
        <v>0</v>
      </c>
      <c r="K396" s="107"/>
      <c r="L396" s="111"/>
      <c r="M396" s="112"/>
      <c r="N396" s="113" t="s">
        <v>37</v>
      </c>
      <c r="Q396" s="94">
        <v>0</v>
      </c>
      <c r="R396" s="94">
        <f>$Q$396*$H$396</f>
        <v>0</v>
      </c>
      <c r="S396" s="94">
        <v>0</v>
      </c>
      <c r="T396" s="95">
        <f>$S$396*$H$396</f>
        <v>0</v>
      </c>
      <c r="AR396" s="19" t="s">
        <v>354</v>
      </c>
      <c r="AT396" s="19" t="s">
        <v>171</v>
      </c>
      <c r="AU396" s="19" t="s">
        <v>75</v>
      </c>
      <c r="AY396" s="19" t="s">
        <v>154</v>
      </c>
      <c r="BE396" s="96">
        <f>IF($N$396="základní",$J$396,0)</f>
        <v>0</v>
      </c>
      <c r="BF396" s="96">
        <f>IF($N$396="snížená",$J$396,0)</f>
        <v>0</v>
      </c>
      <c r="BG396" s="96">
        <f>IF($N$396="zákl. přenesená",$J$396,0)</f>
        <v>0</v>
      </c>
      <c r="BH396" s="96">
        <f>IF($N$396="sníž. přenesená",$J$396,0)</f>
        <v>0</v>
      </c>
      <c r="BI396" s="96">
        <f>IF($N$396="nulová",$J$396,0)</f>
        <v>0</v>
      </c>
      <c r="BJ396" s="19" t="s">
        <v>73</v>
      </c>
      <c r="BK396" s="96">
        <f>ROUND($I$396*$H$396,1)</f>
        <v>0</v>
      </c>
      <c r="BL396" s="19" t="s">
        <v>261</v>
      </c>
      <c r="BM396" s="19" t="s">
        <v>1366</v>
      </c>
    </row>
    <row r="397" spans="2:65" s="22" customFormat="1" ht="15.75" customHeight="1" x14ac:dyDescent="0.3">
      <c r="B397" s="97"/>
      <c r="D397" s="98" t="s">
        <v>162</v>
      </c>
      <c r="E397" s="99"/>
      <c r="F397" s="99" t="s">
        <v>97</v>
      </c>
      <c r="H397" s="100">
        <v>3</v>
      </c>
      <c r="L397" s="97"/>
      <c r="M397" s="101"/>
      <c r="T397" s="102"/>
      <c r="AT397" s="103" t="s">
        <v>162</v>
      </c>
      <c r="AU397" s="103" t="s">
        <v>75</v>
      </c>
      <c r="AV397" s="103" t="s">
        <v>75</v>
      </c>
      <c r="AW397" s="103" t="s">
        <v>121</v>
      </c>
      <c r="AX397" s="103" t="s">
        <v>66</v>
      </c>
      <c r="AY397" s="103" t="s">
        <v>154</v>
      </c>
    </row>
    <row r="398" spans="2:65" s="22" customFormat="1" ht="15.75" customHeight="1" x14ac:dyDescent="0.3">
      <c r="B398" s="125"/>
      <c r="D398" s="104" t="s">
        <v>162</v>
      </c>
      <c r="E398" s="126"/>
      <c r="F398" s="127" t="s">
        <v>1004</v>
      </c>
      <c r="H398" s="128">
        <v>3</v>
      </c>
      <c r="L398" s="125"/>
      <c r="M398" s="129"/>
      <c r="T398" s="130"/>
      <c r="AT398" s="126" t="s">
        <v>162</v>
      </c>
      <c r="AU398" s="126" t="s">
        <v>75</v>
      </c>
      <c r="AV398" s="126" t="s">
        <v>160</v>
      </c>
      <c r="AW398" s="126" t="s">
        <v>121</v>
      </c>
      <c r="AX398" s="126" t="s">
        <v>73</v>
      </c>
      <c r="AY398" s="126" t="s">
        <v>154</v>
      </c>
    </row>
    <row r="399" spans="2:65" s="22" customFormat="1" ht="15.75" customHeight="1" x14ac:dyDescent="0.3">
      <c r="B399" s="23"/>
      <c r="C399" s="105" t="s">
        <v>1367</v>
      </c>
      <c r="D399" s="105" t="s">
        <v>171</v>
      </c>
      <c r="E399" s="106" t="s">
        <v>1368</v>
      </c>
      <c r="F399" s="107" t="s">
        <v>1369</v>
      </c>
      <c r="G399" s="108" t="s">
        <v>258</v>
      </c>
      <c r="H399" s="109">
        <v>3</v>
      </c>
      <c r="I399" s="119"/>
      <c r="J399" s="110">
        <f>ROUND($I$399*$H$399,1)</f>
        <v>0</v>
      </c>
      <c r="K399" s="107"/>
      <c r="L399" s="111"/>
      <c r="M399" s="112"/>
      <c r="N399" s="113" t="s">
        <v>37</v>
      </c>
      <c r="Q399" s="94">
        <v>0</v>
      </c>
      <c r="R399" s="94">
        <f>$Q$399*$H$399</f>
        <v>0</v>
      </c>
      <c r="S399" s="94">
        <v>0</v>
      </c>
      <c r="T399" s="95">
        <f>$S$399*$H$399</f>
        <v>0</v>
      </c>
      <c r="AR399" s="19" t="s">
        <v>354</v>
      </c>
      <c r="AT399" s="19" t="s">
        <v>171</v>
      </c>
      <c r="AU399" s="19" t="s">
        <v>75</v>
      </c>
      <c r="AY399" s="22" t="s">
        <v>154</v>
      </c>
      <c r="BE399" s="96">
        <f>IF($N$399="základní",$J$399,0)</f>
        <v>0</v>
      </c>
      <c r="BF399" s="96">
        <f>IF($N$399="snížená",$J$399,0)</f>
        <v>0</v>
      </c>
      <c r="BG399" s="96">
        <f>IF($N$399="zákl. přenesená",$J$399,0)</f>
        <v>0</v>
      </c>
      <c r="BH399" s="96">
        <f>IF($N$399="sníž. přenesená",$J$399,0)</f>
        <v>0</v>
      </c>
      <c r="BI399" s="96">
        <f>IF($N$399="nulová",$J$399,0)</f>
        <v>0</v>
      </c>
      <c r="BJ399" s="19" t="s">
        <v>73</v>
      </c>
      <c r="BK399" s="96">
        <f>ROUND($I$399*$H$399,1)</f>
        <v>0</v>
      </c>
      <c r="BL399" s="19" t="s">
        <v>261</v>
      </c>
      <c r="BM399" s="19" t="s">
        <v>1370</v>
      </c>
    </row>
    <row r="400" spans="2:65" s="22" customFormat="1" ht="15.75" customHeight="1" x14ac:dyDescent="0.3">
      <c r="B400" s="97"/>
      <c r="D400" s="98" t="s">
        <v>162</v>
      </c>
      <c r="E400" s="99"/>
      <c r="F400" s="99" t="s">
        <v>97</v>
      </c>
      <c r="H400" s="100">
        <v>3</v>
      </c>
      <c r="L400" s="97"/>
      <c r="M400" s="101"/>
      <c r="T400" s="102"/>
      <c r="AT400" s="103" t="s">
        <v>162</v>
      </c>
      <c r="AU400" s="103" t="s">
        <v>75</v>
      </c>
      <c r="AV400" s="103" t="s">
        <v>75</v>
      </c>
      <c r="AW400" s="103" t="s">
        <v>121</v>
      </c>
      <c r="AX400" s="103" t="s">
        <v>66</v>
      </c>
      <c r="AY400" s="103" t="s">
        <v>154</v>
      </c>
    </row>
    <row r="401" spans="2:65" s="22" customFormat="1" ht="15.75" customHeight="1" x14ac:dyDescent="0.3">
      <c r="B401" s="125"/>
      <c r="D401" s="104" t="s">
        <v>162</v>
      </c>
      <c r="E401" s="126"/>
      <c r="F401" s="127" t="s">
        <v>1004</v>
      </c>
      <c r="H401" s="128">
        <v>3</v>
      </c>
      <c r="L401" s="125"/>
      <c r="M401" s="129"/>
      <c r="T401" s="130"/>
      <c r="AT401" s="126" t="s">
        <v>162</v>
      </c>
      <c r="AU401" s="126" t="s">
        <v>75</v>
      </c>
      <c r="AV401" s="126" t="s">
        <v>160</v>
      </c>
      <c r="AW401" s="126" t="s">
        <v>121</v>
      </c>
      <c r="AX401" s="126" t="s">
        <v>73</v>
      </c>
      <c r="AY401" s="126" t="s">
        <v>154</v>
      </c>
    </row>
    <row r="402" spans="2:65" s="22" customFormat="1" ht="15.75" customHeight="1" x14ac:dyDescent="0.3">
      <c r="B402" s="23"/>
      <c r="C402" s="105" t="s">
        <v>1371</v>
      </c>
      <c r="D402" s="105" t="s">
        <v>171</v>
      </c>
      <c r="E402" s="106" t="s">
        <v>1372</v>
      </c>
      <c r="F402" s="107" t="s">
        <v>1373</v>
      </c>
      <c r="G402" s="108" t="s">
        <v>258</v>
      </c>
      <c r="H402" s="109">
        <v>3</v>
      </c>
      <c r="I402" s="119"/>
      <c r="J402" s="110">
        <f>ROUND($I$402*$H$402,1)</f>
        <v>0</v>
      </c>
      <c r="K402" s="107"/>
      <c r="L402" s="111"/>
      <c r="M402" s="112"/>
      <c r="N402" s="113" t="s">
        <v>37</v>
      </c>
      <c r="Q402" s="94">
        <v>0</v>
      </c>
      <c r="R402" s="94">
        <f>$Q$402*$H$402</f>
        <v>0</v>
      </c>
      <c r="S402" s="94">
        <v>0</v>
      </c>
      <c r="T402" s="95">
        <f>$S$402*$H$402</f>
        <v>0</v>
      </c>
      <c r="AR402" s="19" t="s">
        <v>354</v>
      </c>
      <c r="AT402" s="19" t="s">
        <v>171</v>
      </c>
      <c r="AU402" s="19" t="s">
        <v>75</v>
      </c>
      <c r="AY402" s="22" t="s">
        <v>154</v>
      </c>
      <c r="BE402" s="96">
        <f>IF($N$402="základní",$J$402,0)</f>
        <v>0</v>
      </c>
      <c r="BF402" s="96">
        <f>IF($N$402="snížená",$J$402,0)</f>
        <v>0</v>
      </c>
      <c r="BG402" s="96">
        <f>IF($N$402="zákl. přenesená",$J$402,0)</f>
        <v>0</v>
      </c>
      <c r="BH402" s="96">
        <f>IF($N$402="sníž. přenesená",$J$402,0)</f>
        <v>0</v>
      </c>
      <c r="BI402" s="96">
        <f>IF($N$402="nulová",$J$402,0)</f>
        <v>0</v>
      </c>
      <c r="BJ402" s="19" t="s">
        <v>73</v>
      </c>
      <c r="BK402" s="96">
        <f>ROUND($I$402*$H$402,1)</f>
        <v>0</v>
      </c>
      <c r="BL402" s="19" t="s">
        <v>261</v>
      </c>
      <c r="BM402" s="19" t="s">
        <v>1374</v>
      </c>
    </row>
    <row r="403" spans="2:65" s="22" customFormat="1" ht="15.75" customHeight="1" x14ac:dyDescent="0.3">
      <c r="B403" s="97"/>
      <c r="D403" s="98" t="s">
        <v>162</v>
      </c>
      <c r="E403" s="99"/>
      <c r="F403" s="99" t="s">
        <v>97</v>
      </c>
      <c r="H403" s="100">
        <v>3</v>
      </c>
      <c r="L403" s="97"/>
      <c r="M403" s="101"/>
      <c r="T403" s="102"/>
      <c r="AT403" s="103" t="s">
        <v>162</v>
      </c>
      <c r="AU403" s="103" t="s">
        <v>75</v>
      </c>
      <c r="AV403" s="103" t="s">
        <v>75</v>
      </c>
      <c r="AW403" s="103" t="s">
        <v>121</v>
      </c>
      <c r="AX403" s="103" t="s">
        <v>66</v>
      </c>
      <c r="AY403" s="103" t="s">
        <v>154</v>
      </c>
    </row>
    <row r="404" spans="2:65" s="22" customFormat="1" ht="15.75" customHeight="1" x14ac:dyDescent="0.3">
      <c r="B404" s="125"/>
      <c r="D404" s="104" t="s">
        <v>162</v>
      </c>
      <c r="E404" s="126"/>
      <c r="F404" s="127" t="s">
        <v>1004</v>
      </c>
      <c r="H404" s="128">
        <v>3</v>
      </c>
      <c r="L404" s="125"/>
      <c r="M404" s="129"/>
      <c r="T404" s="130"/>
      <c r="AT404" s="126" t="s">
        <v>162</v>
      </c>
      <c r="AU404" s="126" t="s">
        <v>75</v>
      </c>
      <c r="AV404" s="126" t="s">
        <v>160</v>
      </c>
      <c r="AW404" s="126" t="s">
        <v>121</v>
      </c>
      <c r="AX404" s="126" t="s">
        <v>73</v>
      </c>
      <c r="AY404" s="126" t="s">
        <v>154</v>
      </c>
    </row>
    <row r="405" spans="2:65" s="22" customFormat="1" ht="15.75" customHeight="1" x14ac:dyDescent="0.3">
      <c r="B405" s="23"/>
      <c r="C405" s="105" t="s">
        <v>1375</v>
      </c>
      <c r="D405" s="105" t="s">
        <v>171</v>
      </c>
      <c r="E405" s="106" t="s">
        <v>1376</v>
      </c>
      <c r="F405" s="107" t="s">
        <v>1377</v>
      </c>
      <c r="G405" s="108" t="s">
        <v>258</v>
      </c>
      <c r="H405" s="109">
        <v>3</v>
      </c>
      <c r="I405" s="119"/>
      <c r="J405" s="110">
        <f>ROUND($I$405*$H$405,1)</f>
        <v>0</v>
      </c>
      <c r="K405" s="107"/>
      <c r="L405" s="111"/>
      <c r="M405" s="112"/>
      <c r="N405" s="113" t="s">
        <v>37</v>
      </c>
      <c r="Q405" s="94">
        <v>0</v>
      </c>
      <c r="R405" s="94">
        <f>$Q$405*$H$405</f>
        <v>0</v>
      </c>
      <c r="S405" s="94">
        <v>0</v>
      </c>
      <c r="T405" s="95">
        <f>$S$405*$H$405</f>
        <v>0</v>
      </c>
      <c r="AR405" s="19" t="s">
        <v>354</v>
      </c>
      <c r="AT405" s="19" t="s">
        <v>171</v>
      </c>
      <c r="AU405" s="19" t="s">
        <v>75</v>
      </c>
      <c r="AY405" s="22" t="s">
        <v>154</v>
      </c>
      <c r="BE405" s="96">
        <f>IF($N$405="základní",$J$405,0)</f>
        <v>0</v>
      </c>
      <c r="BF405" s="96">
        <f>IF($N$405="snížená",$J$405,0)</f>
        <v>0</v>
      </c>
      <c r="BG405" s="96">
        <f>IF($N$405="zákl. přenesená",$J$405,0)</f>
        <v>0</v>
      </c>
      <c r="BH405" s="96">
        <f>IF($N$405="sníž. přenesená",$J$405,0)</f>
        <v>0</v>
      </c>
      <c r="BI405" s="96">
        <f>IF($N$405="nulová",$J$405,0)</f>
        <v>0</v>
      </c>
      <c r="BJ405" s="19" t="s">
        <v>73</v>
      </c>
      <c r="BK405" s="96">
        <f>ROUND($I$405*$H$405,1)</f>
        <v>0</v>
      </c>
      <c r="BL405" s="19" t="s">
        <v>261</v>
      </c>
      <c r="BM405" s="19" t="s">
        <v>1378</v>
      </c>
    </row>
    <row r="406" spans="2:65" s="22" customFormat="1" ht="15.75" customHeight="1" x14ac:dyDescent="0.3">
      <c r="B406" s="97"/>
      <c r="D406" s="98" t="s">
        <v>162</v>
      </c>
      <c r="E406" s="99"/>
      <c r="F406" s="99" t="s">
        <v>97</v>
      </c>
      <c r="H406" s="100">
        <v>3</v>
      </c>
      <c r="L406" s="97"/>
      <c r="M406" s="101"/>
      <c r="T406" s="102"/>
      <c r="AT406" s="103" t="s">
        <v>162</v>
      </c>
      <c r="AU406" s="103" t="s">
        <v>75</v>
      </c>
      <c r="AV406" s="103" t="s">
        <v>75</v>
      </c>
      <c r="AW406" s="103" t="s">
        <v>121</v>
      </c>
      <c r="AX406" s="103" t="s">
        <v>66</v>
      </c>
      <c r="AY406" s="103" t="s">
        <v>154</v>
      </c>
    </row>
    <row r="407" spans="2:65" s="22" customFormat="1" ht="15.75" customHeight="1" x14ac:dyDescent="0.3">
      <c r="B407" s="125"/>
      <c r="D407" s="104" t="s">
        <v>162</v>
      </c>
      <c r="E407" s="126"/>
      <c r="F407" s="127" t="s">
        <v>1004</v>
      </c>
      <c r="H407" s="128">
        <v>3</v>
      </c>
      <c r="L407" s="125"/>
      <c r="M407" s="129"/>
      <c r="T407" s="130"/>
      <c r="AT407" s="126" t="s">
        <v>162</v>
      </c>
      <c r="AU407" s="126" t="s">
        <v>75</v>
      </c>
      <c r="AV407" s="126" t="s">
        <v>160</v>
      </c>
      <c r="AW407" s="126" t="s">
        <v>121</v>
      </c>
      <c r="AX407" s="126" t="s">
        <v>73</v>
      </c>
      <c r="AY407" s="126" t="s">
        <v>154</v>
      </c>
    </row>
    <row r="408" spans="2:65" s="22" customFormat="1" ht="15.75" customHeight="1" x14ac:dyDescent="0.3">
      <c r="B408" s="23"/>
      <c r="C408" s="105" t="s">
        <v>1379</v>
      </c>
      <c r="D408" s="105" t="s">
        <v>171</v>
      </c>
      <c r="E408" s="106" t="s">
        <v>1380</v>
      </c>
      <c r="F408" s="107" t="s">
        <v>1381</v>
      </c>
      <c r="G408" s="108" t="s">
        <v>258</v>
      </c>
      <c r="H408" s="109">
        <v>3</v>
      </c>
      <c r="I408" s="119"/>
      <c r="J408" s="110">
        <f>ROUND($I$408*$H$408,1)</f>
        <v>0</v>
      </c>
      <c r="K408" s="107"/>
      <c r="L408" s="111"/>
      <c r="M408" s="112"/>
      <c r="N408" s="113" t="s">
        <v>37</v>
      </c>
      <c r="Q408" s="94">
        <v>0</v>
      </c>
      <c r="R408" s="94">
        <f>$Q$408*$H$408</f>
        <v>0</v>
      </c>
      <c r="S408" s="94">
        <v>0</v>
      </c>
      <c r="T408" s="95">
        <f>$S$408*$H$408</f>
        <v>0</v>
      </c>
      <c r="AR408" s="19" t="s">
        <v>354</v>
      </c>
      <c r="AT408" s="19" t="s">
        <v>171</v>
      </c>
      <c r="AU408" s="19" t="s">
        <v>75</v>
      </c>
      <c r="AY408" s="22" t="s">
        <v>154</v>
      </c>
      <c r="BE408" s="96">
        <f>IF($N$408="základní",$J$408,0)</f>
        <v>0</v>
      </c>
      <c r="BF408" s="96">
        <f>IF($N$408="snížená",$J$408,0)</f>
        <v>0</v>
      </c>
      <c r="BG408" s="96">
        <f>IF($N$408="zákl. přenesená",$J$408,0)</f>
        <v>0</v>
      </c>
      <c r="BH408" s="96">
        <f>IF($N$408="sníž. přenesená",$J$408,0)</f>
        <v>0</v>
      </c>
      <c r="BI408" s="96">
        <f>IF($N$408="nulová",$J$408,0)</f>
        <v>0</v>
      </c>
      <c r="BJ408" s="19" t="s">
        <v>73</v>
      </c>
      <c r="BK408" s="96">
        <f>ROUND($I$408*$H$408,1)</f>
        <v>0</v>
      </c>
      <c r="BL408" s="19" t="s">
        <v>261</v>
      </c>
      <c r="BM408" s="19" t="s">
        <v>1382</v>
      </c>
    </row>
    <row r="409" spans="2:65" s="22" customFormat="1" ht="15.75" customHeight="1" x14ac:dyDescent="0.3">
      <c r="B409" s="97"/>
      <c r="D409" s="98" t="s">
        <v>162</v>
      </c>
      <c r="E409" s="99"/>
      <c r="F409" s="99" t="s">
        <v>97</v>
      </c>
      <c r="H409" s="100">
        <v>3</v>
      </c>
      <c r="L409" s="97"/>
      <c r="M409" s="101"/>
      <c r="T409" s="102"/>
      <c r="AT409" s="103" t="s">
        <v>162</v>
      </c>
      <c r="AU409" s="103" t="s">
        <v>75</v>
      </c>
      <c r="AV409" s="103" t="s">
        <v>75</v>
      </c>
      <c r="AW409" s="103" t="s">
        <v>121</v>
      </c>
      <c r="AX409" s="103" t="s">
        <v>66</v>
      </c>
      <c r="AY409" s="103" t="s">
        <v>154</v>
      </c>
    </row>
    <row r="410" spans="2:65" s="22" customFormat="1" ht="15.75" customHeight="1" x14ac:dyDescent="0.3">
      <c r="B410" s="125"/>
      <c r="D410" s="104" t="s">
        <v>162</v>
      </c>
      <c r="E410" s="126"/>
      <c r="F410" s="127" t="s">
        <v>1004</v>
      </c>
      <c r="H410" s="128">
        <v>3</v>
      </c>
      <c r="L410" s="125"/>
      <c r="M410" s="129"/>
      <c r="T410" s="130"/>
      <c r="AT410" s="126" t="s">
        <v>162</v>
      </c>
      <c r="AU410" s="126" t="s">
        <v>75</v>
      </c>
      <c r="AV410" s="126" t="s">
        <v>160</v>
      </c>
      <c r="AW410" s="126" t="s">
        <v>121</v>
      </c>
      <c r="AX410" s="126" t="s">
        <v>73</v>
      </c>
      <c r="AY410" s="126" t="s">
        <v>154</v>
      </c>
    </row>
    <row r="411" spans="2:65" s="22" customFormat="1" ht="15.75" customHeight="1" x14ac:dyDescent="0.3">
      <c r="B411" s="23"/>
      <c r="C411" s="105" t="s">
        <v>1383</v>
      </c>
      <c r="D411" s="105" t="s">
        <v>171</v>
      </c>
      <c r="E411" s="106" t="s">
        <v>1384</v>
      </c>
      <c r="F411" s="107" t="s">
        <v>1385</v>
      </c>
      <c r="G411" s="108" t="s">
        <v>258</v>
      </c>
      <c r="H411" s="109">
        <v>3</v>
      </c>
      <c r="I411" s="119"/>
      <c r="J411" s="110">
        <f>ROUND($I$411*$H$411,1)</f>
        <v>0</v>
      </c>
      <c r="K411" s="107"/>
      <c r="L411" s="111"/>
      <c r="M411" s="112"/>
      <c r="N411" s="113" t="s">
        <v>37</v>
      </c>
      <c r="Q411" s="94">
        <v>0</v>
      </c>
      <c r="R411" s="94">
        <f>$Q$411*$H$411</f>
        <v>0</v>
      </c>
      <c r="S411" s="94">
        <v>0</v>
      </c>
      <c r="T411" s="95">
        <f>$S$411*$H$411</f>
        <v>0</v>
      </c>
      <c r="AR411" s="19" t="s">
        <v>354</v>
      </c>
      <c r="AT411" s="19" t="s">
        <v>171</v>
      </c>
      <c r="AU411" s="19" t="s">
        <v>75</v>
      </c>
      <c r="AY411" s="22" t="s">
        <v>154</v>
      </c>
      <c r="BE411" s="96">
        <f>IF($N$411="základní",$J$411,0)</f>
        <v>0</v>
      </c>
      <c r="BF411" s="96">
        <f>IF($N$411="snížená",$J$411,0)</f>
        <v>0</v>
      </c>
      <c r="BG411" s="96">
        <f>IF($N$411="zákl. přenesená",$J$411,0)</f>
        <v>0</v>
      </c>
      <c r="BH411" s="96">
        <f>IF($N$411="sníž. přenesená",$J$411,0)</f>
        <v>0</v>
      </c>
      <c r="BI411" s="96">
        <f>IF($N$411="nulová",$J$411,0)</f>
        <v>0</v>
      </c>
      <c r="BJ411" s="19" t="s">
        <v>73</v>
      </c>
      <c r="BK411" s="96">
        <f>ROUND($I$411*$H$411,1)</f>
        <v>0</v>
      </c>
      <c r="BL411" s="19" t="s">
        <v>261</v>
      </c>
      <c r="BM411" s="19" t="s">
        <v>1386</v>
      </c>
    </row>
    <row r="412" spans="2:65" s="22" customFormat="1" ht="15.75" customHeight="1" x14ac:dyDescent="0.3">
      <c r="B412" s="97"/>
      <c r="D412" s="98" t="s">
        <v>162</v>
      </c>
      <c r="E412" s="99"/>
      <c r="F412" s="99" t="s">
        <v>97</v>
      </c>
      <c r="H412" s="100">
        <v>3</v>
      </c>
      <c r="L412" s="97"/>
      <c r="M412" s="101"/>
      <c r="T412" s="102"/>
      <c r="AT412" s="103" t="s">
        <v>162</v>
      </c>
      <c r="AU412" s="103" t="s">
        <v>75</v>
      </c>
      <c r="AV412" s="103" t="s">
        <v>75</v>
      </c>
      <c r="AW412" s="103" t="s">
        <v>121</v>
      </c>
      <c r="AX412" s="103" t="s">
        <v>66</v>
      </c>
      <c r="AY412" s="103" t="s">
        <v>154</v>
      </c>
    </row>
    <row r="413" spans="2:65" s="22" customFormat="1" ht="15.75" customHeight="1" x14ac:dyDescent="0.3">
      <c r="B413" s="125"/>
      <c r="D413" s="104" t="s">
        <v>162</v>
      </c>
      <c r="E413" s="126"/>
      <c r="F413" s="127" t="s">
        <v>1004</v>
      </c>
      <c r="H413" s="128">
        <v>3</v>
      </c>
      <c r="L413" s="125"/>
      <c r="M413" s="129"/>
      <c r="T413" s="130"/>
      <c r="AT413" s="126" t="s">
        <v>162</v>
      </c>
      <c r="AU413" s="126" t="s">
        <v>75</v>
      </c>
      <c r="AV413" s="126" t="s">
        <v>160</v>
      </c>
      <c r="AW413" s="126" t="s">
        <v>121</v>
      </c>
      <c r="AX413" s="126" t="s">
        <v>73</v>
      </c>
      <c r="AY413" s="126" t="s">
        <v>154</v>
      </c>
    </row>
    <row r="414" spans="2:65" s="22" customFormat="1" ht="15.75" customHeight="1" x14ac:dyDescent="0.3">
      <c r="B414" s="23"/>
      <c r="C414" s="105" t="s">
        <v>1387</v>
      </c>
      <c r="D414" s="105" t="s">
        <v>171</v>
      </c>
      <c r="E414" s="106" t="s">
        <v>1388</v>
      </c>
      <c r="F414" s="107" t="s">
        <v>1389</v>
      </c>
      <c r="G414" s="108" t="s">
        <v>258</v>
      </c>
      <c r="H414" s="109">
        <v>1</v>
      </c>
      <c r="I414" s="119"/>
      <c r="J414" s="110">
        <f>ROUND($I$414*$H$414,1)</f>
        <v>0</v>
      </c>
      <c r="K414" s="107"/>
      <c r="L414" s="111"/>
      <c r="M414" s="112"/>
      <c r="N414" s="113" t="s">
        <v>37</v>
      </c>
      <c r="Q414" s="94">
        <v>0</v>
      </c>
      <c r="R414" s="94">
        <f>$Q$414*$H$414</f>
        <v>0</v>
      </c>
      <c r="S414" s="94">
        <v>0</v>
      </c>
      <c r="T414" s="95">
        <f>$S$414*$H$414</f>
        <v>0</v>
      </c>
      <c r="AR414" s="19" t="s">
        <v>354</v>
      </c>
      <c r="AT414" s="19" t="s">
        <v>171</v>
      </c>
      <c r="AU414" s="19" t="s">
        <v>75</v>
      </c>
      <c r="AY414" s="22" t="s">
        <v>154</v>
      </c>
      <c r="BE414" s="96">
        <f>IF($N$414="základní",$J$414,0)</f>
        <v>0</v>
      </c>
      <c r="BF414" s="96">
        <f>IF($N$414="snížená",$J$414,0)</f>
        <v>0</v>
      </c>
      <c r="BG414" s="96">
        <f>IF($N$414="zákl. přenesená",$J$414,0)</f>
        <v>0</v>
      </c>
      <c r="BH414" s="96">
        <f>IF($N$414="sníž. přenesená",$J$414,0)</f>
        <v>0</v>
      </c>
      <c r="BI414" s="96">
        <f>IF($N$414="nulová",$J$414,0)</f>
        <v>0</v>
      </c>
      <c r="BJ414" s="19" t="s">
        <v>73</v>
      </c>
      <c r="BK414" s="96">
        <f>ROUND($I$414*$H$414,1)</f>
        <v>0</v>
      </c>
      <c r="BL414" s="19" t="s">
        <v>261</v>
      </c>
      <c r="BM414" s="19" t="s">
        <v>1390</v>
      </c>
    </row>
    <row r="415" spans="2:65" s="22" customFormat="1" ht="15.75" customHeight="1" x14ac:dyDescent="0.3">
      <c r="B415" s="97"/>
      <c r="D415" s="98" t="s">
        <v>162</v>
      </c>
      <c r="E415" s="99"/>
      <c r="F415" s="99" t="s">
        <v>73</v>
      </c>
      <c r="H415" s="100">
        <v>1</v>
      </c>
      <c r="L415" s="97"/>
      <c r="M415" s="101"/>
      <c r="T415" s="102"/>
      <c r="AT415" s="103" t="s">
        <v>162</v>
      </c>
      <c r="AU415" s="103" t="s">
        <v>75</v>
      </c>
      <c r="AV415" s="103" t="s">
        <v>75</v>
      </c>
      <c r="AW415" s="103" t="s">
        <v>121</v>
      </c>
      <c r="AX415" s="103" t="s">
        <v>66</v>
      </c>
      <c r="AY415" s="103" t="s">
        <v>154</v>
      </c>
    </row>
    <row r="416" spans="2:65" s="22" customFormat="1" ht="15.75" customHeight="1" x14ac:dyDescent="0.3">
      <c r="B416" s="125"/>
      <c r="D416" s="104" t="s">
        <v>162</v>
      </c>
      <c r="E416" s="126"/>
      <c r="F416" s="127" t="s">
        <v>1004</v>
      </c>
      <c r="H416" s="128">
        <v>1</v>
      </c>
      <c r="L416" s="125"/>
      <c r="M416" s="129"/>
      <c r="T416" s="130"/>
      <c r="AT416" s="126" t="s">
        <v>162</v>
      </c>
      <c r="AU416" s="126" t="s">
        <v>75</v>
      </c>
      <c r="AV416" s="126" t="s">
        <v>160</v>
      </c>
      <c r="AW416" s="126" t="s">
        <v>121</v>
      </c>
      <c r="AX416" s="126" t="s">
        <v>73</v>
      </c>
      <c r="AY416" s="126" t="s">
        <v>154</v>
      </c>
    </row>
    <row r="417" spans="2:65" s="22" customFormat="1" ht="15.75" customHeight="1" x14ac:dyDescent="0.3">
      <c r="B417" s="23"/>
      <c r="C417" s="105" t="s">
        <v>1391</v>
      </c>
      <c r="D417" s="105" t="s">
        <v>171</v>
      </c>
      <c r="E417" s="106" t="s">
        <v>1392</v>
      </c>
      <c r="F417" s="107" t="s">
        <v>1393</v>
      </c>
      <c r="G417" s="108" t="s">
        <v>258</v>
      </c>
      <c r="H417" s="109">
        <v>1</v>
      </c>
      <c r="I417" s="119"/>
      <c r="J417" s="110">
        <f>ROUND($I$417*$H$417,1)</f>
        <v>0</v>
      </c>
      <c r="K417" s="107"/>
      <c r="L417" s="111"/>
      <c r="M417" s="112"/>
      <c r="N417" s="113" t="s">
        <v>37</v>
      </c>
      <c r="Q417" s="94">
        <v>0</v>
      </c>
      <c r="R417" s="94">
        <f>$Q$417*$H$417</f>
        <v>0</v>
      </c>
      <c r="S417" s="94">
        <v>0</v>
      </c>
      <c r="T417" s="95">
        <f>$S$417*$H$417</f>
        <v>0</v>
      </c>
      <c r="AR417" s="19" t="s">
        <v>354</v>
      </c>
      <c r="AT417" s="19" t="s">
        <v>171</v>
      </c>
      <c r="AU417" s="19" t="s">
        <v>75</v>
      </c>
      <c r="AY417" s="22" t="s">
        <v>154</v>
      </c>
      <c r="BE417" s="96">
        <f>IF($N$417="základní",$J$417,0)</f>
        <v>0</v>
      </c>
      <c r="BF417" s="96">
        <f>IF($N$417="snížená",$J$417,0)</f>
        <v>0</v>
      </c>
      <c r="BG417" s="96">
        <f>IF($N$417="zákl. přenesená",$J$417,0)</f>
        <v>0</v>
      </c>
      <c r="BH417" s="96">
        <f>IF($N$417="sníž. přenesená",$J$417,0)</f>
        <v>0</v>
      </c>
      <c r="BI417" s="96">
        <f>IF($N$417="nulová",$J$417,0)</f>
        <v>0</v>
      </c>
      <c r="BJ417" s="19" t="s">
        <v>73</v>
      </c>
      <c r="BK417" s="96">
        <f>ROUND($I$417*$H$417,1)</f>
        <v>0</v>
      </c>
      <c r="BL417" s="19" t="s">
        <v>261</v>
      </c>
      <c r="BM417" s="19" t="s">
        <v>1394</v>
      </c>
    </row>
    <row r="418" spans="2:65" s="22" customFormat="1" ht="15.75" customHeight="1" x14ac:dyDescent="0.3">
      <c r="B418" s="97"/>
      <c r="D418" s="98" t="s">
        <v>162</v>
      </c>
      <c r="E418" s="99"/>
      <c r="F418" s="99" t="s">
        <v>73</v>
      </c>
      <c r="H418" s="100">
        <v>1</v>
      </c>
      <c r="L418" s="97"/>
      <c r="M418" s="101"/>
      <c r="T418" s="102"/>
      <c r="AT418" s="103" t="s">
        <v>162</v>
      </c>
      <c r="AU418" s="103" t="s">
        <v>75</v>
      </c>
      <c r="AV418" s="103" t="s">
        <v>75</v>
      </c>
      <c r="AW418" s="103" t="s">
        <v>121</v>
      </c>
      <c r="AX418" s="103" t="s">
        <v>66</v>
      </c>
      <c r="AY418" s="103" t="s">
        <v>154</v>
      </c>
    </row>
    <row r="419" spans="2:65" s="22" customFormat="1" ht="15.75" customHeight="1" x14ac:dyDescent="0.3">
      <c r="B419" s="125"/>
      <c r="D419" s="104" t="s">
        <v>162</v>
      </c>
      <c r="E419" s="126"/>
      <c r="F419" s="127" t="s">
        <v>1004</v>
      </c>
      <c r="H419" s="128">
        <v>1</v>
      </c>
      <c r="L419" s="125"/>
      <c r="M419" s="129"/>
      <c r="T419" s="130"/>
      <c r="AT419" s="126" t="s">
        <v>162</v>
      </c>
      <c r="AU419" s="126" t="s">
        <v>75</v>
      </c>
      <c r="AV419" s="126" t="s">
        <v>160</v>
      </c>
      <c r="AW419" s="126" t="s">
        <v>121</v>
      </c>
      <c r="AX419" s="126" t="s">
        <v>73</v>
      </c>
      <c r="AY419" s="126" t="s">
        <v>154</v>
      </c>
    </row>
    <row r="420" spans="2:65" s="22" customFormat="1" ht="15.75" customHeight="1" x14ac:dyDescent="0.3">
      <c r="B420" s="23"/>
      <c r="C420" s="105" t="s">
        <v>1395</v>
      </c>
      <c r="D420" s="105" t="s">
        <v>171</v>
      </c>
      <c r="E420" s="106" t="s">
        <v>1396</v>
      </c>
      <c r="F420" s="107" t="s">
        <v>1397</v>
      </c>
      <c r="G420" s="108" t="s">
        <v>258</v>
      </c>
      <c r="H420" s="109">
        <v>3</v>
      </c>
      <c r="I420" s="119"/>
      <c r="J420" s="110">
        <f>ROUND($I$420*$H$420,1)</f>
        <v>0</v>
      </c>
      <c r="K420" s="107"/>
      <c r="L420" s="111"/>
      <c r="M420" s="112"/>
      <c r="N420" s="113" t="s">
        <v>37</v>
      </c>
      <c r="Q420" s="94">
        <v>0</v>
      </c>
      <c r="R420" s="94">
        <f>$Q$420*$H$420</f>
        <v>0</v>
      </c>
      <c r="S420" s="94">
        <v>0</v>
      </c>
      <c r="T420" s="95">
        <f>$S$420*$H$420</f>
        <v>0</v>
      </c>
      <c r="AR420" s="19" t="s">
        <v>354</v>
      </c>
      <c r="AT420" s="19" t="s">
        <v>171</v>
      </c>
      <c r="AU420" s="19" t="s">
        <v>75</v>
      </c>
      <c r="AY420" s="22" t="s">
        <v>154</v>
      </c>
      <c r="BE420" s="96">
        <f>IF($N$420="základní",$J$420,0)</f>
        <v>0</v>
      </c>
      <c r="BF420" s="96">
        <f>IF($N$420="snížená",$J$420,0)</f>
        <v>0</v>
      </c>
      <c r="BG420" s="96">
        <f>IF($N$420="zákl. přenesená",$J$420,0)</f>
        <v>0</v>
      </c>
      <c r="BH420" s="96">
        <f>IF($N$420="sníž. přenesená",$J$420,0)</f>
        <v>0</v>
      </c>
      <c r="BI420" s="96">
        <f>IF($N$420="nulová",$J$420,0)</f>
        <v>0</v>
      </c>
      <c r="BJ420" s="19" t="s">
        <v>73</v>
      </c>
      <c r="BK420" s="96">
        <f>ROUND($I$420*$H$420,1)</f>
        <v>0</v>
      </c>
      <c r="BL420" s="19" t="s">
        <v>261</v>
      </c>
      <c r="BM420" s="19" t="s">
        <v>1398</v>
      </c>
    </row>
    <row r="421" spans="2:65" s="22" customFormat="1" ht="15.75" customHeight="1" x14ac:dyDescent="0.3">
      <c r="B421" s="97"/>
      <c r="D421" s="98" t="s">
        <v>162</v>
      </c>
      <c r="E421" s="99"/>
      <c r="F421" s="99" t="s">
        <v>97</v>
      </c>
      <c r="H421" s="100">
        <v>3</v>
      </c>
      <c r="L421" s="97"/>
      <c r="M421" s="101"/>
      <c r="T421" s="102"/>
      <c r="AT421" s="103" t="s">
        <v>162</v>
      </c>
      <c r="AU421" s="103" t="s">
        <v>75</v>
      </c>
      <c r="AV421" s="103" t="s">
        <v>75</v>
      </c>
      <c r="AW421" s="103" t="s">
        <v>121</v>
      </c>
      <c r="AX421" s="103" t="s">
        <v>66</v>
      </c>
      <c r="AY421" s="103" t="s">
        <v>154</v>
      </c>
    </row>
    <row r="422" spans="2:65" s="22" customFormat="1" ht="15.75" customHeight="1" x14ac:dyDescent="0.3">
      <c r="B422" s="125"/>
      <c r="D422" s="104" t="s">
        <v>162</v>
      </c>
      <c r="E422" s="126"/>
      <c r="F422" s="127" t="s">
        <v>1004</v>
      </c>
      <c r="H422" s="128">
        <v>3</v>
      </c>
      <c r="L422" s="125"/>
      <c r="M422" s="129"/>
      <c r="T422" s="130"/>
      <c r="AT422" s="126" t="s">
        <v>162</v>
      </c>
      <c r="AU422" s="126" t="s">
        <v>75</v>
      </c>
      <c r="AV422" s="126" t="s">
        <v>160</v>
      </c>
      <c r="AW422" s="126" t="s">
        <v>121</v>
      </c>
      <c r="AX422" s="126" t="s">
        <v>73</v>
      </c>
      <c r="AY422" s="126" t="s">
        <v>154</v>
      </c>
    </row>
    <row r="423" spans="2:65" s="22" customFormat="1" ht="15.75" customHeight="1" x14ac:dyDescent="0.3">
      <c r="B423" s="23"/>
      <c r="C423" s="105" t="s">
        <v>1399</v>
      </c>
      <c r="D423" s="105" t="s">
        <v>171</v>
      </c>
      <c r="E423" s="106" t="s">
        <v>1400</v>
      </c>
      <c r="F423" s="107" t="s">
        <v>1401</v>
      </c>
      <c r="G423" s="108" t="s">
        <v>258</v>
      </c>
      <c r="H423" s="109">
        <v>2</v>
      </c>
      <c r="I423" s="119"/>
      <c r="J423" s="110">
        <f>ROUND($I$423*$H$423,1)</f>
        <v>0</v>
      </c>
      <c r="K423" s="107"/>
      <c r="L423" s="111"/>
      <c r="M423" s="112"/>
      <c r="N423" s="113" t="s">
        <v>37</v>
      </c>
      <c r="Q423" s="94">
        <v>0</v>
      </c>
      <c r="R423" s="94">
        <f>$Q$423*$H$423</f>
        <v>0</v>
      </c>
      <c r="S423" s="94">
        <v>0</v>
      </c>
      <c r="T423" s="95">
        <f>$S$423*$H$423</f>
        <v>0</v>
      </c>
      <c r="AR423" s="19" t="s">
        <v>354</v>
      </c>
      <c r="AT423" s="19" t="s">
        <v>171</v>
      </c>
      <c r="AU423" s="19" t="s">
        <v>75</v>
      </c>
      <c r="AY423" s="22" t="s">
        <v>154</v>
      </c>
      <c r="BE423" s="96">
        <f>IF($N$423="základní",$J$423,0)</f>
        <v>0</v>
      </c>
      <c r="BF423" s="96">
        <f>IF($N$423="snížená",$J$423,0)</f>
        <v>0</v>
      </c>
      <c r="BG423" s="96">
        <f>IF($N$423="zákl. přenesená",$J$423,0)</f>
        <v>0</v>
      </c>
      <c r="BH423" s="96">
        <f>IF($N$423="sníž. přenesená",$J$423,0)</f>
        <v>0</v>
      </c>
      <c r="BI423" s="96">
        <f>IF($N$423="nulová",$J$423,0)</f>
        <v>0</v>
      </c>
      <c r="BJ423" s="19" t="s">
        <v>73</v>
      </c>
      <c r="BK423" s="96">
        <f>ROUND($I$423*$H$423,1)</f>
        <v>0</v>
      </c>
      <c r="BL423" s="19" t="s">
        <v>261</v>
      </c>
      <c r="BM423" s="19" t="s">
        <v>1402</v>
      </c>
    </row>
    <row r="424" spans="2:65" s="22" customFormat="1" ht="15.75" customHeight="1" x14ac:dyDescent="0.3">
      <c r="B424" s="97"/>
      <c r="D424" s="98" t="s">
        <v>162</v>
      </c>
      <c r="E424" s="99"/>
      <c r="F424" s="99" t="s">
        <v>75</v>
      </c>
      <c r="H424" s="100">
        <v>2</v>
      </c>
      <c r="L424" s="97"/>
      <c r="M424" s="101"/>
      <c r="T424" s="102"/>
      <c r="AT424" s="103" t="s">
        <v>162</v>
      </c>
      <c r="AU424" s="103" t="s">
        <v>75</v>
      </c>
      <c r="AV424" s="103" t="s">
        <v>75</v>
      </c>
      <c r="AW424" s="103" t="s">
        <v>121</v>
      </c>
      <c r="AX424" s="103" t="s">
        <v>66</v>
      </c>
      <c r="AY424" s="103" t="s">
        <v>154</v>
      </c>
    </row>
    <row r="425" spans="2:65" s="22" customFormat="1" ht="15.75" customHeight="1" x14ac:dyDescent="0.3">
      <c r="B425" s="125"/>
      <c r="D425" s="104" t="s">
        <v>162</v>
      </c>
      <c r="E425" s="126"/>
      <c r="F425" s="127" t="s">
        <v>1004</v>
      </c>
      <c r="H425" s="128">
        <v>2</v>
      </c>
      <c r="L425" s="125"/>
      <c r="M425" s="129"/>
      <c r="T425" s="130"/>
      <c r="AT425" s="126" t="s">
        <v>162</v>
      </c>
      <c r="AU425" s="126" t="s">
        <v>75</v>
      </c>
      <c r="AV425" s="126" t="s">
        <v>160</v>
      </c>
      <c r="AW425" s="126" t="s">
        <v>121</v>
      </c>
      <c r="AX425" s="126" t="s">
        <v>73</v>
      </c>
      <c r="AY425" s="126" t="s">
        <v>154</v>
      </c>
    </row>
    <row r="426" spans="2:65" s="22" customFormat="1" ht="15.75" customHeight="1" x14ac:dyDescent="0.3">
      <c r="B426" s="23"/>
      <c r="C426" s="105" t="s">
        <v>1403</v>
      </c>
      <c r="D426" s="105" t="s">
        <v>171</v>
      </c>
      <c r="E426" s="106" t="s">
        <v>1404</v>
      </c>
      <c r="F426" s="107" t="s">
        <v>1405</v>
      </c>
      <c r="G426" s="108" t="s">
        <v>258</v>
      </c>
      <c r="H426" s="109">
        <v>1</v>
      </c>
      <c r="I426" s="119"/>
      <c r="J426" s="110">
        <f>ROUND($I$426*$H$426,1)</f>
        <v>0</v>
      </c>
      <c r="K426" s="107"/>
      <c r="L426" s="111"/>
      <c r="M426" s="112"/>
      <c r="N426" s="113" t="s">
        <v>37</v>
      </c>
      <c r="Q426" s="94">
        <v>0</v>
      </c>
      <c r="R426" s="94">
        <f>$Q$426*$H$426</f>
        <v>0</v>
      </c>
      <c r="S426" s="94">
        <v>0</v>
      </c>
      <c r="T426" s="95">
        <f>$S$426*$H$426</f>
        <v>0</v>
      </c>
      <c r="AR426" s="19" t="s">
        <v>354</v>
      </c>
      <c r="AT426" s="19" t="s">
        <v>171</v>
      </c>
      <c r="AU426" s="19" t="s">
        <v>75</v>
      </c>
      <c r="AY426" s="22" t="s">
        <v>154</v>
      </c>
      <c r="BE426" s="96">
        <f>IF($N$426="základní",$J$426,0)</f>
        <v>0</v>
      </c>
      <c r="BF426" s="96">
        <f>IF($N$426="snížená",$J$426,0)</f>
        <v>0</v>
      </c>
      <c r="BG426" s="96">
        <f>IF($N$426="zákl. přenesená",$J$426,0)</f>
        <v>0</v>
      </c>
      <c r="BH426" s="96">
        <f>IF($N$426="sníž. přenesená",$J$426,0)</f>
        <v>0</v>
      </c>
      <c r="BI426" s="96">
        <f>IF($N$426="nulová",$J$426,0)</f>
        <v>0</v>
      </c>
      <c r="BJ426" s="19" t="s">
        <v>73</v>
      </c>
      <c r="BK426" s="96">
        <f>ROUND($I$426*$H$426,1)</f>
        <v>0</v>
      </c>
      <c r="BL426" s="19" t="s">
        <v>261</v>
      </c>
      <c r="BM426" s="19" t="s">
        <v>1406</v>
      </c>
    </row>
    <row r="427" spans="2:65" s="22" customFormat="1" ht="15.75" customHeight="1" x14ac:dyDescent="0.3">
      <c r="B427" s="97"/>
      <c r="D427" s="98" t="s">
        <v>162</v>
      </c>
      <c r="E427" s="99"/>
      <c r="F427" s="99" t="s">
        <v>73</v>
      </c>
      <c r="H427" s="100">
        <v>1</v>
      </c>
      <c r="L427" s="97"/>
      <c r="M427" s="101"/>
      <c r="T427" s="102"/>
      <c r="AT427" s="103" t="s">
        <v>162</v>
      </c>
      <c r="AU427" s="103" t="s">
        <v>75</v>
      </c>
      <c r="AV427" s="103" t="s">
        <v>75</v>
      </c>
      <c r="AW427" s="103" t="s">
        <v>121</v>
      </c>
      <c r="AX427" s="103" t="s">
        <v>66</v>
      </c>
      <c r="AY427" s="103" t="s">
        <v>154</v>
      </c>
    </row>
    <row r="428" spans="2:65" s="22" customFormat="1" ht="15.75" customHeight="1" x14ac:dyDescent="0.3">
      <c r="B428" s="125"/>
      <c r="D428" s="104" t="s">
        <v>162</v>
      </c>
      <c r="E428" s="126"/>
      <c r="F428" s="127" t="s">
        <v>1004</v>
      </c>
      <c r="H428" s="128">
        <v>1</v>
      </c>
      <c r="L428" s="125"/>
      <c r="M428" s="129"/>
      <c r="T428" s="130"/>
      <c r="AT428" s="126" t="s">
        <v>162</v>
      </c>
      <c r="AU428" s="126" t="s">
        <v>75</v>
      </c>
      <c r="AV428" s="126" t="s">
        <v>160</v>
      </c>
      <c r="AW428" s="126" t="s">
        <v>121</v>
      </c>
      <c r="AX428" s="126" t="s">
        <v>73</v>
      </c>
      <c r="AY428" s="126" t="s">
        <v>154</v>
      </c>
    </row>
    <row r="429" spans="2:65" s="22" customFormat="1" ht="15.75" customHeight="1" x14ac:dyDescent="0.3">
      <c r="B429" s="23"/>
      <c r="C429" s="105" t="s">
        <v>1407</v>
      </c>
      <c r="D429" s="105" t="s">
        <v>171</v>
      </c>
      <c r="E429" s="106" t="s">
        <v>1408</v>
      </c>
      <c r="F429" s="107" t="s">
        <v>1409</v>
      </c>
      <c r="G429" s="108" t="s">
        <v>258</v>
      </c>
      <c r="H429" s="109">
        <v>1</v>
      </c>
      <c r="I429" s="119"/>
      <c r="J429" s="110">
        <f>ROUND($I$429*$H$429,1)</f>
        <v>0</v>
      </c>
      <c r="K429" s="107"/>
      <c r="L429" s="111"/>
      <c r="M429" s="112"/>
      <c r="N429" s="113" t="s">
        <v>37</v>
      </c>
      <c r="Q429" s="94">
        <v>0</v>
      </c>
      <c r="R429" s="94">
        <f>$Q$429*$H$429</f>
        <v>0</v>
      </c>
      <c r="S429" s="94">
        <v>0</v>
      </c>
      <c r="T429" s="95">
        <f>$S$429*$H$429</f>
        <v>0</v>
      </c>
      <c r="AR429" s="19" t="s">
        <v>354</v>
      </c>
      <c r="AT429" s="19" t="s">
        <v>171</v>
      </c>
      <c r="AU429" s="19" t="s">
        <v>75</v>
      </c>
      <c r="AY429" s="22" t="s">
        <v>154</v>
      </c>
      <c r="BE429" s="96">
        <f>IF($N$429="základní",$J$429,0)</f>
        <v>0</v>
      </c>
      <c r="BF429" s="96">
        <f>IF($N$429="snížená",$J$429,0)</f>
        <v>0</v>
      </c>
      <c r="BG429" s="96">
        <f>IF($N$429="zákl. přenesená",$J$429,0)</f>
        <v>0</v>
      </c>
      <c r="BH429" s="96">
        <f>IF($N$429="sníž. přenesená",$J$429,0)</f>
        <v>0</v>
      </c>
      <c r="BI429" s="96">
        <f>IF($N$429="nulová",$J$429,0)</f>
        <v>0</v>
      </c>
      <c r="BJ429" s="19" t="s">
        <v>73</v>
      </c>
      <c r="BK429" s="96">
        <f>ROUND($I$429*$H$429,1)</f>
        <v>0</v>
      </c>
      <c r="BL429" s="19" t="s">
        <v>261</v>
      </c>
      <c r="BM429" s="19" t="s">
        <v>1410</v>
      </c>
    </row>
    <row r="430" spans="2:65" s="22" customFormat="1" ht="15.75" customHeight="1" x14ac:dyDescent="0.3">
      <c r="B430" s="97"/>
      <c r="D430" s="98" t="s">
        <v>162</v>
      </c>
      <c r="E430" s="99"/>
      <c r="F430" s="99" t="s">
        <v>73</v>
      </c>
      <c r="H430" s="100">
        <v>1</v>
      </c>
      <c r="L430" s="97"/>
      <c r="M430" s="101"/>
      <c r="T430" s="102"/>
      <c r="AT430" s="103" t="s">
        <v>162</v>
      </c>
      <c r="AU430" s="103" t="s">
        <v>75</v>
      </c>
      <c r="AV430" s="103" t="s">
        <v>75</v>
      </c>
      <c r="AW430" s="103" t="s">
        <v>121</v>
      </c>
      <c r="AX430" s="103" t="s">
        <v>66</v>
      </c>
      <c r="AY430" s="103" t="s">
        <v>154</v>
      </c>
    </row>
    <row r="431" spans="2:65" s="22" customFormat="1" ht="15.75" customHeight="1" x14ac:dyDescent="0.3">
      <c r="B431" s="125"/>
      <c r="D431" s="104" t="s">
        <v>162</v>
      </c>
      <c r="E431" s="126"/>
      <c r="F431" s="127" t="s">
        <v>1004</v>
      </c>
      <c r="H431" s="128">
        <v>1</v>
      </c>
      <c r="L431" s="125"/>
      <c r="M431" s="129"/>
      <c r="T431" s="130"/>
      <c r="AT431" s="126" t="s">
        <v>162</v>
      </c>
      <c r="AU431" s="126" t="s">
        <v>75</v>
      </c>
      <c r="AV431" s="126" t="s">
        <v>160</v>
      </c>
      <c r="AW431" s="126" t="s">
        <v>121</v>
      </c>
      <c r="AX431" s="126" t="s">
        <v>73</v>
      </c>
      <c r="AY431" s="126" t="s">
        <v>154</v>
      </c>
    </row>
    <row r="432" spans="2:65" s="22" customFormat="1" ht="15.75" customHeight="1" x14ac:dyDescent="0.3">
      <c r="B432" s="23"/>
      <c r="C432" s="105" t="s">
        <v>1411</v>
      </c>
      <c r="D432" s="105" t="s">
        <v>171</v>
      </c>
      <c r="E432" s="106" t="s">
        <v>1412</v>
      </c>
      <c r="F432" s="107" t="s">
        <v>1401</v>
      </c>
      <c r="G432" s="108" t="s">
        <v>258</v>
      </c>
      <c r="H432" s="109">
        <v>1</v>
      </c>
      <c r="I432" s="119"/>
      <c r="J432" s="110">
        <f>ROUND($I$432*$H$432,1)</f>
        <v>0</v>
      </c>
      <c r="K432" s="107"/>
      <c r="L432" s="111"/>
      <c r="M432" s="112"/>
      <c r="N432" s="113" t="s">
        <v>37</v>
      </c>
      <c r="Q432" s="94">
        <v>0</v>
      </c>
      <c r="R432" s="94">
        <f>$Q$432*$H$432</f>
        <v>0</v>
      </c>
      <c r="S432" s="94">
        <v>0</v>
      </c>
      <c r="T432" s="95">
        <f>$S$432*$H$432</f>
        <v>0</v>
      </c>
      <c r="AR432" s="19" t="s">
        <v>354</v>
      </c>
      <c r="AT432" s="19" t="s">
        <v>171</v>
      </c>
      <c r="AU432" s="19" t="s">
        <v>75</v>
      </c>
      <c r="AY432" s="22" t="s">
        <v>154</v>
      </c>
      <c r="BE432" s="96">
        <f>IF($N$432="základní",$J$432,0)</f>
        <v>0</v>
      </c>
      <c r="BF432" s="96">
        <f>IF($N$432="snížená",$J$432,0)</f>
        <v>0</v>
      </c>
      <c r="BG432" s="96">
        <f>IF($N$432="zákl. přenesená",$J$432,0)</f>
        <v>0</v>
      </c>
      <c r="BH432" s="96">
        <f>IF($N$432="sníž. přenesená",$J$432,0)</f>
        <v>0</v>
      </c>
      <c r="BI432" s="96">
        <f>IF($N$432="nulová",$J$432,0)</f>
        <v>0</v>
      </c>
      <c r="BJ432" s="19" t="s">
        <v>73</v>
      </c>
      <c r="BK432" s="96">
        <f>ROUND($I$432*$H$432,1)</f>
        <v>0</v>
      </c>
      <c r="BL432" s="19" t="s">
        <v>261</v>
      </c>
      <c r="BM432" s="19" t="s">
        <v>1413</v>
      </c>
    </row>
    <row r="433" spans="2:65" s="22" customFormat="1" ht="15.75" customHeight="1" x14ac:dyDescent="0.3">
      <c r="B433" s="97"/>
      <c r="D433" s="98" t="s">
        <v>162</v>
      </c>
      <c r="E433" s="99"/>
      <c r="F433" s="99" t="s">
        <v>73</v>
      </c>
      <c r="H433" s="100">
        <v>1</v>
      </c>
      <c r="L433" s="97"/>
      <c r="M433" s="101"/>
      <c r="T433" s="102"/>
      <c r="AT433" s="103" t="s">
        <v>162</v>
      </c>
      <c r="AU433" s="103" t="s">
        <v>75</v>
      </c>
      <c r="AV433" s="103" t="s">
        <v>75</v>
      </c>
      <c r="AW433" s="103" t="s">
        <v>121</v>
      </c>
      <c r="AX433" s="103" t="s">
        <v>66</v>
      </c>
      <c r="AY433" s="103" t="s">
        <v>154</v>
      </c>
    </row>
    <row r="434" spans="2:65" s="22" customFormat="1" ht="15.75" customHeight="1" x14ac:dyDescent="0.3">
      <c r="B434" s="125"/>
      <c r="D434" s="104" t="s">
        <v>162</v>
      </c>
      <c r="E434" s="126"/>
      <c r="F434" s="127" t="s">
        <v>1004</v>
      </c>
      <c r="H434" s="128">
        <v>1</v>
      </c>
      <c r="L434" s="125"/>
      <c r="M434" s="129"/>
      <c r="T434" s="130"/>
      <c r="AT434" s="126" t="s">
        <v>162</v>
      </c>
      <c r="AU434" s="126" t="s">
        <v>75</v>
      </c>
      <c r="AV434" s="126" t="s">
        <v>160</v>
      </c>
      <c r="AW434" s="126" t="s">
        <v>121</v>
      </c>
      <c r="AX434" s="126" t="s">
        <v>73</v>
      </c>
      <c r="AY434" s="126" t="s">
        <v>154</v>
      </c>
    </row>
    <row r="435" spans="2:65" s="22" customFormat="1" ht="15.75" customHeight="1" x14ac:dyDescent="0.3">
      <c r="B435" s="23"/>
      <c r="C435" s="105" t="s">
        <v>1414</v>
      </c>
      <c r="D435" s="105" t="s">
        <v>171</v>
      </c>
      <c r="E435" s="106" t="s">
        <v>1415</v>
      </c>
      <c r="F435" s="107" t="s">
        <v>1416</v>
      </c>
      <c r="G435" s="108" t="s">
        <v>258</v>
      </c>
      <c r="H435" s="109">
        <v>18</v>
      </c>
      <c r="I435" s="119"/>
      <c r="J435" s="110">
        <f>ROUND($I$435*$H$435,1)</f>
        <v>0</v>
      </c>
      <c r="K435" s="107"/>
      <c r="L435" s="111"/>
      <c r="M435" s="112"/>
      <c r="N435" s="113" t="s">
        <v>37</v>
      </c>
      <c r="Q435" s="94">
        <v>0</v>
      </c>
      <c r="R435" s="94">
        <f>$Q$435*$H$435</f>
        <v>0</v>
      </c>
      <c r="S435" s="94">
        <v>0</v>
      </c>
      <c r="T435" s="95">
        <f>$S$435*$H$435</f>
        <v>0</v>
      </c>
      <c r="AR435" s="19" t="s">
        <v>354</v>
      </c>
      <c r="AT435" s="19" t="s">
        <v>171</v>
      </c>
      <c r="AU435" s="19" t="s">
        <v>75</v>
      </c>
      <c r="AY435" s="22" t="s">
        <v>154</v>
      </c>
      <c r="BE435" s="96">
        <f>IF($N$435="základní",$J$435,0)</f>
        <v>0</v>
      </c>
      <c r="BF435" s="96">
        <f>IF($N$435="snížená",$J$435,0)</f>
        <v>0</v>
      </c>
      <c r="BG435" s="96">
        <f>IF($N$435="zákl. přenesená",$J$435,0)</f>
        <v>0</v>
      </c>
      <c r="BH435" s="96">
        <f>IF($N$435="sníž. přenesená",$J$435,0)</f>
        <v>0</v>
      </c>
      <c r="BI435" s="96">
        <f>IF($N$435="nulová",$J$435,0)</f>
        <v>0</v>
      </c>
      <c r="BJ435" s="19" t="s">
        <v>73</v>
      </c>
      <c r="BK435" s="96">
        <f>ROUND($I$435*$H$435,1)</f>
        <v>0</v>
      </c>
      <c r="BL435" s="19" t="s">
        <v>261</v>
      </c>
      <c r="BM435" s="19" t="s">
        <v>1417</v>
      </c>
    </row>
    <row r="436" spans="2:65" s="22" customFormat="1" ht="15.75" customHeight="1" x14ac:dyDescent="0.3">
      <c r="B436" s="97"/>
      <c r="D436" s="98" t="s">
        <v>162</v>
      </c>
      <c r="E436" s="99"/>
      <c r="F436" s="99" t="s">
        <v>276</v>
      </c>
      <c r="H436" s="100">
        <v>18</v>
      </c>
      <c r="L436" s="97"/>
      <c r="M436" s="101"/>
      <c r="T436" s="102"/>
      <c r="AT436" s="103" t="s">
        <v>162</v>
      </c>
      <c r="AU436" s="103" t="s">
        <v>75</v>
      </c>
      <c r="AV436" s="103" t="s">
        <v>75</v>
      </c>
      <c r="AW436" s="103" t="s">
        <v>121</v>
      </c>
      <c r="AX436" s="103" t="s">
        <v>66</v>
      </c>
      <c r="AY436" s="103" t="s">
        <v>154</v>
      </c>
    </row>
    <row r="437" spans="2:65" s="22" customFormat="1" ht="15.75" customHeight="1" x14ac:dyDescent="0.3">
      <c r="B437" s="125"/>
      <c r="D437" s="104" t="s">
        <v>162</v>
      </c>
      <c r="E437" s="126"/>
      <c r="F437" s="127" t="s">
        <v>1004</v>
      </c>
      <c r="H437" s="128">
        <v>18</v>
      </c>
      <c r="L437" s="125"/>
      <c r="M437" s="129"/>
      <c r="T437" s="130"/>
      <c r="AT437" s="126" t="s">
        <v>162</v>
      </c>
      <c r="AU437" s="126" t="s">
        <v>75</v>
      </c>
      <c r="AV437" s="126" t="s">
        <v>160</v>
      </c>
      <c r="AW437" s="126" t="s">
        <v>121</v>
      </c>
      <c r="AX437" s="126" t="s">
        <v>73</v>
      </c>
      <c r="AY437" s="126" t="s">
        <v>154</v>
      </c>
    </row>
    <row r="438" spans="2:65" s="22" customFormat="1" ht="15.75" customHeight="1" x14ac:dyDescent="0.3">
      <c r="B438" s="23"/>
      <c r="C438" s="105" t="s">
        <v>1418</v>
      </c>
      <c r="D438" s="105" t="s">
        <v>171</v>
      </c>
      <c r="E438" s="106" t="s">
        <v>1419</v>
      </c>
      <c r="F438" s="107" t="s">
        <v>1420</v>
      </c>
      <c r="G438" s="108" t="s">
        <v>258</v>
      </c>
      <c r="H438" s="109">
        <v>18</v>
      </c>
      <c r="I438" s="119"/>
      <c r="J438" s="110">
        <f>ROUND($I$438*$H$438,1)</f>
        <v>0</v>
      </c>
      <c r="K438" s="107"/>
      <c r="L438" s="111"/>
      <c r="M438" s="112"/>
      <c r="N438" s="113" t="s">
        <v>37</v>
      </c>
      <c r="Q438" s="94">
        <v>0</v>
      </c>
      <c r="R438" s="94">
        <f>$Q$438*$H$438</f>
        <v>0</v>
      </c>
      <c r="S438" s="94">
        <v>0</v>
      </c>
      <c r="T438" s="95">
        <f>$S$438*$H$438</f>
        <v>0</v>
      </c>
      <c r="AR438" s="19" t="s">
        <v>354</v>
      </c>
      <c r="AT438" s="19" t="s">
        <v>171</v>
      </c>
      <c r="AU438" s="19" t="s">
        <v>75</v>
      </c>
      <c r="AY438" s="22" t="s">
        <v>154</v>
      </c>
      <c r="BE438" s="96">
        <f>IF($N$438="základní",$J$438,0)</f>
        <v>0</v>
      </c>
      <c r="BF438" s="96">
        <f>IF($N$438="snížená",$J$438,0)</f>
        <v>0</v>
      </c>
      <c r="BG438" s="96">
        <f>IF($N$438="zákl. přenesená",$J$438,0)</f>
        <v>0</v>
      </c>
      <c r="BH438" s="96">
        <f>IF($N$438="sníž. přenesená",$J$438,0)</f>
        <v>0</v>
      </c>
      <c r="BI438" s="96">
        <f>IF($N$438="nulová",$J$438,0)</f>
        <v>0</v>
      </c>
      <c r="BJ438" s="19" t="s">
        <v>73</v>
      </c>
      <c r="BK438" s="96">
        <f>ROUND($I$438*$H$438,1)</f>
        <v>0</v>
      </c>
      <c r="BL438" s="19" t="s">
        <v>261</v>
      </c>
      <c r="BM438" s="19" t="s">
        <v>1421</v>
      </c>
    </row>
    <row r="439" spans="2:65" s="22" customFormat="1" ht="15.75" customHeight="1" x14ac:dyDescent="0.3">
      <c r="B439" s="97"/>
      <c r="D439" s="98" t="s">
        <v>162</v>
      </c>
      <c r="E439" s="99"/>
      <c r="F439" s="99" t="s">
        <v>276</v>
      </c>
      <c r="H439" s="100">
        <v>18</v>
      </c>
      <c r="L439" s="97"/>
      <c r="M439" s="101"/>
      <c r="T439" s="102"/>
      <c r="AT439" s="103" t="s">
        <v>162</v>
      </c>
      <c r="AU439" s="103" t="s">
        <v>75</v>
      </c>
      <c r="AV439" s="103" t="s">
        <v>75</v>
      </c>
      <c r="AW439" s="103" t="s">
        <v>121</v>
      </c>
      <c r="AX439" s="103" t="s">
        <v>66</v>
      </c>
      <c r="AY439" s="103" t="s">
        <v>154</v>
      </c>
    </row>
    <row r="440" spans="2:65" s="22" customFormat="1" ht="15.75" customHeight="1" x14ac:dyDescent="0.3">
      <c r="B440" s="125"/>
      <c r="D440" s="104" t="s">
        <v>162</v>
      </c>
      <c r="E440" s="126"/>
      <c r="F440" s="127" t="s">
        <v>1004</v>
      </c>
      <c r="H440" s="128">
        <v>18</v>
      </c>
      <c r="L440" s="125"/>
      <c r="M440" s="129"/>
      <c r="T440" s="130"/>
      <c r="AT440" s="126" t="s">
        <v>162</v>
      </c>
      <c r="AU440" s="126" t="s">
        <v>75</v>
      </c>
      <c r="AV440" s="126" t="s">
        <v>160</v>
      </c>
      <c r="AW440" s="126" t="s">
        <v>121</v>
      </c>
      <c r="AX440" s="126" t="s">
        <v>73</v>
      </c>
      <c r="AY440" s="126" t="s">
        <v>154</v>
      </c>
    </row>
    <row r="441" spans="2:65" s="22" customFormat="1" ht="15.75" customHeight="1" x14ac:dyDescent="0.3">
      <c r="B441" s="23"/>
      <c r="C441" s="105" t="s">
        <v>1422</v>
      </c>
      <c r="D441" s="105" t="s">
        <v>171</v>
      </c>
      <c r="E441" s="106" t="s">
        <v>1423</v>
      </c>
      <c r="F441" s="107" t="s">
        <v>1424</v>
      </c>
      <c r="G441" s="108" t="s">
        <v>258</v>
      </c>
      <c r="H441" s="109">
        <v>11</v>
      </c>
      <c r="I441" s="119"/>
      <c r="J441" s="110">
        <f>ROUND($I$441*$H$441,1)</f>
        <v>0</v>
      </c>
      <c r="K441" s="107"/>
      <c r="L441" s="111"/>
      <c r="M441" s="112"/>
      <c r="N441" s="113" t="s">
        <v>37</v>
      </c>
      <c r="Q441" s="94">
        <v>0</v>
      </c>
      <c r="R441" s="94">
        <f>$Q$441*$H$441</f>
        <v>0</v>
      </c>
      <c r="S441" s="94">
        <v>0</v>
      </c>
      <c r="T441" s="95">
        <f>$S$441*$H$441</f>
        <v>0</v>
      </c>
      <c r="AR441" s="19" t="s">
        <v>354</v>
      </c>
      <c r="AT441" s="19" t="s">
        <v>171</v>
      </c>
      <c r="AU441" s="19" t="s">
        <v>75</v>
      </c>
      <c r="AY441" s="22" t="s">
        <v>154</v>
      </c>
      <c r="BE441" s="96">
        <f>IF($N$441="základní",$J$441,0)</f>
        <v>0</v>
      </c>
      <c r="BF441" s="96">
        <f>IF($N$441="snížená",$J$441,0)</f>
        <v>0</v>
      </c>
      <c r="BG441" s="96">
        <f>IF($N$441="zákl. přenesená",$J$441,0)</f>
        <v>0</v>
      </c>
      <c r="BH441" s="96">
        <f>IF($N$441="sníž. přenesená",$J$441,0)</f>
        <v>0</v>
      </c>
      <c r="BI441" s="96">
        <f>IF($N$441="nulová",$J$441,0)</f>
        <v>0</v>
      </c>
      <c r="BJ441" s="19" t="s">
        <v>73</v>
      </c>
      <c r="BK441" s="96">
        <f>ROUND($I$441*$H$441,1)</f>
        <v>0</v>
      </c>
      <c r="BL441" s="19" t="s">
        <v>261</v>
      </c>
      <c r="BM441" s="19" t="s">
        <v>1425</v>
      </c>
    </row>
    <row r="442" spans="2:65" s="22" customFormat="1" ht="15.75" customHeight="1" x14ac:dyDescent="0.3">
      <c r="B442" s="97"/>
      <c r="D442" s="98" t="s">
        <v>162</v>
      </c>
      <c r="E442" s="99"/>
      <c r="F442" s="99" t="s">
        <v>231</v>
      </c>
      <c r="H442" s="100">
        <v>11</v>
      </c>
      <c r="L442" s="97"/>
      <c r="M442" s="101"/>
      <c r="T442" s="102"/>
      <c r="AT442" s="103" t="s">
        <v>162</v>
      </c>
      <c r="AU442" s="103" t="s">
        <v>75</v>
      </c>
      <c r="AV442" s="103" t="s">
        <v>75</v>
      </c>
      <c r="AW442" s="103" t="s">
        <v>121</v>
      </c>
      <c r="AX442" s="103" t="s">
        <v>66</v>
      </c>
      <c r="AY442" s="103" t="s">
        <v>154</v>
      </c>
    </row>
    <row r="443" spans="2:65" s="22" customFormat="1" ht="15.75" customHeight="1" x14ac:dyDescent="0.3">
      <c r="B443" s="125"/>
      <c r="D443" s="104" t="s">
        <v>162</v>
      </c>
      <c r="E443" s="126"/>
      <c r="F443" s="127" t="s">
        <v>1004</v>
      </c>
      <c r="H443" s="128">
        <v>11</v>
      </c>
      <c r="L443" s="125"/>
      <c r="M443" s="129"/>
      <c r="T443" s="130"/>
      <c r="AT443" s="126" t="s">
        <v>162</v>
      </c>
      <c r="AU443" s="126" t="s">
        <v>75</v>
      </c>
      <c r="AV443" s="126" t="s">
        <v>160</v>
      </c>
      <c r="AW443" s="126" t="s">
        <v>121</v>
      </c>
      <c r="AX443" s="126" t="s">
        <v>73</v>
      </c>
      <c r="AY443" s="126" t="s">
        <v>154</v>
      </c>
    </row>
    <row r="444" spans="2:65" s="22" customFormat="1" ht="15.75" customHeight="1" x14ac:dyDescent="0.3">
      <c r="B444" s="23"/>
      <c r="C444" s="105" t="s">
        <v>1426</v>
      </c>
      <c r="D444" s="105" t="s">
        <v>171</v>
      </c>
      <c r="E444" s="106" t="s">
        <v>1427</v>
      </c>
      <c r="F444" s="107" t="s">
        <v>1428</v>
      </c>
      <c r="G444" s="108" t="s">
        <v>258</v>
      </c>
      <c r="H444" s="109">
        <v>11</v>
      </c>
      <c r="I444" s="119"/>
      <c r="J444" s="110">
        <f>ROUND($I$444*$H$444,1)</f>
        <v>0</v>
      </c>
      <c r="K444" s="107"/>
      <c r="L444" s="111"/>
      <c r="M444" s="112"/>
      <c r="N444" s="113" t="s">
        <v>37</v>
      </c>
      <c r="Q444" s="94">
        <v>0</v>
      </c>
      <c r="R444" s="94">
        <f>$Q$444*$H$444</f>
        <v>0</v>
      </c>
      <c r="S444" s="94">
        <v>0</v>
      </c>
      <c r="T444" s="95">
        <f>$S$444*$H$444</f>
        <v>0</v>
      </c>
      <c r="AR444" s="19" t="s">
        <v>354</v>
      </c>
      <c r="AT444" s="19" t="s">
        <v>171</v>
      </c>
      <c r="AU444" s="19" t="s">
        <v>75</v>
      </c>
      <c r="AY444" s="22" t="s">
        <v>154</v>
      </c>
      <c r="BE444" s="96">
        <f>IF($N$444="základní",$J$444,0)</f>
        <v>0</v>
      </c>
      <c r="BF444" s="96">
        <f>IF($N$444="snížená",$J$444,0)</f>
        <v>0</v>
      </c>
      <c r="BG444" s="96">
        <f>IF($N$444="zákl. přenesená",$J$444,0)</f>
        <v>0</v>
      </c>
      <c r="BH444" s="96">
        <f>IF($N$444="sníž. přenesená",$J$444,0)</f>
        <v>0</v>
      </c>
      <c r="BI444" s="96">
        <f>IF($N$444="nulová",$J$444,0)</f>
        <v>0</v>
      </c>
      <c r="BJ444" s="19" t="s">
        <v>73</v>
      </c>
      <c r="BK444" s="96">
        <f>ROUND($I$444*$H$444,1)</f>
        <v>0</v>
      </c>
      <c r="BL444" s="19" t="s">
        <v>261</v>
      </c>
      <c r="BM444" s="19" t="s">
        <v>1429</v>
      </c>
    </row>
    <row r="445" spans="2:65" s="22" customFormat="1" ht="15.75" customHeight="1" x14ac:dyDescent="0.3">
      <c r="B445" s="97"/>
      <c r="D445" s="98" t="s">
        <v>162</v>
      </c>
      <c r="E445" s="99"/>
      <c r="F445" s="99" t="s">
        <v>231</v>
      </c>
      <c r="H445" s="100">
        <v>11</v>
      </c>
      <c r="L445" s="97"/>
      <c r="M445" s="101"/>
      <c r="T445" s="102"/>
      <c r="AT445" s="103" t="s">
        <v>162</v>
      </c>
      <c r="AU445" s="103" t="s">
        <v>75</v>
      </c>
      <c r="AV445" s="103" t="s">
        <v>75</v>
      </c>
      <c r="AW445" s="103" t="s">
        <v>121</v>
      </c>
      <c r="AX445" s="103" t="s">
        <v>66</v>
      </c>
      <c r="AY445" s="103" t="s">
        <v>154</v>
      </c>
    </row>
    <row r="446" spans="2:65" s="22" customFormat="1" ht="15.75" customHeight="1" x14ac:dyDescent="0.3">
      <c r="B446" s="125"/>
      <c r="D446" s="104" t="s">
        <v>162</v>
      </c>
      <c r="E446" s="126"/>
      <c r="F446" s="127" t="s">
        <v>1004</v>
      </c>
      <c r="H446" s="128">
        <v>11</v>
      </c>
      <c r="L446" s="125"/>
      <c r="M446" s="129"/>
      <c r="T446" s="130"/>
      <c r="AT446" s="126" t="s">
        <v>162</v>
      </c>
      <c r="AU446" s="126" t="s">
        <v>75</v>
      </c>
      <c r="AV446" s="126" t="s">
        <v>160</v>
      </c>
      <c r="AW446" s="126" t="s">
        <v>121</v>
      </c>
      <c r="AX446" s="126" t="s">
        <v>73</v>
      </c>
      <c r="AY446" s="126" t="s">
        <v>154</v>
      </c>
    </row>
    <row r="447" spans="2:65" s="22" customFormat="1" ht="15.75" customHeight="1" x14ac:dyDescent="0.3">
      <c r="B447" s="23"/>
      <c r="C447" s="105" t="s">
        <v>1430</v>
      </c>
      <c r="D447" s="105" t="s">
        <v>171</v>
      </c>
      <c r="E447" s="106" t="s">
        <v>1431</v>
      </c>
      <c r="F447" s="107" t="s">
        <v>1432</v>
      </c>
      <c r="G447" s="108" t="s">
        <v>258</v>
      </c>
      <c r="H447" s="109">
        <v>1</v>
      </c>
      <c r="I447" s="119"/>
      <c r="J447" s="110">
        <f>ROUND($I$447*$H$447,1)</f>
        <v>0</v>
      </c>
      <c r="K447" s="107"/>
      <c r="L447" s="111"/>
      <c r="M447" s="112"/>
      <c r="N447" s="113" t="s">
        <v>37</v>
      </c>
      <c r="Q447" s="94">
        <v>0</v>
      </c>
      <c r="R447" s="94">
        <f>$Q$447*$H$447</f>
        <v>0</v>
      </c>
      <c r="S447" s="94">
        <v>0</v>
      </c>
      <c r="T447" s="95">
        <f>$S$447*$H$447</f>
        <v>0</v>
      </c>
      <c r="AR447" s="19" t="s">
        <v>354</v>
      </c>
      <c r="AT447" s="19" t="s">
        <v>171</v>
      </c>
      <c r="AU447" s="19" t="s">
        <v>75</v>
      </c>
      <c r="AY447" s="22" t="s">
        <v>154</v>
      </c>
      <c r="BE447" s="96">
        <f>IF($N$447="základní",$J$447,0)</f>
        <v>0</v>
      </c>
      <c r="BF447" s="96">
        <f>IF($N$447="snížená",$J$447,0)</f>
        <v>0</v>
      </c>
      <c r="BG447" s="96">
        <f>IF($N$447="zákl. přenesená",$J$447,0)</f>
        <v>0</v>
      </c>
      <c r="BH447" s="96">
        <f>IF($N$447="sníž. přenesená",$J$447,0)</f>
        <v>0</v>
      </c>
      <c r="BI447" s="96">
        <f>IF($N$447="nulová",$J$447,0)</f>
        <v>0</v>
      </c>
      <c r="BJ447" s="19" t="s">
        <v>73</v>
      </c>
      <c r="BK447" s="96">
        <f>ROUND($I$447*$H$447,1)</f>
        <v>0</v>
      </c>
      <c r="BL447" s="19" t="s">
        <v>261</v>
      </c>
      <c r="BM447" s="19" t="s">
        <v>1433</v>
      </c>
    </row>
    <row r="448" spans="2:65" s="22" customFormat="1" ht="15.75" customHeight="1" x14ac:dyDescent="0.3">
      <c r="B448" s="97"/>
      <c r="D448" s="98" t="s">
        <v>162</v>
      </c>
      <c r="E448" s="99"/>
      <c r="F448" s="99" t="s">
        <v>73</v>
      </c>
      <c r="H448" s="100">
        <v>1</v>
      </c>
      <c r="L448" s="97"/>
      <c r="M448" s="101"/>
      <c r="T448" s="102"/>
      <c r="AT448" s="103" t="s">
        <v>162</v>
      </c>
      <c r="AU448" s="103" t="s">
        <v>75</v>
      </c>
      <c r="AV448" s="103" t="s">
        <v>75</v>
      </c>
      <c r="AW448" s="103" t="s">
        <v>121</v>
      </c>
      <c r="AX448" s="103" t="s">
        <v>66</v>
      </c>
      <c r="AY448" s="103" t="s">
        <v>154</v>
      </c>
    </row>
    <row r="449" spans="2:65" s="22" customFormat="1" ht="15.75" customHeight="1" x14ac:dyDescent="0.3">
      <c r="B449" s="125"/>
      <c r="D449" s="104" t="s">
        <v>162</v>
      </c>
      <c r="E449" s="126"/>
      <c r="F449" s="127" t="s">
        <v>1004</v>
      </c>
      <c r="H449" s="128">
        <v>1</v>
      </c>
      <c r="L449" s="125"/>
      <c r="M449" s="129"/>
      <c r="T449" s="130"/>
      <c r="AT449" s="126" t="s">
        <v>162</v>
      </c>
      <c r="AU449" s="126" t="s">
        <v>75</v>
      </c>
      <c r="AV449" s="126" t="s">
        <v>160</v>
      </c>
      <c r="AW449" s="126" t="s">
        <v>121</v>
      </c>
      <c r="AX449" s="126" t="s">
        <v>73</v>
      </c>
      <c r="AY449" s="126" t="s">
        <v>154</v>
      </c>
    </row>
    <row r="450" spans="2:65" s="22" customFormat="1" ht="15.75" customHeight="1" x14ac:dyDescent="0.3">
      <c r="B450" s="23"/>
      <c r="C450" s="105" t="s">
        <v>1434</v>
      </c>
      <c r="D450" s="105" t="s">
        <v>171</v>
      </c>
      <c r="E450" s="106" t="s">
        <v>1435</v>
      </c>
      <c r="F450" s="107" t="s">
        <v>1401</v>
      </c>
      <c r="G450" s="108" t="s">
        <v>258</v>
      </c>
      <c r="H450" s="109">
        <v>17</v>
      </c>
      <c r="I450" s="119"/>
      <c r="J450" s="110">
        <f>ROUND($I$450*$H$450,1)</f>
        <v>0</v>
      </c>
      <c r="K450" s="107"/>
      <c r="L450" s="111"/>
      <c r="M450" s="112"/>
      <c r="N450" s="113" t="s">
        <v>37</v>
      </c>
      <c r="Q450" s="94">
        <v>0</v>
      </c>
      <c r="R450" s="94">
        <f>$Q$450*$H$450</f>
        <v>0</v>
      </c>
      <c r="S450" s="94">
        <v>0</v>
      </c>
      <c r="T450" s="95">
        <f>$S$450*$H$450</f>
        <v>0</v>
      </c>
      <c r="AR450" s="19" t="s">
        <v>354</v>
      </c>
      <c r="AT450" s="19" t="s">
        <v>171</v>
      </c>
      <c r="AU450" s="19" t="s">
        <v>75</v>
      </c>
      <c r="AY450" s="22" t="s">
        <v>154</v>
      </c>
      <c r="BE450" s="96">
        <f>IF($N$450="základní",$J$450,0)</f>
        <v>0</v>
      </c>
      <c r="BF450" s="96">
        <f>IF($N$450="snížená",$J$450,0)</f>
        <v>0</v>
      </c>
      <c r="BG450" s="96">
        <f>IF($N$450="zákl. přenesená",$J$450,0)</f>
        <v>0</v>
      </c>
      <c r="BH450" s="96">
        <f>IF($N$450="sníž. přenesená",$J$450,0)</f>
        <v>0</v>
      </c>
      <c r="BI450" s="96">
        <f>IF($N$450="nulová",$J$450,0)</f>
        <v>0</v>
      </c>
      <c r="BJ450" s="19" t="s">
        <v>73</v>
      </c>
      <c r="BK450" s="96">
        <f>ROUND($I$450*$H$450,1)</f>
        <v>0</v>
      </c>
      <c r="BL450" s="19" t="s">
        <v>261</v>
      </c>
      <c r="BM450" s="19" t="s">
        <v>1436</v>
      </c>
    </row>
    <row r="451" spans="2:65" s="22" customFormat="1" ht="15.75" customHeight="1" x14ac:dyDescent="0.3">
      <c r="B451" s="97"/>
      <c r="D451" s="98" t="s">
        <v>162</v>
      </c>
      <c r="E451" s="99"/>
      <c r="F451" s="99" t="s">
        <v>272</v>
      </c>
      <c r="H451" s="100">
        <v>17</v>
      </c>
      <c r="L451" s="97"/>
      <c r="M451" s="101"/>
      <c r="T451" s="102"/>
      <c r="AT451" s="103" t="s">
        <v>162</v>
      </c>
      <c r="AU451" s="103" t="s">
        <v>75</v>
      </c>
      <c r="AV451" s="103" t="s">
        <v>75</v>
      </c>
      <c r="AW451" s="103" t="s">
        <v>121</v>
      </c>
      <c r="AX451" s="103" t="s">
        <v>66</v>
      </c>
      <c r="AY451" s="103" t="s">
        <v>154</v>
      </c>
    </row>
    <row r="452" spans="2:65" s="22" customFormat="1" ht="15.75" customHeight="1" x14ac:dyDescent="0.3">
      <c r="B452" s="125"/>
      <c r="D452" s="104" t="s">
        <v>162</v>
      </c>
      <c r="E452" s="126"/>
      <c r="F452" s="127" t="s">
        <v>1004</v>
      </c>
      <c r="H452" s="128">
        <v>17</v>
      </c>
      <c r="L452" s="125"/>
      <c r="M452" s="129"/>
      <c r="T452" s="130"/>
      <c r="AT452" s="126" t="s">
        <v>162</v>
      </c>
      <c r="AU452" s="126" t="s">
        <v>75</v>
      </c>
      <c r="AV452" s="126" t="s">
        <v>160</v>
      </c>
      <c r="AW452" s="126" t="s">
        <v>121</v>
      </c>
      <c r="AX452" s="126" t="s">
        <v>73</v>
      </c>
      <c r="AY452" s="126" t="s">
        <v>154</v>
      </c>
    </row>
    <row r="453" spans="2:65" s="22" customFormat="1" ht="15.75" customHeight="1" x14ac:dyDescent="0.3">
      <c r="B453" s="23"/>
      <c r="C453" s="105" t="s">
        <v>1437</v>
      </c>
      <c r="D453" s="105" t="s">
        <v>171</v>
      </c>
      <c r="E453" s="106" t="s">
        <v>1438</v>
      </c>
      <c r="F453" s="107" t="s">
        <v>1424</v>
      </c>
      <c r="G453" s="108" t="s">
        <v>258</v>
      </c>
      <c r="H453" s="109">
        <v>18</v>
      </c>
      <c r="I453" s="119"/>
      <c r="J453" s="110">
        <f>ROUND($I$453*$H$453,1)</f>
        <v>0</v>
      </c>
      <c r="K453" s="107"/>
      <c r="L453" s="111"/>
      <c r="M453" s="112"/>
      <c r="N453" s="113" t="s">
        <v>37</v>
      </c>
      <c r="Q453" s="94">
        <v>0</v>
      </c>
      <c r="R453" s="94">
        <f>$Q$453*$H$453</f>
        <v>0</v>
      </c>
      <c r="S453" s="94">
        <v>0</v>
      </c>
      <c r="T453" s="95">
        <f>$S$453*$H$453</f>
        <v>0</v>
      </c>
      <c r="AR453" s="19" t="s">
        <v>354</v>
      </c>
      <c r="AT453" s="19" t="s">
        <v>171</v>
      </c>
      <c r="AU453" s="19" t="s">
        <v>75</v>
      </c>
      <c r="AY453" s="22" t="s">
        <v>154</v>
      </c>
      <c r="BE453" s="96">
        <f>IF($N$453="základní",$J$453,0)</f>
        <v>0</v>
      </c>
      <c r="BF453" s="96">
        <f>IF($N$453="snížená",$J$453,0)</f>
        <v>0</v>
      </c>
      <c r="BG453" s="96">
        <f>IF($N$453="zákl. přenesená",$J$453,0)</f>
        <v>0</v>
      </c>
      <c r="BH453" s="96">
        <f>IF($N$453="sníž. přenesená",$J$453,0)</f>
        <v>0</v>
      </c>
      <c r="BI453" s="96">
        <f>IF($N$453="nulová",$J$453,0)</f>
        <v>0</v>
      </c>
      <c r="BJ453" s="19" t="s">
        <v>73</v>
      </c>
      <c r="BK453" s="96">
        <f>ROUND($I$453*$H$453,1)</f>
        <v>0</v>
      </c>
      <c r="BL453" s="19" t="s">
        <v>261</v>
      </c>
      <c r="BM453" s="19" t="s">
        <v>1439</v>
      </c>
    </row>
    <row r="454" spans="2:65" s="22" customFormat="1" ht="15.75" customHeight="1" x14ac:dyDescent="0.3">
      <c r="B454" s="97"/>
      <c r="D454" s="98" t="s">
        <v>162</v>
      </c>
      <c r="E454" s="99"/>
      <c r="F454" s="99" t="s">
        <v>276</v>
      </c>
      <c r="H454" s="100">
        <v>18</v>
      </c>
      <c r="L454" s="97"/>
      <c r="M454" s="101"/>
      <c r="T454" s="102"/>
      <c r="AT454" s="103" t="s">
        <v>162</v>
      </c>
      <c r="AU454" s="103" t="s">
        <v>75</v>
      </c>
      <c r="AV454" s="103" t="s">
        <v>75</v>
      </c>
      <c r="AW454" s="103" t="s">
        <v>121</v>
      </c>
      <c r="AX454" s="103" t="s">
        <v>66</v>
      </c>
      <c r="AY454" s="103" t="s">
        <v>154</v>
      </c>
    </row>
    <row r="455" spans="2:65" s="22" customFormat="1" ht="15.75" customHeight="1" x14ac:dyDescent="0.3">
      <c r="B455" s="125"/>
      <c r="D455" s="104" t="s">
        <v>162</v>
      </c>
      <c r="E455" s="126"/>
      <c r="F455" s="127" t="s">
        <v>1004</v>
      </c>
      <c r="H455" s="128">
        <v>18</v>
      </c>
      <c r="L455" s="125"/>
      <c r="M455" s="129"/>
      <c r="T455" s="130"/>
      <c r="AT455" s="126" t="s">
        <v>162</v>
      </c>
      <c r="AU455" s="126" t="s">
        <v>75</v>
      </c>
      <c r="AV455" s="126" t="s">
        <v>160</v>
      </c>
      <c r="AW455" s="126" t="s">
        <v>121</v>
      </c>
      <c r="AX455" s="126" t="s">
        <v>73</v>
      </c>
      <c r="AY455" s="126" t="s">
        <v>154</v>
      </c>
    </row>
    <row r="456" spans="2:65" s="22" customFormat="1" ht="15.75" customHeight="1" x14ac:dyDescent="0.3">
      <c r="B456" s="23"/>
      <c r="C456" s="105" t="s">
        <v>1440</v>
      </c>
      <c r="D456" s="105" t="s">
        <v>171</v>
      </c>
      <c r="E456" s="106" t="s">
        <v>1441</v>
      </c>
      <c r="F456" s="107" t="s">
        <v>1428</v>
      </c>
      <c r="G456" s="108" t="s">
        <v>258</v>
      </c>
      <c r="H456" s="109">
        <v>18</v>
      </c>
      <c r="I456" s="119"/>
      <c r="J456" s="110">
        <f>ROUND($I$456*$H$456,1)</f>
        <v>0</v>
      </c>
      <c r="K456" s="107"/>
      <c r="L456" s="111"/>
      <c r="M456" s="112"/>
      <c r="N456" s="113" t="s">
        <v>37</v>
      </c>
      <c r="Q456" s="94">
        <v>0</v>
      </c>
      <c r="R456" s="94">
        <f>$Q$456*$H$456</f>
        <v>0</v>
      </c>
      <c r="S456" s="94">
        <v>0</v>
      </c>
      <c r="T456" s="95">
        <f>$S$456*$H$456</f>
        <v>0</v>
      </c>
      <c r="AR456" s="19" t="s">
        <v>354</v>
      </c>
      <c r="AT456" s="19" t="s">
        <v>171</v>
      </c>
      <c r="AU456" s="19" t="s">
        <v>75</v>
      </c>
      <c r="AY456" s="22" t="s">
        <v>154</v>
      </c>
      <c r="BE456" s="96">
        <f>IF($N$456="základní",$J$456,0)</f>
        <v>0</v>
      </c>
      <c r="BF456" s="96">
        <f>IF($N$456="snížená",$J$456,0)</f>
        <v>0</v>
      </c>
      <c r="BG456" s="96">
        <f>IF($N$456="zákl. přenesená",$J$456,0)</f>
        <v>0</v>
      </c>
      <c r="BH456" s="96">
        <f>IF($N$456="sníž. přenesená",$J$456,0)</f>
        <v>0</v>
      </c>
      <c r="BI456" s="96">
        <f>IF($N$456="nulová",$J$456,0)</f>
        <v>0</v>
      </c>
      <c r="BJ456" s="19" t="s">
        <v>73</v>
      </c>
      <c r="BK456" s="96">
        <f>ROUND($I$456*$H$456,1)</f>
        <v>0</v>
      </c>
      <c r="BL456" s="19" t="s">
        <v>261</v>
      </c>
      <c r="BM456" s="19" t="s">
        <v>1442</v>
      </c>
    </row>
    <row r="457" spans="2:65" s="22" customFormat="1" ht="15.75" customHeight="1" x14ac:dyDescent="0.3">
      <c r="B457" s="97"/>
      <c r="D457" s="98" t="s">
        <v>162</v>
      </c>
      <c r="E457" s="99"/>
      <c r="F457" s="99" t="s">
        <v>276</v>
      </c>
      <c r="H457" s="100">
        <v>18</v>
      </c>
      <c r="L457" s="97"/>
      <c r="M457" s="101"/>
      <c r="T457" s="102"/>
      <c r="AT457" s="103" t="s">
        <v>162</v>
      </c>
      <c r="AU457" s="103" t="s">
        <v>75</v>
      </c>
      <c r="AV457" s="103" t="s">
        <v>75</v>
      </c>
      <c r="AW457" s="103" t="s">
        <v>121</v>
      </c>
      <c r="AX457" s="103" t="s">
        <v>66</v>
      </c>
      <c r="AY457" s="103" t="s">
        <v>154</v>
      </c>
    </row>
    <row r="458" spans="2:65" s="22" customFormat="1" ht="15.75" customHeight="1" x14ac:dyDescent="0.3">
      <c r="B458" s="125"/>
      <c r="D458" s="104" t="s">
        <v>162</v>
      </c>
      <c r="E458" s="126"/>
      <c r="F458" s="127" t="s">
        <v>1004</v>
      </c>
      <c r="H458" s="128">
        <v>18</v>
      </c>
      <c r="L458" s="125"/>
      <c r="M458" s="129"/>
      <c r="T458" s="130"/>
      <c r="AT458" s="126" t="s">
        <v>162</v>
      </c>
      <c r="AU458" s="126" t="s">
        <v>75</v>
      </c>
      <c r="AV458" s="126" t="s">
        <v>160</v>
      </c>
      <c r="AW458" s="126" t="s">
        <v>121</v>
      </c>
      <c r="AX458" s="126" t="s">
        <v>73</v>
      </c>
      <c r="AY458" s="126" t="s">
        <v>154</v>
      </c>
    </row>
    <row r="459" spans="2:65" s="22" customFormat="1" ht="15.75" customHeight="1" x14ac:dyDescent="0.3">
      <c r="B459" s="23"/>
      <c r="C459" s="86" t="s">
        <v>1443</v>
      </c>
      <c r="D459" s="86" t="s">
        <v>156</v>
      </c>
      <c r="E459" s="87" t="s">
        <v>1444</v>
      </c>
      <c r="F459" s="88" t="s">
        <v>1445</v>
      </c>
      <c r="G459" s="89" t="s">
        <v>711</v>
      </c>
      <c r="H459" s="90">
        <v>1</v>
      </c>
      <c r="I459" s="118"/>
      <c r="J459" s="91">
        <f>ROUND($I$459*$H$459,1)</f>
        <v>0</v>
      </c>
      <c r="K459" s="88"/>
      <c r="L459" s="23"/>
      <c r="M459" s="92"/>
      <c r="N459" s="93" t="s">
        <v>37</v>
      </c>
      <c r="Q459" s="94">
        <v>0</v>
      </c>
      <c r="R459" s="94">
        <f>$Q$459*$H$459</f>
        <v>0</v>
      </c>
      <c r="S459" s="94">
        <v>0</v>
      </c>
      <c r="T459" s="95">
        <f>$S$459*$H$459</f>
        <v>0</v>
      </c>
      <c r="AR459" s="19" t="s">
        <v>261</v>
      </c>
      <c r="AT459" s="19" t="s">
        <v>156</v>
      </c>
      <c r="AU459" s="19" t="s">
        <v>75</v>
      </c>
      <c r="AY459" s="22" t="s">
        <v>154</v>
      </c>
      <c r="BE459" s="96">
        <f>IF($N$459="základní",$J$459,0)</f>
        <v>0</v>
      </c>
      <c r="BF459" s="96">
        <f>IF($N$459="snížená",$J$459,0)</f>
        <v>0</v>
      </c>
      <c r="BG459" s="96">
        <f>IF($N$459="zákl. přenesená",$J$459,0)</f>
        <v>0</v>
      </c>
      <c r="BH459" s="96">
        <f>IF($N$459="sníž. přenesená",$J$459,0)</f>
        <v>0</v>
      </c>
      <c r="BI459" s="96">
        <f>IF($N$459="nulová",$J$459,0)</f>
        <v>0</v>
      </c>
      <c r="BJ459" s="19" t="s">
        <v>73</v>
      </c>
      <c r="BK459" s="96">
        <f>ROUND($I$459*$H$459,1)</f>
        <v>0</v>
      </c>
      <c r="BL459" s="19" t="s">
        <v>261</v>
      </c>
      <c r="BM459" s="19" t="s">
        <v>1446</v>
      </c>
    </row>
    <row r="460" spans="2:65" s="22" customFormat="1" ht="15.75" customHeight="1" x14ac:dyDescent="0.3">
      <c r="B460" s="23"/>
      <c r="C460" s="89" t="s">
        <v>1447</v>
      </c>
      <c r="D460" s="89" t="s">
        <v>156</v>
      </c>
      <c r="E460" s="87" t="s">
        <v>1448</v>
      </c>
      <c r="F460" s="88" t="s">
        <v>1449</v>
      </c>
      <c r="G460" s="89" t="s">
        <v>711</v>
      </c>
      <c r="H460" s="90">
        <v>1</v>
      </c>
      <c r="I460" s="118"/>
      <c r="J460" s="91">
        <f>ROUND($I$460*$H$460,1)</f>
        <v>0</v>
      </c>
      <c r="K460" s="88"/>
      <c r="L460" s="23"/>
      <c r="M460" s="92"/>
      <c r="N460" s="93" t="s">
        <v>37</v>
      </c>
      <c r="Q460" s="94">
        <v>0</v>
      </c>
      <c r="R460" s="94">
        <f>$Q$460*$H$460</f>
        <v>0</v>
      </c>
      <c r="S460" s="94">
        <v>0</v>
      </c>
      <c r="T460" s="95">
        <f>$S$460*$H$460</f>
        <v>0</v>
      </c>
      <c r="AR460" s="19" t="s">
        <v>261</v>
      </c>
      <c r="AT460" s="19" t="s">
        <v>156</v>
      </c>
      <c r="AU460" s="19" t="s">
        <v>75</v>
      </c>
      <c r="AY460" s="19" t="s">
        <v>154</v>
      </c>
      <c r="BE460" s="96">
        <f>IF($N$460="základní",$J$460,0)</f>
        <v>0</v>
      </c>
      <c r="BF460" s="96">
        <f>IF($N$460="snížená",$J$460,0)</f>
        <v>0</v>
      </c>
      <c r="BG460" s="96">
        <f>IF($N$460="zákl. přenesená",$J$460,0)</f>
        <v>0</v>
      </c>
      <c r="BH460" s="96">
        <f>IF($N$460="sníž. přenesená",$J$460,0)</f>
        <v>0</v>
      </c>
      <c r="BI460" s="96">
        <f>IF($N$460="nulová",$J$460,0)</f>
        <v>0</v>
      </c>
      <c r="BJ460" s="19" t="s">
        <v>73</v>
      </c>
      <c r="BK460" s="96">
        <f>ROUND($I$460*$H$460,1)</f>
        <v>0</v>
      </c>
      <c r="BL460" s="19" t="s">
        <v>261</v>
      </c>
      <c r="BM460" s="19" t="s">
        <v>1450</v>
      </c>
    </row>
    <row r="461" spans="2:65" s="22" customFormat="1" ht="15.75" customHeight="1" x14ac:dyDescent="0.3">
      <c r="B461" s="23"/>
      <c r="C461" s="89" t="s">
        <v>1451</v>
      </c>
      <c r="D461" s="89" t="s">
        <v>156</v>
      </c>
      <c r="E461" s="87" t="s">
        <v>1452</v>
      </c>
      <c r="F461" s="88" t="s">
        <v>1453</v>
      </c>
      <c r="G461" s="89" t="s">
        <v>711</v>
      </c>
      <c r="H461" s="90">
        <v>1</v>
      </c>
      <c r="I461" s="118"/>
      <c r="J461" s="91">
        <f>ROUND($I$461*$H$461,1)</f>
        <v>0</v>
      </c>
      <c r="K461" s="88"/>
      <c r="L461" s="23"/>
      <c r="M461" s="92"/>
      <c r="N461" s="93" t="s">
        <v>37</v>
      </c>
      <c r="Q461" s="94">
        <v>0</v>
      </c>
      <c r="R461" s="94">
        <f>$Q$461*$H$461</f>
        <v>0</v>
      </c>
      <c r="S461" s="94">
        <v>0</v>
      </c>
      <c r="T461" s="95">
        <f>$S$461*$H$461</f>
        <v>0</v>
      </c>
      <c r="AR461" s="19" t="s">
        <v>261</v>
      </c>
      <c r="AT461" s="19" t="s">
        <v>156</v>
      </c>
      <c r="AU461" s="19" t="s">
        <v>75</v>
      </c>
      <c r="AY461" s="19" t="s">
        <v>154</v>
      </c>
      <c r="BE461" s="96">
        <f>IF($N$461="základní",$J$461,0)</f>
        <v>0</v>
      </c>
      <c r="BF461" s="96">
        <f>IF($N$461="snížená",$J$461,0)</f>
        <v>0</v>
      </c>
      <c r="BG461" s="96">
        <f>IF($N$461="zákl. přenesená",$J$461,0)</f>
        <v>0</v>
      </c>
      <c r="BH461" s="96">
        <f>IF($N$461="sníž. přenesená",$J$461,0)</f>
        <v>0</v>
      </c>
      <c r="BI461" s="96">
        <f>IF($N$461="nulová",$J$461,0)</f>
        <v>0</v>
      </c>
      <c r="BJ461" s="19" t="s">
        <v>73</v>
      </c>
      <c r="BK461" s="96">
        <f>ROUND($I$461*$H$461,1)</f>
        <v>0</v>
      </c>
      <c r="BL461" s="19" t="s">
        <v>261</v>
      </c>
      <c r="BM461" s="19" t="s">
        <v>1454</v>
      </c>
    </row>
    <row r="462" spans="2:65" s="76" customFormat="1" ht="30.75" customHeight="1" x14ac:dyDescent="0.3">
      <c r="B462" s="75"/>
      <c r="D462" s="77" t="s">
        <v>65</v>
      </c>
      <c r="E462" s="84" t="s">
        <v>1455</v>
      </c>
      <c r="F462" s="84" t="s">
        <v>1456</v>
      </c>
      <c r="J462" s="85">
        <f>$BK$462</f>
        <v>0</v>
      </c>
      <c r="L462" s="75"/>
      <c r="M462" s="80"/>
      <c r="P462" s="81">
        <f>SUM($P$463:$P$584)</f>
        <v>0</v>
      </c>
      <c r="R462" s="81">
        <f>SUM($R$463:$R$584)</f>
        <v>0.14055000000000001</v>
      </c>
      <c r="T462" s="82">
        <f>SUM($T$463:$T$584)</f>
        <v>2.5186499999999996</v>
      </c>
      <c r="AR462" s="77" t="s">
        <v>75</v>
      </c>
      <c r="AT462" s="77" t="s">
        <v>65</v>
      </c>
      <c r="AU462" s="77" t="s">
        <v>73</v>
      </c>
      <c r="AY462" s="77" t="s">
        <v>154</v>
      </c>
      <c r="BK462" s="83">
        <f>SUM($BK$463:$BK$584)</f>
        <v>0</v>
      </c>
    </row>
    <row r="463" spans="2:65" s="22" customFormat="1" ht="15.75" customHeight="1" x14ac:dyDescent="0.3">
      <c r="B463" s="23"/>
      <c r="C463" s="89" t="s">
        <v>1457</v>
      </c>
      <c r="D463" s="89" t="s">
        <v>156</v>
      </c>
      <c r="E463" s="87" t="s">
        <v>1458</v>
      </c>
      <c r="F463" s="88" t="s">
        <v>1459</v>
      </c>
      <c r="G463" s="89" t="s">
        <v>258</v>
      </c>
      <c r="H463" s="90">
        <v>1</v>
      </c>
      <c r="I463" s="118"/>
      <c r="J463" s="91">
        <f>ROUND($I$463*$H$463,1)</f>
        <v>0</v>
      </c>
      <c r="K463" s="88"/>
      <c r="L463" s="23"/>
      <c r="M463" s="92"/>
      <c r="N463" s="93" t="s">
        <v>37</v>
      </c>
      <c r="Q463" s="94">
        <v>0</v>
      </c>
      <c r="R463" s="94">
        <f>$Q$463*$H$463</f>
        <v>0</v>
      </c>
      <c r="S463" s="94">
        <v>0</v>
      </c>
      <c r="T463" s="95">
        <f>$S$463*$H$463</f>
        <v>0</v>
      </c>
      <c r="AR463" s="19" t="s">
        <v>261</v>
      </c>
      <c r="AT463" s="19" t="s">
        <v>156</v>
      </c>
      <c r="AU463" s="19" t="s">
        <v>75</v>
      </c>
      <c r="AY463" s="19" t="s">
        <v>154</v>
      </c>
      <c r="BE463" s="96">
        <f>IF($N$463="základní",$J$463,0)</f>
        <v>0</v>
      </c>
      <c r="BF463" s="96">
        <f>IF($N$463="snížená",$J$463,0)</f>
        <v>0</v>
      </c>
      <c r="BG463" s="96">
        <f>IF($N$463="zákl. přenesená",$J$463,0)</f>
        <v>0</v>
      </c>
      <c r="BH463" s="96">
        <f>IF($N$463="sníž. přenesená",$J$463,0)</f>
        <v>0</v>
      </c>
      <c r="BI463" s="96">
        <f>IF($N$463="nulová",$J$463,0)</f>
        <v>0</v>
      </c>
      <c r="BJ463" s="19" t="s">
        <v>73</v>
      </c>
      <c r="BK463" s="96">
        <f>ROUND($I$463*$H$463,1)</f>
        <v>0</v>
      </c>
      <c r="BL463" s="19" t="s">
        <v>261</v>
      </c>
      <c r="BM463" s="19" t="s">
        <v>1460</v>
      </c>
    </row>
    <row r="464" spans="2:65" s="22" customFormat="1" ht="15.75" customHeight="1" x14ac:dyDescent="0.3">
      <c r="B464" s="97"/>
      <c r="D464" s="98" t="s">
        <v>162</v>
      </c>
      <c r="E464" s="99"/>
      <c r="F464" s="99" t="s">
        <v>73</v>
      </c>
      <c r="H464" s="100">
        <v>1</v>
      </c>
      <c r="L464" s="97"/>
      <c r="M464" s="101"/>
      <c r="T464" s="102"/>
      <c r="AT464" s="103" t="s">
        <v>162</v>
      </c>
      <c r="AU464" s="103" t="s">
        <v>75</v>
      </c>
      <c r="AV464" s="103" t="s">
        <v>75</v>
      </c>
      <c r="AW464" s="103" t="s">
        <v>121</v>
      </c>
      <c r="AX464" s="103" t="s">
        <v>66</v>
      </c>
      <c r="AY464" s="103" t="s">
        <v>154</v>
      </c>
    </row>
    <row r="465" spans="2:65" s="22" customFormat="1" ht="15.75" customHeight="1" x14ac:dyDescent="0.3">
      <c r="B465" s="125"/>
      <c r="D465" s="104" t="s">
        <v>162</v>
      </c>
      <c r="E465" s="126"/>
      <c r="F465" s="127" t="s">
        <v>1004</v>
      </c>
      <c r="H465" s="128">
        <v>1</v>
      </c>
      <c r="L465" s="125"/>
      <c r="M465" s="129"/>
      <c r="T465" s="130"/>
      <c r="AT465" s="126" t="s">
        <v>162</v>
      </c>
      <c r="AU465" s="126" t="s">
        <v>75</v>
      </c>
      <c r="AV465" s="126" t="s">
        <v>160</v>
      </c>
      <c r="AW465" s="126" t="s">
        <v>121</v>
      </c>
      <c r="AX465" s="126" t="s">
        <v>73</v>
      </c>
      <c r="AY465" s="126" t="s">
        <v>154</v>
      </c>
    </row>
    <row r="466" spans="2:65" s="22" customFormat="1" ht="15.75" customHeight="1" x14ac:dyDescent="0.3">
      <c r="B466" s="23"/>
      <c r="C466" s="86" t="s">
        <v>1461</v>
      </c>
      <c r="D466" s="86" t="s">
        <v>156</v>
      </c>
      <c r="E466" s="87" t="s">
        <v>1462</v>
      </c>
      <c r="F466" s="88" t="s">
        <v>1463</v>
      </c>
      <c r="G466" s="89" t="s">
        <v>174</v>
      </c>
      <c r="H466" s="90">
        <v>7.5</v>
      </c>
      <c r="I466" s="118"/>
      <c r="J466" s="91">
        <f>ROUND($I$466*$H$466,1)</f>
        <v>0</v>
      </c>
      <c r="K466" s="88"/>
      <c r="L466" s="23"/>
      <c r="M466" s="92"/>
      <c r="N466" s="93" t="s">
        <v>37</v>
      </c>
      <c r="Q466" s="94">
        <v>0</v>
      </c>
      <c r="R466" s="94">
        <f>$Q$466*$H$466</f>
        <v>0</v>
      </c>
      <c r="S466" s="94">
        <v>9.3579999999999997E-2</v>
      </c>
      <c r="T466" s="95">
        <f>$S$466*$H$466</f>
        <v>0.70184999999999997</v>
      </c>
      <c r="AR466" s="19" t="s">
        <v>261</v>
      </c>
      <c r="AT466" s="19" t="s">
        <v>156</v>
      </c>
      <c r="AU466" s="19" t="s">
        <v>75</v>
      </c>
      <c r="AY466" s="22" t="s">
        <v>154</v>
      </c>
      <c r="BE466" s="96">
        <f>IF($N$466="základní",$J$466,0)</f>
        <v>0</v>
      </c>
      <c r="BF466" s="96">
        <f>IF($N$466="snížená",$J$466,0)</f>
        <v>0</v>
      </c>
      <c r="BG466" s="96">
        <f>IF($N$466="zákl. přenesená",$J$466,0)</f>
        <v>0</v>
      </c>
      <c r="BH466" s="96">
        <f>IF($N$466="sníž. přenesená",$J$466,0)</f>
        <v>0</v>
      </c>
      <c r="BI466" s="96">
        <f>IF($N$466="nulová",$J$466,0)</f>
        <v>0</v>
      </c>
      <c r="BJ466" s="19" t="s">
        <v>73</v>
      </c>
      <c r="BK466" s="96">
        <f>ROUND($I$466*$H$466,1)</f>
        <v>0</v>
      </c>
      <c r="BL466" s="19" t="s">
        <v>261</v>
      </c>
      <c r="BM466" s="19" t="s">
        <v>1464</v>
      </c>
    </row>
    <row r="467" spans="2:65" s="22" customFormat="1" ht="15.75" customHeight="1" x14ac:dyDescent="0.3">
      <c r="B467" s="97"/>
      <c r="D467" s="98" t="s">
        <v>162</v>
      </c>
      <c r="E467" s="99"/>
      <c r="F467" s="99" t="s">
        <v>1465</v>
      </c>
      <c r="H467" s="100">
        <v>7.5</v>
      </c>
      <c r="L467" s="97"/>
      <c r="M467" s="101"/>
      <c r="T467" s="102"/>
      <c r="AT467" s="103" t="s">
        <v>162</v>
      </c>
      <c r="AU467" s="103" t="s">
        <v>75</v>
      </c>
      <c r="AV467" s="103" t="s">
        <v>75</v>
      </c>
      <c r="AW467" s="103" t="s">
        <v>121</v>
      </c>
      <c r="AX467" s="103" t="s">
        <v>66</v>
      </c>
      <c r="AY467" s="103" t="s">
        <v>154</v>
      </c>
    </row>
    <row r="468" spans="2:65" s="22" customFormat="1" ht="15.75" customHeight="1" x14ac:dyDescent="0.3">
      <c r="B468" s="125"/>
      <c r="D468" s="104" t="s">
        <v>162</v>
      </c>
      <c r="E468" s="126"/>
      <c r="F468" s="127" t="s">
        <v>1004</v>
      </c>
      <c r="H468" s="128">
        <v>7.5</v>
      </c>
      <c r="L468" s="125"/>
      <c r="M468" s="129"/>
      <c r="T468" s="130"/>
      <c r="AT468" s="126" t="s">
        <v>162</v>
      </c>
      <c r="AU468" s="126" t="s">
        <v>75</v>
      </c>
      <c r="AV468" s="126" t="s">
        <v>160</v>
      </c>
      <c r="AW468" s="126" t="s">
        <v>121</v>
      </c>
      <c r="AX468" s="126" t="s">
        <v>73</v>
      </c>
      <c r="AY468" s="126" t="s">
        <v>154</v>
      </c>
    </row>
    <row r="469" spans="2:65" s="22" customFormat="1" ht="15.75" customHeight="1" x14ac:dyDescent="0.3">
      <c r="B469" s="23"/>
      <c r="C469" s="86" t="s">
        <v>1466</v>
      </c>
      <c r="D469" s="86" t="s">
        <v>156</v>
      </c>
      <c r="E469" s="87" t="s">
        <v>1467</v>
      </c>
      <c r="F469" s="88" t="s">
        <v>1468</v>
      </c>
      <c r="G469" s="89" t="s">
        <v>258</v>
      </c>
      <c r="H469" s="90">
        <v>1</v>
      </c>
      <c r="I469" s="118"/>
      <c r="J469" s="91">
        <f>ROUND($I$469*$H$469,1)</f>
        <v>0</v>
      </c>
      <c r="K469" s="88"/>
      <c r="L469" s="23"/>
      <c r="M469" s="92"/>
      <c r="N469" s="93" t="s">
        <v>37</v>
      </c>
      <c r="Q469" s="94">
        <v>0</v>
      </c>
      <c r="R469" s="94">
        <f>$Q$469*$H$469</f>
        <v>0</v>
      </c>
      <c r="S469" s="94">
        <v>0</v>
      </c>
      <c r="T469" s="95">
        <f>$S$469*$H$469</f>
        <v>0</v>
      </c>
      <c r="AR469" s="19" t="s">
        <v>261</v>
      </c>
      <c r="AT469" s="19" t="s">
        <v>156</v>
      </c>
      <c r="AU469" s="19" t="s">
        <v>75</v>
      </c>
      <c r="AY469" s="22" t="s">
        <v>154</v>
      </c>
      <c r="BE469" s="96">
        <f>IF($N$469="základní",$J$469,0)</f>
        <v>0</v>
      </c>
      <c r="BF469" s="96">
        <f>IF($N$469="snížená",$J$469,0)</f>
        <v>0</v>
      </c>
      <c r="BG469" s="96">
        <f>IF($N$469="zákl. přenesená",$J$469,0)</f>
        <v>0</v>
      </c>
      <c r="BH469" s="96">
        <f>IF($N$469="sníž. přenesená",$J$469,0)</f>
        <v>0</v>
      </c>
      <c r="BI469" s="96">
        <f>IF($N$469="nulová",$J$469,0)</f>
        <v>0</v>
      </c>
      <c r="BJ469" s="19" t="s">
        <v>73</v>
      </c>
      <c r="BK469" s="96">
        <f>ROUND($I$469*$H$469,1)</f>
        <v>0</v>
      </c>
      <c r="BL469" s="19" t="s">
        <v>261</v>
      </c>
      <c r="BM469" s="19" t="s">
        <v>1469</v>
      </c>
    </row>
    <row r="470" spans="2:65" s="22" customFormat="1" ht="15.75" customHeight="1" x14ac:dyDescent="0.3">
      <c r="B470" s="97"/>
      <c r="D470" s="98" t="s">
        <v>162</v>
      </c>
      <c r="E470" s="99"/>
      <c r="F470" s="99" t="s">
        <v>73</v>
      </c>
      <c r="H470" s="100">
        <v>1</v>
      </c>
      <c r="L470" s="97"/>
      <c r="M470" s="101"/>
      <c r="T470" s="102"/>
      <c r="AT470" s="103" t="s">
        <v>162</v>
      </c>
      <c r="AU470" s="103" t="s">
        <v>75</v>
      </c>
      <c r="AV470" s="103" t="s">
        <v>75</v>
      </c>
      <c r="AW470" s="103" t="s">
        <v>121</v>
      </c>
      <c r="AX470" s="103" t="s">
        <v>66</v>
      </c>
      <c r="AY470" s="103" t="s">
        <v>154</v>
      </c>
    </row>
    <row r="471" spans="2:65" s="22" customFormat="1" ht="15.75" customHeight="1" x14ac:dyDescent="0.3">
      <c r="B471" s="125"/>
      <c r="D471" s="104" t="s">
        <v>162</v>
      </c>
      <c r="E471" s="126"/>
      <c r="F471" s="127" t="s">
        <v>1004</v>
      </c>
      <c r="H471" s="128">
        <v>1</v>
      </c>
      <c r="L471" s="125"/>
      <c r="M471" s="129"/>
      <c r="T471" s="130"/>
      <c r="AT471" s="126" t="s">
        <v>162</v>
      </c>
      <c r="AU471" s="126" t="s">
        <v>75</v>
      </c>
      <c r="AV471" s="126" t="s">
        <v>160</v>
      </c>
      <c r="AW471" s="126" t="s">
        <v>121</v>
      </c>
      <c r="AX471" s="126" t="s">
        <v>73</v>
      </c>
      <c r="AY471" s="126" t="s">
        <v>154</v>
      </c>
    </row>
    <row r="472" spans="2:65" s="22" customFormat="1" ht="15.75" customHeight="1" x14ac:dyDescent="0.3">
      <c r="B472" s="23"/>
      <c r="C472" s="86" t="s">
        <v>1470</v>
      </c>
      <c r="D472" s="86" t="s">
        <v>156</v>
      </c>
      <c r="E472" s="87" t="s">
        <v>1471</v>
      </c>
      <c r="F472" s="88" t="s">
        <v>1472</v>
      </c>
      <c r="G472" s="89" t="s">
        <v>258</v>
      </c>
      <c r="H472" s="90">
        <v>1</v>
      </c>
      <c r="I472" s="118"/>
      <c r="J472" s="91">
        <f>ROUND($I$472*$H$472,1)</f>
        <v>0</v>
      </c>
      <c r="K472" s="88"/>
      <c r="L472" s="23"/>
      <c r="M472" s="92"/>
      <c r="N472" s="93" t="s">
        <v>37</v>
      </c>
      <c r="Q472" s="94">
        <v>0</v>
      </c>
      <c r="R472" s="94">
        <f>$Q$472*$H$472</f>
        <v>0</v>
      </c>
      <c r="S472" s="94">
        <v>1.7058</v>
      </c>
      <c r="T472" s="95">
        <f>$S$472*$H$472</f>
        <v>1.7058</v>
      </c>
      <c r="AR472" s="19" t="s">
        <v>261</v>
      </c>
      <c r="AT472" s="19" t="s">
        <v>156</v>
      </c>
      <c r="AU472" s="19" t="s">
        <v>75</v>
      </c>
      <c r="AY472" s="22" t="s">
        <v>154</v>
      </c>
      <c r="BE472" s="96">
        <f>IF($N$472="základní",$J$472,0)</f>
        <v>0</v>
      </c>
      <c r="BF472" s="96">
        <f>IF($N$472="snížená",$J$472,0)</f>
        <v>0</v>
      </c>
      <c r="BG472" s="96">
        <f>IF($N$472="zákl. přenesená",$J$472,0)</f>
        <v>0</v>
      </c>
      <c r="BH472" s="96">
        <f>IF($N$472="sníž. přenesená",$J$472,0)</f>
        <v>0</v>
      </c>
      <c r="BI472" s="96">
        <f>IF($N$472="nulová",$J$472,0)</f>
        <v>0</v>
      </c>
      <c r="BJ472" s="19" t="s">
        <v>73</v>
      </c>
      <c r="BK472" s="96">
        <f>ROUND($I$472*$H$472,1)</f>
        <v>0</v>
      </c>
      <c r="BL472" s="19" t="s">
        <v>261</v>
      </c>
      <c r="BM472" s="19" t="s">
        <v>1473</v>
      </c>
    </row>
    <row r="473" spans="2:65" s="22" customFormat="1" ht="15.75" customHeight="1" x14ac:dyDescent="0.3">
      <c r="B473" s="97"/>
      <c r="D473" s="98" t="s">
        <v>162</v>
      </c>
      <c r="E473" s="99"/>
      <c r="F473" s="99" t="s">
        <v>73</v>
      </c>
      <c r="H473" s="100">
        <v>1</v>
      </c>
      <c r="L473" s="97"/>
      <c r="M473" s="101"/>
      <c r="T473" s="102"/>
      <c r="AT473" s="103" t="s">
        <v>162</v>
      </c>
      <c r="AU473" s="103" t="s">
        <v>75</v>
      </c>
      <c r="AV473" s="103" t="s">
        <v>75</v>
      </c>
      <c r="AW473" s="103" t="s">
        <v>121</v>
      </c>
      <c r="AX473" s="103" t="s">
        <v>66</v>
      </c>
      <c r="AY473" s="103" t="s">
        <v>154</v>
      </c>
    </row>
    <row r="474" spans="2:65" s="22" customFormat="1" ht="15.75" customHeight="1" x14ac:dyDescent="0.3">
      <c r="B474" s="125"/>
      <c r="D474" s="104" t="s">
        <v>162</v>
      </c>
      <c r="E474" s="126"/>
      <c r="F474" s="127" t="s">
        <v>1004</v>
      </c>
      <c r="H474" s="128">
        <v>1</v>
      </c>
      <c r="L474" s="125"/>
      <c r="M474" s="129"/>
      <c r="T474" s="130"/>
      <c r="AT474" s="126" t="s">
        <v>162</v>
      </c>
      <c r="AU474" s="126" t="s">
        <v>75</v>
      </c>
      <c r="AV474" s="126" t="s">
        <v>160</v>
      </c>
      <c r="AW474" s="126" t="s">
        <v>121</v>
      </c>
      <c r="AX474" s="126" t="s">
        <v>73</v>
      </c>
      <c r="AY474" s="126" t="s">
        <v>154</v>
      </c>
    </row>
    <row r="475" spans="2:65" s="22" customFormat="1" ht="15.75" customHeight="1" x14ac:dyDescent="0.3">
      <c r="B475" s="23"/>
      <c r="C475" s="86" t="s">
        <v>1474</v>
      </c>
      <c r="D475" s="86" t="s">
        <v>156</v>
      </c>
      <c r="E475" s="87" t="s">
        <v>1475</v>
      </c>
      <c r="F475" s="88" t="s">
        <v>1476</v>
      </c>
      <c r="G475" s="89" t="s">
        <v>258</v>
      </c>
      <c r="H475" s="90">
        <v>1</v>
      </c>
      <c r="I475" s="118"/>
      <c r="J475" s="91">
        <f>ROUND($I$475*$H$475,1)</f>
        <v>0</v>
      </c>
      <c r="K475" s="88"/>
      <c r="L475" s="23"/>
      <c r="M475" s="92"/>
      <c r="N475" s="93" t="s">
        <v>37</v>
      </c>
      <c r="Q475" s="94">
        <v>1.52E-2</v>
      </c>
      <c r="R475" s="94">
        <f>$Q$475*$H$475</f>
        <v>1.52E-2</v>
      </c>
      <c r="S475" s="94">
        <v>0</v>
      </c>
      <c r="T475" s="95">
        <f>$S$475*$H$475</f>
        <v>0</v>
      </c>
      <c r="AR475" s="19" t="s">
        <v>261</v>
      </c>
      <c r="AT475" s="19" t="s">
        <v>156</v>
      </c>
      <c r="AU475" s="19" t="s">
        <v>75</v>
      </c>
      <c r="AY475" s="22" t="s">
        <v>154</v>
      </c>
      <c r="BE475" s="96">
        <f>IF($N$475="základní",$J$475,0)</f>
        <v>0</v>
      </c>
      <c r="BF475" s="96">
        <f>IF($N$475="snížená",$J$475,0)</f>
        <v>0</v>
      </c>
      <c r="BG475" s="96">
        <f>IF($N$475="zákl. přenesená",$J$475,0)</f>
        <v>0</v>
      </c>
      <c r="BH475" s="96">
        <f>IF($N$475="sníž. přenesená",$J$475,0)</f>
        <v>0</v>
      </c>
      <c r="BI475" s="96">
        <f>IF($N$475="nulová",$J$475,0)</f>
        <v>0</v>
      </c>
      <c r="BJ475" s="19" t="s">
        <v>73</v>
      </c>
      <c r="BK475" s="96">
        <f>ROUND($I$475*$H$475,1)</f>
        <v>0</v>
      </c>
      <c r="BL475" s="19" t="s">
        <v>261</v>
      </c>
      <c r="BM475" s="19" t="s">
        <v>1477</v>
      </c>
    </row>
    <row r="476" spans="2:65" s="22" customFormat="1" ht="15.75" customHeight="1" x14ac:dyDescent="0.3">
      <c r="B476" s="23"/>
      <c r="C476" s="89" t="s">
        <v>1478</v>
      </c>
      <c r="D476" s="89" t="s">
        <v>156</v>
      </c>
      <c r="E476" s="87" t="s">
        <v>1479</v>
      </c>
      <c r="F476" s="88" t="s">
        <v>1480</v>
      </c>
      <c r="G476" s="89" t="s">
        <v>258</v>
      </c>
      <c r="H476" s="90">
        <v>1</v>
      </c>
      <c r="I476" s="118"/>
      <c r="J476" s="91">
        <f>ROUND($I$476*$H$476,1)</f>
        <v>0</v>
      </c>
      <c r="K476" s="88"/>
      <c r="L476" s="23"/>
      <c r="M476" s="92"/>
      <c r="N476" s="93" t="s">
        <v>37</v>
      </c>
      <c r="Q476" s="94">
        <v>0</v>
      </c>
      <c r="R476" s="94">
        <f>$Q$476*$H$476</f>
        <v>0</v>
      </c>
      <c r="S476" s="94">
        <v>0</v>
      </c>
      <c r="T476" s="95">
        <f>$S$476*$H$476</f>
        <v>0</v>
      </c>
      <c r="AR476" s="19" t="s">
        <v>261</v>
      </c>
      <c r="AT476" s="19" t="s">
        <v>156</v>
      </c>
      <c r="AU476" s="19" t="s">
        <v>75</v>
      </c>
      <c r="AY476" s="19" t="s">
        <v>154</v>
      </c>
      <c r="BE476" s="96">
        <f>IF($N$476="základní",$J$476,0)</f>
        <v>0</v>
      </c>
      <c r="BF476" s="96">
        <f>IF($N$476="snížená",$J$476,0)</f>
        <v>0</v>
      </c>
      <c r="BG476" s="96">
        <f>IF($N$476="zákl. přenesená",$J$476,0)</f>
        <v>0</v>
      </c>
      <c r="BH476" s="96">
        <f>IF($N$476="sníž. přenesená",$J$476,0)</f>
        <v>0</v>
      </c>
      <c r="BI476" s="96">
        <f>IF($N$476="nulová",$J$476,0)</f>
        <v>0</v>
      </c>
      <c r="BJ476" s="19" t="s">
        <v>73</v>
      </c>
      <c r="BK476" s="96">
        <f>ROUND($I$476*$H$476,1)</f>
        <v>0</v>
      </c>
      <c r="BL476" s="19" t="s">
        <v>261</v>
      </c>
      <c r="BM476" s="19" t="s">
        <v>1481</v>
      </c>
    </row>
    <row r="477" spans="2:65" s="22" customFormat="1" ht="15.75" customHeight="1" x14ac:dyDescent="0.3">
      <c r="B477" s="23"/>
      <c r="C477" s="89" t="s">
        <v>1482</v>
      </c>
      <c r="D477" s="89" t="s">
        <v>156</v>
      </c>
      <c r="E477" s="87" t="s">
        <v>1483</v>
      </c>
      <c r="F477" s="88" t="s">
        <v>1484</v>
      </c>
      <c r="G477" s="89" t="s">
        <v>258</v>
      </c>
      <c r="H477" s="90">
        <v>2</v>
      </c>
      <c r="I477" s="118"/>
      <c r="J477" s="91">
        <f>ROUND($I$477*$H$477,1)</f>
        <v>0</v>
      </c>
      <c r="K477" s="88"/>
      <c r="L477" s="23"/>
      <c r="M477" s="92"/>
      <c r="N477" s="93" t="s">
        <v>37</v>
      </c>
      <c r="Q477" s="94">
        <v>6.9999999999999994E-5</v>
      </c>
      <c r="R477" s="94">
        <f>$Q$477*$H$477</f>
        <v>1.3999999999999999E-4</v>
      </c>
      <c r="S477" s="94">
        <v>4.4999999999999997E-3</v>
      </c>
      <c r="T477" s="95">
        <f>$S$477*$H$477</f>
        <v>8.9999999999999993E-3</v>
      </c>
      <c r="AR477" s="19" t="s">
        <v>261</v>
      </c>
      <c r="AT477" s="19" t="s">
        <v>156</v>
      </c>
      <c r="AU477" s="19" t="s">
        <v>75</v>
      </c>
      <c r="AY477" s="19" t="s">
        <v>154</v>
      </c>
      <c r="BE477" s="96">
        <f>IF($N$477="základní",$J$477,0)</f>
        <v>0</v>
      </c>
      <c r="BF477" s="96">
        <f>IF($N$477="snížená",$J$477,0)</f>
        <v>0</v>
      </c>
      <c r="BG477" s="96">
        <f>IF($N$477="zákl. přenesená",$J$477,0)</f>
        <v>0</v>
      </c>
      <c r="BH477" s="96">
        <f>IF($N$477="sníž. přenesená",$J$477,0)</f>
        <v>0</v>
      </c>
      <c r="BI477" s="96">
        <f>IF($N$477="nulová",$J$477,0)</f>
        <v>0</v>
      </c>
      <c r="BJ477" s="19" t="s">
        <v>73</v>
      </c>
      <c r="BK477" s="96">
        <f>ROUND($I$477*$H$477,1)</f>
        <v>0</v>
      </c>
      <c r="BL477" s="19" t="s">
        <v>261</v>
      </c>
      <c r="BM477" s="19" t="s">
        <v>1485</v>
      </c>
    </row>
    <row r="478" spans="2:65" s="22" customFormat="1" ht="15.75" customHeight="1" x14ac:dyDescent="0.3">
      <c r="B478" s="97"/>
      <c r="D478" s="98" t="s">
        <v>162</v>
      </c>
      <c r="E478" s="99"/>
      <c r="F478" s="99" t="s">
        <v>75</v>
      </c>
      <c r="H478" s="100">
        <v>2</v>
      </c>
      <c r="L478" s="97"/>
      <c r="M478" s="101"/>
      <c r="T478" s="102"/>
      <c r="AT478" s="103" t="s">
        <v>162</v>
      </c>
      <c r="AU478" s="103" t="s">
        <v>75</v>
      </c>
      <c r="AV478" s="103" t="s">
        <v>75</v>
      </c>
      <c r="AW478" s="103" t="s">
        <v>121</v>
      </c>
      <c r="AX478" s="103" t="s">
        <v>66</v>
      </c>
      <c r="AY478" s="103" t="s">
        <v>154</v>
      </c>
    </row>
    <row r="479" spans="2:65" s="22" customFormat="1" ht="15.75" customHeight="1" x14ac:dyDescent="0.3">
      <c r="B479" s="125"/>
      <c r="D479" s="104" t="s">
        <v>162</v>
      </c>
      <c r="E479" s="126"/>
      <c r="F479" s="127" t="s">
        <v>1004</v>
      </c>
      <c r="H479" s="128">
        <v>2</v>
      </c>
      <c r="L479" s="125"/>
      <c r="M479" s="129"/>
      <c r="T479" s="130"/>
      <c r="AT479" s="126" t="s">
        <v>162</v>
      </c>
      <c r="AU479" s="126" t="s">
        <v>75</v>
      </c>
      <c r="AV479" s="126" t="s">
        <v>160</v>
      </c>
      <c r="AW479" s="126" t="s">
        <v>121</v>
      </c>
      <c r="AX479" s="126" t="s">
        <v>73</v>
      </c>
      <c r="AY479" s="126" t="s">
        <v>154</v>
      </c>
    </row>
    <row r="480" spans="2:65" s="22" customFormat="1" ht="15.75" customHeight="1" x14ac:dyDescent="0.3">
      <c r="B480" s="23"/>
      <c r="C480" s="86" t="s">
        <v>1486</v>
      </c>
      <c r="D480" s="86" t="s">
        <v>156</v>
      </c>
      <c r="E480" s="87" t="s">
        <v>1487</v>
      </c>
      <c r="F480" s="88" t="s">
        <v>1488</v>
      </c>
      <c r="G480" s="89" t="s">
        <v>258</v>
      </c>
      <c r="H480" s="90">
        <v>1</v>
      </c>
      <c r="I480" s="118"/>
      <c r="J480" s="91">
        <f>ROUND($I$480*$H$480,1)</f>
        <v>0</v>
      </c>
      <c r="K480" s="88"/>
      <c r="L480" s="23"/>
      <c r="M480" s="92"/>
      <c r="N480" s="93" t="s">
        <v>37</v>
      </c>
      <c r="Q480" s="94">
        <v>6.9999999999999994E-5</v>
      </c>
      <c r="R480" s="94">
        <f>$Q$480*$H$480</f>
        <v>6.9999999999999994E-5</v>
      </c>
      <c r="S480" s="94">
        <v>4.4999999999999997E-3</v>
      </c>
      <c r="T480" s="95">
        <f>$S$480*$H$480</f>
        <v>4.4999999999999997E-3</v>
      </c>
      <c r="AR480" s="19" t="s">
        <v>261</v>
      </c>
      <c r="AT480" s="19" t="s">
        <v>156</v>
      </c>
      <c r="AU480" s="19" t="s">
        <v>75</v>
      </c>
      <c r="AY480" s="22" t="s">
        <v>154</v>
      </c>
      <c r="BE480" s="96">
        <f>IF($N$480="základní",$J$480,0)</f>
        <v>0</v>
      </c>
      <c r="BF480" s="96">
        <f>IF($N$480="snížená",$J$480,0)</f>
        <v>0</v>
      </c>
      <c r="BG480" s="96">
        <f>IF($N$480="zákl. přenesená",$J$480,0)</f>
        <v>0</v>
      </c>
      <c r="BH480" s="96">
        <f>IF($N$480="sníž. přenesená",$J$480,0)</f>
        <v>0</v>
      </c>
      <c r="BI480" s="96">
        <f>IF($N$480="nulová",$J$480,0)</f>
        <v>0</v>
      </c>
      <c r="BJ480" s="19" t="s">
        <v>73</v>
      </c>
      <c r="BK480" s="96">
        <f>ROUND($I$480*$H$480,1)</f>
        <v>0</v>
      </c>
      <c r="BL480" s="19" t="s">
        <v>261</v>
      </c>
      <c r="BM480" s="19" t="s">
        <v>1489</v>
      </c>
    </row>
    <row r="481" spans="2:65" s="22" customFormat="1" ht="15.75" customHeight="1" x14ac:dyDescent="0.3">
      <c r="B481" s="97"/>
      <c r="D481" s="98" t="s">
        <v>162</v>
      </c>
      <c r="E481" s="99"/>
      <c r="F481" s="99" t="s">
        <v>73</v>
      </c>
      <c r="H481" s="100">
        <v>1</v>
      </c>
      <c r="L481" s="97"/>
      <c r="M481" s="101"/>
      <c r="T481" s="102"/>
      <c r="AT481" s="103" t="s">
        <v>162</v>
      </c>
      <c r="AU481" s="103" t="s">
        <v>75</v>
      </c>
      <c r="AV481" s="103" t="s">
        <v>75</v>
      </c>
      <c r="AW481" s="103" t="s">
        <v>121</v>
      </c>
      <c r="AX481" s="103" t="s">
        <v>66</v>
      </c>
      <c r="AY481" s="103" t="s">
        <v>154</v>
      </c>
    </row>
    <row r="482" spans="2:65" s="22" customFormat="1" ht="15.75" customHeight="1" x14ac:dyDescent="0.3">
      <c r="B482" s="125"/>
      <c r="D482" s="104" t="s">
        <v>162</v>
      </c>
      <c r="E482" s="126"/>
      <c r="F482" s="127" t="s">
        <v>1004</v>
      </c>
      <c r="H482" s="128">
        <v>1</v>
      </c>
      <c r="L482" s="125"/>
      <c r="M482" s="129"/>
      <c r="T482" s="130"/>
      <c r="AT482" s="126" t="s">
        <v>162</v>
      </c>
      <c r="AU482" s="126" t="s">
        <v>75</v>
      </c>
      <c r="AV482" s="126" t="s">
        <v>160</v>
      </c>
      <c r="AW482" s="126" t="s">
        <v>121</v>
      </c>
      <c r="AX482" s="126" t="s">
        <v>73</v>
      </c>
      <c r="AY482" s="126" t="s">
        <v>154</v>
      </c>
    </row>
    <row r="483" spans="2:65" s="22" customFormat="1" ht="15.75" customHeight="1" x14ac:dyDescent="0.3">
      <c r="B483" s="23"/>
      <c r="C483" s="86" t="s">
        <v>1490</v>
      </c>
      <c r="D483" s="86" t="s">
        <v>156</v>
      </c>
      <c r="E483" s="87" t="s">
        <v>1491</v>
      </c>
      <c r="F483" s="88" t="s">
        <v>1492</v>
      </c>
      <c r="G483" s="89" t="s">
        <v>258</v>
      </c>
      <c r="H483" s="90">
        <v>2</v>
      </c>
      <c r="I483" s="118"/>
      <c r="J483" s="91">
        <f>ROUND($I$483*$H$483,1)</f>
        <v>0</v>
      </c>
      <c r="K483" s="88"/>
      <c r="L483" s="23"/>
      <c r="M483" s="92"/>
      <c r="N483" s="93" t="s">
        <v>37</v>
      </c>
      <c r="Q483" s="94">
        <v>6.9999999999999994E-5</v>
      </c>
      <c r="R483" s="94">
        <f>$Q$483*$H$483</f>
        <v>1.3999999999999999E-4</v>
      </c>
      <c r="S483" s="94">
        <v>2.1000000000000001E-2</v>
      </c>
      <c r="T483" s="95">
        <f>$S$483*$H$483</f>
        <v>4.2000000000000003E-2</v>
      </c>
      <c r="AR483" s="19" t="s">
        <v>261</v>
      </c>
      <c r="AT483" s="19" t="s">
        <v>156</v>
      </c>
      <c r="AU483" s="19" t="s">
        <v>75</v>
      </c>
      <c r="AY483" s="22" t="s">
        <v>154</v>
      </c>
      <c r="BE483" s="96">
        <f>IF($N$483="základní",$J$483,0)</f>
        <v>0</v>
      </c>
      <c r="BF483" s="96">
        <f>IF($N$483="snížená",$J$483,0)</f>
        <v>0</v>
      </c>
      <c r="BG483" s="96">
        <f>IF($N$483="zákl. přenesená",$J$483,0)</f>
        <v>0</v>
      </c>
      <c r="BH483" s="96">
        <f>IF($N$483="sníž. přenesená",$J$483,0)</f>
        <v>0</v>
      </c>
      <c r="BI483" s="96">
        <f>IF($N$483="nulová",$J$483,0)</f>
        <v>0</v>
      </c>
      <c r="BJ483" s="19" t="s">
        <v>73</v>
      </c>
      <c r="BK483" s="96">
        <f>ROUND($I$483*$H$483,1)</f>
        <v>0</v>
      </c>
      <c r="BL483" s="19" t="s">
        <v>261</v>
      </c>
      <c r="BM483" s="19" t="s">
        <v>1493</v>
      </c>
    </row>
    <row r="484" spans="2:65" s="22" customFormat="1" ht="15.75" customHeight="1" x14ac:dyDescent="0.3">
      <c r="B484" s="97"/>
      <c r="D484" s="98" t="s">
        <v>162</v>
      </c>
      <c r="E484" s="99"/>
      <c r="F484" s="99" t="s">
        <v>75</v>
      </c>
      <c r="H484" s="100">
        <v>2</v>
      </c>
      <c r="L484" s="97"/>
      <c r="M484" s="101"/>
      <c r="T484" s="102"/>
      <c r="AT484" s="103" t="s">
        <v>162</v>
      </c>
      <c r="AU484" s="103" t="s">
        <v>75</v>
      </c>
      <c r="AV484" s="103" t="s">
        <v>75</v>
      </c>
      <c r="AW484" s="103" t="s">
        <v>121</v>
      </c>
      <c r="AX484" s="103" t="s">
        <v>66</v>
      </c>
      <c r="AY484" s="103" t="s">
        <v>154</v>
      </c>
    </row>
    <row r="485" spans="2:65" s="22" customFormat="1" ht="15.75" customHeight="1" x14ac:dyDescent="0.3">
      <c r="B485" s="125"/>
      <c r="D485" s="104" t="s">
        <v>162</v>
      </c>
      <c r="E485" s="126"/>
      <c r="F485" s="127" t="s">
        <v>1004</v>
      </c>
      <c r="H485" s="128">
        <v>2</v>
      </c>
      <c r="L485" s="125"/>
      <c r="M485" s="129"/>
      <c r="T485" s="130"/>
      <c r="AT485" s="126" t="s">
        <v>162</v>
      </c>
      <c r="AU485" s="126" t="s">
        <v>75</v>
      </c>
      <c r="AV485" s="126" t="s">
        <v>160</v>
      </c>
      <c r="AW485" s="126" t="s">
        <v>121</v>
      </c>
      <c r="AX485" s="126" t="s">
        <v>73</v>
      </c>
      <c r="AY485" s="126" t="s">
        <v>154</v>
      </c>
    </row>
    <row r="486" spans="2:65" s="22" customFormat="1" ht="15.75" customHeight="1" x14ac:dyDescent="0.3">
      <c r="B486" s="23"/>
      <c r="C486" s="86" t="s">
        <v>1494</v>
      </c>
      <c r="D486" s="86" t="s">
        <v>156</v>
      </c>
      <c r="E486" s="87" t="s">
        <v>1495</v>
      </c>
      <c r="F486" s="88" t="s">
        <v>1496</v>
      </c>
      <c r="G486" s="89" t="s">
        <v>258</v>
      </c>
      <c r="H486" s="90">
        <v>1</v>
      </c>
      <c r="I486" s="118"/>
      <c r="J486" s="91">
        <f>ROUND($I$486*$H$486,1)</f>
        <v>0</v>
      </c>
      <c r="K486" s="88"/>
      <c r="L486" s="23"/>
      <c r="M486" s="92"/>
      <c r="N486" s="93" t="s">
        <v>37</v>
      </c>
      <c r="Q486" s="94">
        <v>6.9999999999999994E-5</v>
      </c>
      <c r="R486" s="94">
        <f>$Q$486*$H$486</f>
        <v>6.9999999999999994E-5</v>
      </c>
      <c r="S486" s="94">
        <v>2.1999999999999999E-2</v>
      </c>
      <c r="T486" s="95">
        <f>$S$486*$H$486</f>
        <v>2.1999999999999999E-2</v>
      </c>
      <c r="AR486" s="19" t="s">
        <v>261</v>
      </c>
      <c r="AT486" s="19" t="s">
        <v>156</v>
      </c>
      <c r="AU486" s="19" t="s">
        <v>75</v>
      </c>
      <c r="AY486" s="22" t="s">
        <v>154</v>
      </c>
      <c r="BE486" s="96">
        <f>IF($N$486="základní",$J$486,0)</f>
        <v>0</v>
      </c>
      <c r="BF486" s="96">
        <f>IF($N$486="snížená",$J$486,0)</f>
        <v>0</v>
      </c>
      <c r="BG486" s="96">
        <f>IF($N$486="zákl. přenesená",$J$486,0)</f>
        <v>0</v>
      </c>
      <c r="BH486" s="96">
        <f>IF($N$486="sníž. přenesená",$J$486,0)</f>
        <v>0</v>
      </c>
      <c r="BI486" s="96">
        <f>IF($N$486="nulová",$J$486,0)</f>
        <v>0</v>
      </c>
      <c r="BJ486" s="19" t="s">
        <v>73</v>
      </c>
      <c r="BK486" s="96">
        <f>ROUND($I$486*$H$486,1)</f>
        <v>0</v>
      </c>
      <c r="BL486" s="19" t="s">
        <v>261</v>
      </c>
      <c r="BM486" s="19" t="s">
        <v>1497</v>
      </c>
    </row>
    <row r="487" spans="2:65" s="22" customFormat="1" ht="15.75" customHeight="1" x14ac:dyDescent="0.3">
      <c r="B487" s="97"/>
      <c r="D487" s="98" t="s">
        <v>162</v>
      </c>
      <c r="E487" s="99"/>
      <c r="F487" s="99" t="s">
        <v>73</v>
      </c>
      <c r="H487" s="100">
        <v>1</v>
      </c>
      <c r="L487" s="97"/>
      <c r="M487" s="101"/>
      <c r="T487" s="102"/>
      <c r="AT487" s="103" t="s">
        <v>162</v>
      </c>
      <c r="AU487" s="103" t="s">
        <v>75</v>
      </c>
      <c r="AV487" s="103" t="s">
        <v>75</v>
      </c>
      <c r="AW487" s="103" t="s">
        <v>121</v>
      </c>
      <c r="AX487" s="103" t="s">
        <v>66</v>
      </c>
      <c r="AY487" s="103" t="s">
        <v>154</v>
      </c>
    </row>
    <row r="488" spans="2:65" s="22" customFormat="1" ht="15.75" customHeight="1" x14ac:dyDescent="0.3">
      <c r="B488" s="125"/>
      <c r="D488" s="104" t="s">
        <v>162</v>
      </c>
      <c r="E488" s="126"/>
      <c r="F488" s="127" t="s">
        <v>1004</v>
      </c>
      <c r="H488" s="128">
        <v>1</v>
      </c>
      <c r="L488" s="125"/>
      <c r="M488" s="129"/>
      <c r="T488" s="130"/>
      <c r="AT488" s="126" t="s">
        <v>162</v>
      </c>
      <c r="AU488" s="126" t="s">
        <v>75</v>
      </c>
      <c r="AV488" s="126" t="s">
        <v>160</v>
      </c>
      <c r="AW488" s="126" t="s">
        <v>121</v>
      </c>
      <c r="AX488" s="126" t="s">
        <v>73</v>
      </c>
      <c r="AY488" s="126" t="s">
        <v>154</v>
      </c>
    </row>
    <row r="489" spans="2:65" s="22" customFormat="1" ht="15.75" customHeight="1" x14ac:dyDescent="0.3">
      <c r="B489" s="23"/>
      <c r="C489" s="86" t="s">
        <v>1498</v>
      </c>
      <c r="D489" s="86" t="s">
        <v>156</v>
      </c>
      <c r="E489" s="87" t="s">
        <v>1499</v>
      </c>
      <c r="F489" s="88" t="s">
        <v>1500</v>
      </c>
      <c r="G489" s="89" t="s">
        <v>258</v>
      </c>
      <c r="H489" s="90">
        <v>1</v>
      </c>
      <c r="I489" s="118"/>
      <c r="J489" s="91">
        <f>ROUND($I$489*$H$489,1)</f>
        <v>0</v>
      </c>
      <c r="K489" s="88"/>
      <c r="L489" s="23"/>
      <c r="M489" s="92"/>
      <c r="N489" s="93" t="s">
        <v>37</v>
      </c>
      <c r="Q489" s="94">
        <v>6.9999999999999994E-5</v>
      </c>
      <c r="R489" s="94">
        <f>$Q$489*$H$489</f>
        <v>6.9999999999999994E-5</v>
      </c>
      <c r="S489" s="94">
        <v>4.4999999999999997E-3</v>
      </c>
      <c r="T489" s="95">
        <f>$S$489*$H$489</f>
        <v>4.4999999999999997E-3</v>
      </c>
      <c r="AR489" s="19" t="s">
        <v>261</v>
      </c>
      <c r="AT489" s="19" t="s">
        <v>156</v>
      </c>
      <c r="AU489" s="19" t="s">
        <v>75</v>
      </c>
      <c r="AY489" s="22" t="s">
        <v>154</v>
      </c>
      <c r="BE489" s="96">
        <f>IF($N$489="základní",$J$489,0)</f>
        <v>0</v>
      </c>
      <c r="BF489" s="96">
        <f>IF($N$489="snížená",$J$489,0)</f>
        <v>0</v>
      </c>
      <c r="BG489" s="96">
        <f>IF($N$489="zákl. přenesená",$J$489,0)</f>
        <v>0</v>
      </c>
      <c r="BH489" s="96">
        <f>IF($N$489="sníž. přenesená",$J$489,0)</f>
        <v>0</v>
      </c>
      <c r="BI489" s="96">
        <f>IF($N$489="nulová",$J$489,0)</f>
        <v>0</v>
      </c>
      <c r="BJ489" s="19" t="s">
        <v>73</v>
      </c>
      <c r="BK489" s="96">
        <f>ROUND($I$489*$H$489,1)</f>
        <v>0</v>
      </c>
      <c r="BL489" s="19" t="s">
        <v>261</v>
      </c>
      <c r="BM489" s="19" t="s">
        <v>1501</v>
      </c>
    </row>
    <row r="490" spans="2:65" s="22" customFormat="1" ht="15.75" customHeight="1" x14ac:dyDescent="0.3">
      <c r="B490" s="97"/>
      <c r="D490" s="98" t="s">
        <v>162</v>
      </c>
      <c r="E490" s="99"/>
      <c r="F490" s="99" t="s">
        <v>73</v>
      </c>
      <c r="H490" s="100">
        <v>1</v>
      </c>
      <c r="L490" s="97"/>
      <c r="M490" s="101"/>
      <c r="T490" s="102"/>
      <c r="AT490" s="103" t="s">
        <v>162</v>
      </c>
      <c r="AU490" s="103" t="s">
        <v>75</v>
      </c>
      <c r="AV490" s="103" t="s">
        <v>75</v>
      </c>
      <c r="AW490" s="103" t="s">
        <v>121</v>
      </c>
      <c r="AX490" s="103" t="s">
        <v>66</v>
      </c>
      <c r="AY490" s="103" t="s">
        <v>154</v>
      </c>
    </row>
    <row r="491" spans="2:65" s="22" customFormat="1" ht="15.75" customHeight="1" x14ac:dyDescent="0.3">
      <c r="B491" s="125"/>
      <c r="D491" s="104" t="s">
        <v>162</v>
      </c>
      <c r="E491" s="126"/>
      <c r="F491" s="127" t="s">
        <v>1004</v>
      </c>
      <c r="H491" s="128">
        <v>1</v>
      </c>
      <c r="L491" s="125"/>
      <c r="M491" s="129"/>
      <c r="T491" s="130"/>
      <c r="AT491" s="126" t="s">
        <v>162</v>
      </c>
      <c r="AU491" s="126" t="s">
        <v>75</v>
      </c>
      <c r="AV491" s="126" t="s">
        <v>160</v>
      </c>
      <c r="AW491" s="126" t="s">
        <v>121</v>
      </c>
      <c r="AX491" s="126" t="s">
        <v>73</v>
      </c>
      <c r="AY491" s="126" t="s">
        <v>154</v>
      </c>
    </row>
    <row r="492" spans="2:65" s="22" customFormat="1" ht="15.75" customHeight="1" x14ac:dyDescent="0.3">
      <c r="B492" s="23"/>
      <c r="C492" s="86" t="s">
        <v>1502</v>
      </c>
      <c r="D492" s="86" t="s">
        <v>156</v>
      </c>
      <c r="E492" s="87" t="s">
        <v>1503</v>
      </c>
      <c r="F492" s="88" t="s">
        <v>1504</v>
      </c>
      <c r="G492" s="89" t="s">
        <v>258</v>
      </c>
      <c r="H492" s="90">
        <v>1</v>
      </c>
      <c r="I492" s="118"/>
      <c r="J492" s="91">
        <f>ROUND($I$492*$H$492,1)</f>
        <v>0</v>
      </c>
      <c r="K492" s="88"/>
      <c r="L492" s="23"/>
      <c r="M492" s="92"/>
      <c r="N492" s="93" t="s">
        <v>37</v>
      </c>
      <c r="Q492" s="94">
        <v>0</v>
      </c>
      <c r="R492" s="94">
        <f>$Q$492*$H$492</f>
        <v>0</v>
      </c>
      <c r="S492" s="94">
        <v>0</v>
      </c>
      <c r="T492" s="95">
        <f>$S$492*$H$492</f>
        <v>0</v>
      </c>
      <c r="AR492" s="19" t="s">
        <v>261</v>
      </c>
      <c r="AT492" s="19" t="s">
        <v>156</v>
      </c>
      <c r="AU492" s="19" t="s">
        <v>75</v>
      </c>
      <c r="AY492" s="22" t="s">
        <v>154</v>
      </c>
      <c r="BE492" s="96">
        <f>IF($N$492="základní",$J$492,0)</f>
        <v>0</v>
      </c>
      <c r="BF492" s="96">
        <f>IF($N$492="snížená",$J$492,0)</f>
        <v>0</v>
      </c>
      <c r="BG492" s="96">
        <f>IF($N$492="zákl. přenesená",$J$492,0)</f>
        <v>0</v>
      </c>
      <c r="BH492" s="96">
        <f>IF($N$492="sníž. přenesená",$J$492,0)</f>
        <v>0</v>
      </c>
      <c r="BI492" s="96">
        <f>IF($N$492="nulová",$J$492,0)</f>
        <v>0</v>
      </c>
      <c r="BJ492" s="19" t="s">
        <v>73</v>
      </c>
      <c r="BK492" s="96">
        <f>ROUND($I$492*$H$492,1)</f>
        <v>0</v>
      </c>
      <c r="BL492" s="19" t="s">
        <v>261</v>
      </c>
      <c r="BM492" s="19" t="s">
        <v>1505</v>
      </c>
    </row>
    <row r="493" spans="2:65" s="22" customFormat="1" ht="15.75" customHeight="1" x14ac:dyDescent="0.3">
      <c r="B493" s="97"/>
      <c r="D493" s="98" t="s">
        <v>162</v>
      </c>
      <c r="E493" s="99"/>
      <c r="F493" s="99" t="s">
        <v>73</v>
      </c>
      <c r="H493" s="100">
        <v>1</v>
      </c>
      <c r="L493" s="97"/>
      <c r="M493" s="101"/>
      <c r="T493" s="102"/>
      <c r="AT493" s="103" t="s">
        <v>162</v>
      </c>
      <c r="AU493" s="103" t="s">
        <v>75</v>
      </c>
      <c r="AV493" s="103" t="s">
        <v>75</v>
      </c>
      <c r="AW493" s="103" t="s">
        <v>121</v>
      </c>
      <c r="AX493" s="103" t="s">
        <v>66</v>
      </c>
      <c r="AY493" s="103" t="s">
        <v>154</v>
      </c>
    </row>
    <row r="494" spans="2:65" s="22" customFormat="1" ht="15.75" customHeight="1" x14ac:dyDescent="0.3">
      <c r="B494" s="125"/>
      <c r="D494" s="104" t="s">
        <v>162</v>
      </c>
      <c r="E494" s="126"/>
      <c r="F494" s="127" t="s">
        <v>1004</v>
      </c>
      <c r="H494" s="128">
        <v>1</v>
      </c>
      <c r="L494" s="125"/>
      <c r="M494" s="129"/>
      <c r="T494" s="130"/>
      <c r="AT494" s="126" t="s">
        <v>162</v>
      </c>
      <c r="AU494" s="126" t="s">
        <v>75</v>
      </c>
      <c r="AV494" s="126" t="s">
        <v>160</v>
      </c>
      <c r="AW494" s="126" t="s">
        <v>121</v>
      </c>
      <c r="AX494" s="126" t="s">
        <v>73</v>
      </c>
      <c r="AY494" s="126" t="s">
        <v>154</v>
      </c>
    </row>
    <row r="495" spans="2:65" s="22" customFormat="1" ht="15.75" customHeight="1" x14ac:dyDescent="0.3">
      <c r="B495" s="23"/>
      <c r="C495" s="86" t="s">
        <v>1506</v>
      </c>
      <c r="D495" s="86" t="s">
        <v>156</v>
      </c>
      <c r="E495" s="87" t="s">
        <v>1507</v>
      </c>
      <c r="F495" s="88" t="s">
        <v>1508</v>
      </c>
      <c r="G495" s="89" t="s">
        <v>258</v>
      </c>
      <c r="H495" s="90">
        <v>1</v>
      </c>
      <c r="I495" s="118"/>
      <c r="J495" s="91">
        <f>ROUND($I$495*$H$495,1)</f>
        <v>0</v>
      </c>
      <c r="K495" s="88"/>
      <c r="L495" s="23"/>
      <c r="M495" s="92"/>
      <c r="N495" s="93" t="s">
        <v>37</v>
      </c>
      <c r="Q495" s="94">
        <v>0</v>
      </c>
      <c r="R495" s="94">
        <f>$Q$495*$H$495</f>
        <v>0</v>
      </c>
      <c r="S495" s="94">
        <v>0</v>
      </c>
      <c r="T495" s="95">
        <f>$S$495*$H$495</f>
        <v>0</v>
      </c>
      <c r="AR495" s="19" t="s">
        <v>261</v>
      </c>
      <c r="AT495" s="19" t="s">
        <v>156</v>
      </c>
      <c r="AU495" s="19" t="s">
        <v>75</v>
      </c>
      <c r="AY495" s="22" t="s">
        <v>154</v>
      </c>
      <c r="BE495" s="96">
        <f>IF($N$495="základní",$J$495,0)</f>
        <v>0</v>
      </c>
      <c r="BF495" s="96">
        <f>IF($N$495="snížená",$J$495,0)</f>
        <v>0</v>
      </c>
      <c r="BG495" s="96">
        <f>IF($N$495="zákl. přenesená",$J$495,0)</f>
        <v>0</v>
      </c>
      <c r="BH495" s="96">
        <f>IF($N$495="sníž. přenesená",$J$495,0)</f>
        <v>0</v>
      </c>
      <c r="BI495" s="96">
        <f>IF($N$495="nulová",$J$495,0)</f>
        <v>0</v>
      </c>
      <c r="BJ495" s="19" t="s">
        <v>73</v>
      </c>
      <c r="BK495" s="96">
        <f>ROUND($I$495*$H$495,1)</f>
        <v>0</v>
      </c>
      <c r="BL495" s="19" t="s">
        <v>261</v>
      </c>
      <c r="BM495" s="19" t="s">
        <v>1509</v>
      </c>
    </row>
    <row r="496" spans="2:65" s="22" customFormat="1" ht="15.75" customHeight="1" x14ac:dyDescent="0.3">
      <c r="B496" s="97"/>
      <c r="D496" s="98" t="s">
        <v>162</v>
      </c>
      <c r="E496" s="99"/>
      <c r="F496" s="99" t="s">
        <v>73</v>
      </c>
      <c r="H496" s="100">
        <v>1</v>
      </c>
      <c r="L496" s="97"/>
      <c r="M496" s="101"/>
      <c r="T496" s="102"/>
      <c r="AT496" s="103" t="s">
        <v>162</v>
      </c>
      <c r="AU496" s="103" t="s">
        <v>75</v>
      </c>
      <c r="AV496" s="103" t="s">
        <v>75</v>
      </c>
      <c r="AW496" s="103" t="s">
        <v>121</v>
      </c>
      <c r="AX496" s="103" t="s">
        <v>66</v>
      </c>
      <c r="AY496" s="103" t="s">
        <v>154</v>
      </c>
    </row>
    <row r="497" spans="2:65" s="22" customFormat="1" ht="15.75" customHeight="1" x14ac:dyDescent="0.3">
      <c r="B497" s="125"/>
      <c r="D497" s="104" t="s">
        <v>162</v>
      </c>
      <c r="E497" s="126"/>
      <c r="F497" s="127" t="s">
        <v>1004</v>
      </c>
      <c r="H497" s="128">
        <v>1</v>
      </c>
      <c r="L497" s="125"/>
      <c r="M497" s="129"/>
      <c r="T497" s="130"/>
      <c r="AT497" s="126" t="s">
        <v>162</v>
      </c>
      <c r="AU497" s="126" t="s">
        <v>75</v>
      </c>
      <c r="AV497" s="126" t="s">
        <v>160</v>
      </c>
      <c r="AW497" s="126" t="s">
        <v>121</v>
      </c>
      <c r="AX497" s="126" t="s">
        <v>73</v>
      </c>
      <c r="AY497" s="126" t="s">
        <v>154</v>
      </c>
    </row>
    <row r="498" spans="2:65" s="22" customFormat="1" ht="15.75" customHeight="1" x14ac:dyDescent="0.3">
      <c r="B498" s="23"/>
      <c r="C498" s="86" t="s">
        <v>1510</v>
      </c>
      <c r="D498" s="86" t="s">
        <v>156</v>
      </c>
      <c r="E498" s="87" t="s">
        <v>1511</v>
      </c>
      <c r="F498" s="88" t="s">
        <v>1512</v>
      </c>
      <c r="G498" s="89" t="s">
        <v>258</v>
      </c>
      <c r="H498" s="90">
        <v>1</v>
      </c>
      <c r="I498" s="118"/>
      <c r="J498" s="91">
        <f>ROUND($I$498*$H$498,1)</f>
        <v>0</v>
      </c>
      <c r="K498" s="88"/>
      <c r="L498" s="23"/>
      <c r="M498" s="92"/>
      <c r="N498" s="93" t="s">
        <v>37</v>
      </c>
      <c r="Q498" s="94">
        <v>0</v>
      </c>
      <c r="R498" s="94">
        <f>$Q$498*$H$498</f>
        <v>0</v>
      </c>
      <c r="S498" s="94">
        <v>2.9000000000000001E-2</v>
      </c>
      <c r="T498" s="95">
        <f>$S$498*$H$498</f>
        <v>2.9000000000000001E-2</v>
      </c>
      <c r="AR498" s="19" t="s">
        <v>261</v>
      </c>
      <c r="AT498" s="19" t="s">
        <v>156</v>
      </c>
      <c r="AU498" s="19" t="s">
        <v>75</v>
      </c>
      <c r="AY498" s="22" t="s">
        <v>154</v>
      </c>
      <c r="BE498" s="96">
        <f>IF($N$498="základní",$J$498,0)</f>
        <v>0</v>
      </c>
      <c r="BF498" s="96">
        <f>IF($N$498="snížená",$J$498,0)</f>
        <v>0</v>
      </c>
      <c r="BG498" s="96">
        <f>IF($N$498="zákl. přenesená",$J$498,0)</f>
        <v>0</v>
      </c>
      <c r="BH498" s="96">
        <f>IF($N$498="sníž. přenesená",$J$498,0)</f>
        <v>0</v>
      </c>
      <c r="BI498" s="96">
        <f>IF($N$498="nulová",$J$498,0)</f>
        <v>0</v>
      </c>
      <c r="BJ498" s="19" t="s">
        <v>73</v>
      </c>
      <c r="BK498" s="96">
        <f>ROUND($I$498*$H$498,1)</f>
        <v>0</v>
      </c>
      <c r="BL498" s="19" t="s">
        <v>261</v>
      </c>
      <c r="BM498" s="19" t="s">
        <v>1513</v>
      </c>
    </row>
    <row r="499" spans="2:65" s="22" customFormat="1" ht="15.75" customHeight="1" x14ac:dyDescent="0.3">
      <c r="B499" s="97"/>
      <c r="D499" s="98" t="s">
        <v>162</v>
      </c>
      <c r="E499" s="99"/>
      <c r="F499" s="99" t="s">
        <v>73</v>
      </c>
      <c r="H499" s="100">
        <v>1</v>
      </c>
      <c r="L499" s="97"/>
      <c r="M499" s="101"/>
      <c r="T499" s="102"/>
      <c r="AT499" s="103" t="s">
        <v>162</v>
      </c>
      <c r="AU499" s="103" t="s">
        <v>75</v>
      </c>
      <c r="AV499" s="103" t="s">
        <v>75</v>
      </c>
      <c r="AW499" s="103" t="s">
        <v>121</v>
      </c>
      <c r="AX499" s="103" t="s">
        <v>66</v>
      </c>
      <c r="AY499" s="103" t="s">
        <v>154</v>
      </c>
    </row>
    <row r="500" spans="2:65" s="22" customFormat="1" ht="15.75" customHeight="1" x14ac:dyDescent="0.3">
      <c r="B500" s="125"/>
      <c r="D500" s="104" t="s">
        <v>162</v>
      </c>
      <c r="E500" s="126"/>
      <c r="F500" s="127" t="s">
        <v>1004</v>
      </c>
      <c r="H500" s="128">
        <v>1</v>
      </c>
      <c r="L500" s="125"/>
      <c r="M500" s="129"/>
      <c r="T500" s="130"/>
      <c r="AT500" s="126" t="s">
        <v>162</v>
      </c>
      <c r="AU500" s="126" t="s">
        <v>75</v>
      </c>
      <c r="AV500" s="126" t="s">
        <v>160</v>
      </c>
      <c r="AW500" s="126" t="s">
        <v>121</v>
      </c>
      <c r="AX500" s="126" t="s">
        <v>73</v>
      </c>
      <c r="AY500" s="126" t="s">
        <v>154</v>
      </c>
    </row>
    <row r="501" spans="2:65" s="22" customFormat="1" ht="15.75" customHeight="1" x14ac:dyDescent="0.3">
      <c r="B501" s="23"/>
      <c r="C501" s="86" t="s">
        <v>1514</v>
      </c>
      <c r="D501" s="86" t="s">
        <v>156</v>
      </c>
      <c r="E501" s="87" t="s">
        <v>1515</v>
      </c>
      <c r="F501" s="88" t="s">
        <v>1516</v>
      </c>
      <c r="G501" s="89" t="s">
        <v>167</v>
      </c>
      <c r="H501" s="90">
        <v>0.14199999999999999</v>
      </c>
      <c r="I501" s="118"/>
      <c r="J501" s="91">
        <f>ROUND($I$501*$H$501,1)</f>
        <v>0</v>
      </c>
      <c r="K501" s="88"/>
      <c r="L501" s="23"/>
      <c r="M501" s="92"/>
      <c r="N501" s="93" t="s">
        <v>37</v>
      </c>
      <c r="Q501" s="94">
        <v>0</v>
      </c>
      <c r="R501" s="94">
        <f>$Q$501*$H$501</f>
        <v>0</v>
      </c>
      <c r="S501" s="94">
        <v>0</v>
      </c>
      <c r="T501" s="95">
        <f>$S$501*$H$501</f>
        <v>0</v>
      </c>
      <c r="AR501" s="19" t="s">
        <v>261</v>
      </c>
      <c r="AT501" s="19" t="s">
        <v>156</v>
      </c>
      <c r="AU501" s="19" t="s">
        <v>75</v>
      </c>
      <c r="AY501" s="22" t="s">
        <v>154</v>
      </c>
      <c r="BE501" s="96">
        <f>IF($N$501="základní",$J$501,0)</f>
        <v>0</v>
      </c>
      <c r="BF501" s="96">
        <f>IF($N$501="snížená",$J$501,0)</f>
        <v>0</v>
      </c>
      <c r="BG501" s="96">
        <f>IF($N$501="zákl. přenesená",$J$501,0)</f>
        <v>0</v>
      </c>
      <c r="BH501" s="96">
        <f>IF($N$501="sníž. přenesená",$J$501,0)</f>
        <v>0</v>
      </c>
      <c r="BI501" s="96">
        <f>IF($N$501="nulová",$J$501,0)</f>
        <v>0</v>
      </c>
      <c r="BJ501" s="19" t="s">
        <v>73</v>
      </c>
      <c r="BK501" s="96">
        <f>ROUND($I$501*$H$501,1)</f>
        <v>0</v>
      </c>
      <c r="BL501" s="19" t="s">
        <v>261</v>
      </c>
      <c r="BM501" s="19" t="s">
        <v>1517</v>
      </c>
    </row>
    <row r="502" spans="2:65" s="22" customFormat="1" ht="15.75" customHeight="1" x14ac:dyDescent="0.3">
      <c r="B502" s="97"/>
      <c r="D502" s="98" t="s">
        <v>162</v>
      </c>
      <c r="E502" s="99"/>
      <c r="F502" s="99" t="s">
        <v>1518</v>
      </c>
      <c r="H502" s="100">
        <v>0.14199999999999999</v>
      </c>
      <c r="L502" s="97"/>
      <c r="M502" s="101"/>
      <c r="T502" s="102"/>
      <c r="AT502" s="103" t="s">
        <v>162</v>
      </c>
      <c r="AU502" s="103" t="s">
        <v>75</v>
      </c>
      <c r="AV502" s="103" t="s">
        <v>75</v>
      </c>
      <c r="AW502" s="103" t="s">
        <v>121</v>
      </c>
      <c r="AX502" s="103" t="s">
        <v>66</v>
      </c>
      <c r="AY502" s="103" t="s">
        <v>154</v>
      </c>
    </row>
    <row r="503" spans="2:65" s="22" customFormat="1" ht="15.75" customHeight="1" x14ac:dyDescent="0.3">
      <c r="B503" s="125"/>
      <c r="D503" s="104" t="s">
        <v>162</v>
      </c>
      <c r="E503" s="126"/>
      <c r="F503" s="127" t="s">
        <v>1004</v>
      </c>
      <c r="H503" s="128">
        <v>0.14199999999999999</v>
      </c>
      <c r="L503" s="125"/>
      <c r="M503" s="129"/>
      <c r="T503" s="130"/>
      <c r="AT503" s="126" t="s">
        <v>162</v>
      </c>
      <c r="AU503" s="126" t="s">
        <v>75</v>
      </c>
      <c r="AV503" s="126" t="s">
        <v>160</v>
      </c>
      <c r="AW503" s="126" t="s">
        <v>121</v>
      </c>
      <c r="AX503" s="126" t="s">
        <v>73</v>
      </c>
      <c r="AY503" s="126" t="s">
        <v>154</v>
      </c>
    </row>
    <row r="504" spans="2:65" s="22" customFormat="1" ht="15.75" customHeight="1" x14ac:dyDescent="0.3">
      <c r="B504" s="23"/>
      <c r="C504" s="105" t="s">
        <v>1519</v>
      </c>
      <c r="D504" s="105" t="s">
        <v>171</v>
      </c>
      <c r="E504" s="106" t="s">
        <v>1520</v>
      </c>
      <c r="F504" s="107" t="s">
        <v>1521</v>
      </c>
      <c r="G504" s="108" t="s">
        <v>258</v>
      </c>
      <c r="H504" s="109">
        <v>1</v>
      </c>
      <c r="I504" s="119"/>
      <c r="J504" s="110">
        <f>ROUND($I$504*$H$504,1)</f>
        <v>0</v>
      </c>
      <c r="K504" s="107"/>
      <c r="L504" s="111"/>
      <c r="M504" s="112"/>
      <c r="N504" s="113" t="s">
        <v>37</v>
      </c>
      <c r="Q504" s="94">
        <v>0</v>
      </c>
      <c r="R504" s="94">
        <f>$Q$504*$H$504</f>
        <v>0</v>
      </c>
      <c r="S504" s="94">
        <v>0</v>
      </c>
      <c r="T504" s="95">
        <f>$S$504*$H$504</f>
        <v>0</v>
      </c>
      <c r="AR504" s="19" t="s">
        <v>354</v>
      </c>
      <c r="AT504" s="19" t="s">
        <v>171</v>
      </c>
      <c r="AU504" s="19" t="s">
        <v>75</v>
      </c>
      <c r="AY504" s="22" t="s">
        <v>154</v>
      </c>
      <c r="BE504" s="96">
        <f>IF($N$504="základní",$J$504,0)</f>
        <v>0</v>
      </c>
      <c r="BF504" s="96">
        <f>IF($N$504="snížená",$J$504,0)</f>
        <v>0</v>
      </c>
      <c r="BG504" s="96">
        <f>IF($N$504="zákl. přenesená",$J$504,0)</f>
        <v>0</v>
      </c>
      <c r="BH504" s="96">
        <f>IF($N$504="sníž. přenesená",$J$504,0)</f>
        <v>0</v>
      </c>
      <c r="BI504" s="96">
        <f>IF($N$504="nulová",$J$504,0)</f>
        <v>0</v>
      </c>
      <c r="BJ504" s="19" t="s">
        <v>73</v>
      </c>
      <c r="BK504" s="96">
        <f>ROUND($I$504*$H$504,1)</f>
        <v>0</v>
      </c>
      <c r="BL504" s="19" t="s">
        <v>261</v>
      </c>
      <c r="BM504" s="19" t="s">
        <v>1522</v>
      </c>
    </row>
    <row r="505" spans="2:65" s="22" customFormat="1" ht="15.75" customHeight="1" x14ac:dyDescent="0.3">
      <c r="B505" s="97"/>
      <c r="D505" s="98" t="s">
        <v>162</v>
      </c>
      <c r="E505" s="99"/>
      <c r="F505" s="99" t="s">
        <v>73</v>
      </c>
      <c r="H505" s="100">
        <v>1</v>
      </c>
      <c r="L505" s="97"/>
      <c r="M505" s="101"/>
      <c r="T505" s="102"/>
      <c r="AT505" s="103" t="s">
        <v>162</v>
      </c>
      <c r="AU505" s="103" t="s">
        <v>75</v>
      </c>
      <c r="AV505" s="103" t="s">
        <v>75</v>
      </c>
      <c r="AW505" s="103" t="s">
        <v>121</v>
      </c>
      <c r="AX505" s="103" t="s">
        <v>66</v>
      </c>
      <c r="AY505" s="103" t="s">
        <v>154</v>
      </c>
    </row>
    <row r="506" spans="2:65" s="22" customFormat="1" ht="15.75" customHeight="1" x14ac:dyDescent="0.3">
      <c r="B506" s="125"/>
      <c r="D506" s="104" t="s">
        <v>162</v>
      </c>
      <c r="E506" s="126"/>
      <c r="F506" s="127" t="s">
        <v>1004</v>
      </c>
      <c r="H506" s="128">
        <v>1</v>
      </c>
      <c r="L506" s="125"/>
      <c r="M506" s="129"/>
      <c r="T506" s="130"/>
      <c r="AT506" s="126" t="s">
        <v>162</v>
      </c>
      <c r="AU506" s="126" t="s">
        <v>75</v>
      </c>
      <c r="AV506" s="126" t="s">
        <v>160</v>
      </c>
      <c r="AW506" s="126" t="s">
        <v>121</v>
      </c>
      <c r="AX506" s="126" t="s">
        <v>73</v>
      </c>
      <c r="AY506" s="126" t="s">
        <v>154</v>
      </c>
    </row>
    <row r="507" spans="2:65" s="22" customFormat="1" ht="15.75" customHeight="1" x14ac:dyDescent="0.3">
      <c r="B507" s="23"/>
      <c r="C507" s="105" t="s">
        <v>1523</v>
      </c>
      <c r="D507" s="105" t="s">
        <v>171</v>
      </c>
      <c r="E507" s="106" t="s">
        <v>1524</v>
      </c>
      <c r="F507" s="107" t="s">
        <v>1525</v>
      </c>
      <c r="G507" s="108" t="s">
        <v>258</v>
      </c>
      <c r="H507" s="109">
        <v>1</v>
      </c>
      <c r="I507" s="119"/>
      <c r="J507" s="110">
        <f>ROUND($I$507*$H$507,1)</f>
        <v>0</v>
      </c>
      <c r="K507" s="107"/>
      <c r="L507" s="111"/>
      <c r="M507" s="112"/>
      <c r="N507" s="113" t="s">
        <v>37</v>
      </c>
      <c r="Q507" s="94">
        <v>0</v>
      </c>
      <c r="R507" s="94">
        <f>$Q$507*$H$507</f>
        <v>0</v>
      </c>
      <c r="S507" s="94">
        <v>0</v>
      </c>
      <c r="T507" s="95">
        <f>$S$507*$H$507</f>
        <v>0</v>
      </c>
      <c r="AR507" s="19" t="s">
        <v>354</v>
      </c>
      <c r="AT507" s="19" t="s">
        <v>171</v>
      </c>
      <c r="AU507" s="19" t="s">
        <v>75</v>
      </c>
      <c r="AY507" s="22" t="s">
        <v>154</v>
      </c>
      <c r="BE507" s="96">
        <f>IF($N$507="základní",$J$507,0)</f>
        <v>0</v>
      </c>
      <c r="BF507" s="96">
        <f>IF($N$507="snížená",$J$507,0)</f>
        <v>0</v>
      </c>
      <c r="BG507" s="96">
        <f>IF($N$507="zákl. přenesená",$J$507,0)</f>
        <v>0</v>
      </c>
      <c r="BH507" s="96">
        <f>IF($N$507="sníž. přenesená",$J$507,0)</f>
        <v>0</v>
      </c>
      <c r="BI507" s="96">
        <f>IF($N$507="nulová",$J$507,0)</f>
        <v>0</v>
      </c>
      <c r="BJ507" s="19" t="s">
        <v>73</v>
      </c>
      <c r="BK507" s="96">
        <f>ROUND($I$507*$H$507,1)</f>
        <v>0</v>
      </c>
      <c r="BL507" s="19" t="s">
        <v>261</v>
      </c>
      <c r="BM507" s="19" t="s">
        <v>1526</v>
      </c>
    </row>
    <row r="508" spans="2:65" s="22" customFormat="1" ht="15.75" customHeight="1" x14ac:dyDescent="0.3">
      <c r="B508" s="97"/>
      <c r="D508" s="98" t="s">
        <v>162</v>
      </c>
      <c r="E508" s="99"/>
      <c r="F508" s="99" t="s">
        <v>73</v>
      </c>
      <c r="H508" s="100">
        <v>1</v>
      </c>
      <c r="L508" s="97"/>
      <c r="M508" s="101"/>
      <c r="T508" s="102"/>
      <c r="AT508" s="103" t="s">
        <v>162</v>
      </c>
      <c r="AU508" s="103" t="s">
        <v>75</v>
      </c>
      <c r="AV508" s="103" t="s">
        <v>75</v>
      </c>
      <c r="AW508" s="103" t="s">
        <v>121</v>
      </c>
      <c r="AX508" s="103" t="s">
        <v>66</v>
      </c>
      <c r="AY508" s="103" t="s">
        <v>154</v>
      </c>
    </row>
    <row r="509" spans="2:65" s="22" customFormat="1" ht="15.75" customHeight="1" x14ac:dyDescent="0.3">
      <c r="B509" s="125"/>
      <c r="D509" s="104" t="s">
        <v>162</v>
      </c>
      <c r="E509" s="126"/>
      <c r="F509" s="127" t="s">
        <v>1004</v>
      </c>
      <c r="H509" s="128">
        <v>1</v>
      </c>
      <c r="L509" s="125"/>
      <c r="M509" s="129"/>
      <c r="T509" s="130"/>
      <c r="AT509" s="126" t="s">
        <v>162</v>
      </c>
      <c r="AU509" s="126" t="s">
        <v>75</v>
      </c>
      <c r="AV509" s="126" t="s">
        <v>160</v>
      </c>
      <c r="AW509" s="126" t="s">
        <v>121</v>
      </c>
      <c r="AX509" s="126" t="s">
        <v>73</v>
      </c>
      <c r="AY509" s="126" t="s">
        <v>154</v>
      </c>
    </row>
    <row r="510" spans="2:65" s="22" customFormat="1" ht="15.75" customHeight="1" x14ac:dyDescent="0.3">
      <c r="B510" s="23"/>
      <c r="C510" s="105" t="s">
        <v>1527</v>
      </c>
      <c r="D510" s="105" t="s">
        <v>171</v>
      </c>
      <c r="E510" s="106" t="s">
        <v>1528</v>
      </c>
      <c r="F510" s="107" t="s">
        <v>1529</v>
      </c>
      <c r="G510" s="108" t="s">
        <v>258</v>
      </c>
      <c r="H510" s="109">
        <v>1</v>
      </c>
      <c r="I510" s="119"/>
      <c r="J510" s="110">
        <f>ROUND($I$510*$H$510,1)</f>
        <v>0</v>
      </c>
      <c r="K510" s="107"/>
      <c r="L510" s="111"/>
      <c r="M510" s="112"/>
      <c r="N510" s="113" t="s">
        <v>37</v>
      </c>
      <c r="Q510" s="94">
        <v>0</v>
      </c>
      <c r="R510" s="94">
        <f>$Q$510*$H$510</f>
        <v>0</v>
      </c>
      <c r="S510" s="94">
        <v>0</v>
      </c>
      <c r="T510" s="95">
        <f>$S$510*$H$510</f>
        <v>0</v>
      </c>
      <c r="AR510" s="19" t="s">
        <v>354</v>
      </c>
      <c r="AT510" s="19" t="s">
        <v>171</v>
      </c>
      <c r="AU510" s="19" t="s">
        <v>75</v>
      </c>
      <c r="AY510" s="22" t="s">
        <v>154</v>
      </c>
      <c r="BE510" s="96">
        <f>IF($N$510="základní",$J$510,0)</f>
        <v>0</v>
      </c>
      <c r="BF510" s="96">
        <f>IF($N$510="snížená",$J$510,0)</f>
        <v>0</v>
      </c>
      <c r="BG510" s="96">
        <f>IF($N$510="zákl. přenesená",$J$510,0)</f>
        <v>0</v>
      </c>
      <c r="BH510" s="96">
        <f>IF($N$510="sníž. přenesená",$J$510,0)</f>
        <v>0</v>
      </c>
      <c r="BI510" s="96">
        <f>IF($N$510="nulová",$J$510,0)</f>
        <v>0</v>
      </c>
      <c r="BJ510" s="19" t="s">
        <v>73</v>
      </c>
      <c r="BK510" s="96">
        <f>ROUND($I$510*$H$510,1)</f>
        <v>0</v>
      </c>
      <c r="BL510" s="19" t="s">
        <v>261</v>
      </c>
      <c r="BM510" s="19" t="s">
        <v>1530</v>
      </c>
    </row>
    <row r="511" spans="2:65" s="22" customFormat="1" ht="15.75" customHeight="1" x14ac:dyDescent="0.3">
      <c r="B511" s="97"/>
      <c r="D511" s="98" t="s">
        <v>162</v>
      </c>
      <c r="E511" s="99"/>
      <c r="F511" s="99" t="s">
        <v>73</v>
      </c>
      <c r="H511" s="100">
        <v>1</v>
      </c>
      <c r="L511" s="97"/>
      <c r="M511" s="101"/>
      <c r="T511" s="102"/>
      <c r="AT511" s="103" t="s">
        <v>162</v>
      </c>
      <c r="AU511" s="103" t="s">
        <v>75</v>
      </c>
      <c r="AV511" s="103" t="s">
        <v>75</v>
      </c>
      <c r="AW511" s="103" t="s">
        <v>121</v>
      </c>
      <c r="AX511" s="103" t="s">
        <v>66</v>
      </c>
      <c r="AY511" s="103" t="s">
        <v>154</v>
      </c>
    </row>
    <row r="512" spans="2:65" s="22" customFormat="1" ht="15.75" customHeight="1" x14ac:dyDescent="0.3">
      <c r="B512" s="125"/>
      <c r="D512" s="104" t="s">
        <v>162</v>
      </c>
      <c r="E512" s="126"/>
      <c r="F512" s="127" t="s">
        <v>1004</v>
      </c>
      <c r="H512" s="128">
        <v>1</v>
      </c>
      <c r="L512" s="125"/>
      <c r="M512" s="129"/>
      <c r="T512" s="130"/>
      <c r="AT512" s="126" t="s">
        <v>162</v>
      </c>
      <c r="AU512" s="126" t="s">
        <v>75</v>
      </c>
      <c r="AV512" s="126" t="s">
        <v>160</v>
      </c>
      <c r="AW512" s="126" t="s">
        <v>121</v>
      </c>
      <c r="AX512" s="126" t="s">
        <v>73</v>
      </c>
      <c r="AY512" s="126" t="s">
        <v>154</v>
      </c>
    </row>
    <row r="513" spans="2:65" s="22" customFormat="1" ht="15.75" customHeight="1" x14ac:dyDescent="0.3">
      <c r="B513" s="23"/>
      <c r="C513" s="105" t="s">
        <v>1531</v>
      </c>
      <c r="D513" s="105" t="s">
        <v>171</v>
      </c>
      <c r="E513" s="106" t="s">
        <v>1532</v>
      </c>
      <c r="F513" s="107" t="s">
        <v>1533</v>
      </c>
      <c r="G513" s="108" t="s">
        <v>258</v>
      </c>
      <c r="H513" s="109">
        <v>1</v>
      </c>
      <c r="I513" s="119"/>
      <c r="J513" s="110">
        <f>ROUND($I$513*$H$513,1)</f>
        <v>0</v>
      </c>
      <c r="K513" s="107"/>
      <c r="L513" s="111"/>
      <c r="M513" s="112"/>
      <c r="N513" s="113" t="s">
        <v>37</v>
      </c>
      <c r="Q513" s="94">
        <v>0</v>
      </c>
      <c r="R513" s="94">
        <f>$Q$513*$H$513</f>
        <v>0</v>
      </c>
      <c r="S513" s="94">
        <v>0</v>
      </c>
      <c r="T513" s="95">
        <f>$S$513*$H$513</f>
        <v>0</v>
      </c>
      <c r="AR513" s="19" t="s">
        <v>354</v>
      </c>
      <c r="AT513" s="19" t="s">
        <v>171</v>
      </c>
      <c r="AU513" s="19" t="s">
        <v>75</v>
      </c>
      <c r="AY513" s="22" t="s">
        <v>154</v>
      </c>
      <c r="BE513" s="96">
        <f>IF($N$513="základní",$J$513,0)</f>
        <v>0</v>
      </c>
      <c r="BF513" s="96">
        <f>IF($N$513="snížená",$J$513,0)</f>
        <v>0</v>
      </c>
      <c r="BG513" s="96">
        <f>IF($N$513="zákl. přenesená",$J$513,0)</f>
        <v>0</v>
      </c>
      <c r="BH513" s="96">
        <f>IF($N$513="sníž. přenesená",$J$513,0)</f>
        <v>0</v>
      </c>
      <c r="BI513" s="96">
        <f>IF($N$513="nulová",$J$513,0)</f>
        <v>0</v>
      </c>
      <c r="BJ513" s="19" t="s">
        <v>73</v>
      </c>
      <c r="BK513" s="96">
        <f>ROUND($I$513*$H$513,1)</f>
        <v>0</v>
      </c>
      <c r="BL513" s="19" t="s">
        <v>261</v>
      </c>
      <c r="BM513" s="19" t="s">
        <v>1534</v>
      </c>
    </row>
    <row r="514" spans="2:65" s="22" customFormat="1" ht="15.75" customHeight="1" x14ac:dyDescent="0.3">
      <c r="B514" s="97"/>
      <c r="D514" s="98" t="s">
        <v>162</v>
      </c>
      <c r="E514" s="99"/>
      <c r="F514" s="99" t="s">
        <v>73</v>
      </c>
      <c r="H514" s="100">
        <v>1</v>
      </c>
      <c r="L514" s="97"/>
      <c r="M514" s="101"/>
      <c r="T514" s="102"/>
      <c r="AT514" s="103" t="s">
        <v>162</v>
      </c>
      <c r="AU514" s="103" t="s">
        <v>75</v>
      </c>
      <c r="AV514" s="103" t="s">
        <v>75</v>
      </c>
      <c r="AW514" s="103" t="s">
        <v>121</v>
      </c>
      <c r="AX514" s="103" t="s">
        <v>66</v>
      </c>
      <c r="AY514" s="103" t="s">
        <v>154</v>
      </c>
    </row>
    <row r="515" spans="2:65" s="22" customFormat="1" ht="15.75" customHeight="1" x14ac:dyDescent="0.3">
      <c r="B515" s="125"/>
      <c r="D515" s="104" t="s">
        <v>162</v>
      </c>
      <c r="E515" s="126"/>
      <c r="F515" s="127" t="s">
        <v>1004</v>
      </c>
      <c r="H515" s="128">
        <v>1</v>
      </c>
      <c r="L515" s="125"/>
      <c r="M515" s="129"/>
      <c r="T515" s="130"/>
      <c r="AT515" s="126" t="s">
        <v>162</v>
      </c>
      <c r="AU515" s="126" t="s">
        <v>75</v>
      </c>
      <c r="AV515" s="126" t="s">
        <v>160</v>
      </c>
      <c r="AW515" s="126" t="s">
        <v>121</v>
      </c>
      <c r="AX515" s="126" t="s">
        <v>73</v>
      </c>
      <c r="AY515" s="126" t="s">
        <v>154</v>
      </c>
    </row>
    <row r="516" spans="2:65" s="22" customFormat="1" ht="15.75" customHeight="1" x14ac:dyDescent="0.3">
      <c r="B516" s="23"/>
      <c r="C516" s="105" t="s">
        <v>1535</v>
      </c>
      <c r="D516" s="105" t="s">
        <v>171</v>
      </c>
      <c r="E516" s="106" t="s">
        <v>1536</v>
      </c>
      <c r="F516" s="107" t="s">
        <v>1537</v>
      </c>
      <c r="G516" s="108" t="s">
        <v>258</v>
      </c>
      <c r="H516" s="109">
        <v>1</v>
      </c>
      <c r="I516" s="119"/>
      <c r="J516" s="110">
        <f>ROUND($I$516*$H$516,1)</f>
        <v>0</v>
      </c>
      <c r="K516" s="107"/>
      <c r="L516" s="111"/>
      <c r="M516" s="112"/>
      <c r="N516" s="113" t="s">
        <v>37</v>
      </c>
      <c r="Q516" s="94">
        <v>0</v>
      </c>
      <c r="R516" s="94">
        <f>$Q$516*$H$516</f>
        <v>0</v>
      </c>
      <c r="S516" s="94">
        <v>0</v>
      </c>
      <c r="T516" s="95">
        <f>$S$516*$H$516</f>
        <v>0</v>
      </c>
      <c r="AR516" s="19" t="s">
        <v>354</v>
      </c>
      <c r="AT516" s="19" t="s">
        <v>171</v>
      </c>
      <c r="AU516" s="19" t="s">
        <v>75</v>
      </c>
      <c r="AY516" s="22" t="s">
        <v>154</v>
      </c>
      <c r="BE516" s="96">
        <f>IF($N$516="základní",$J$516,0)</f>
        <v>0</v>
      </c>
      <c r="BF516" s="96">
        <f>IF($N$516="snížená",$J$516,0)</f>
        <v>0</v>
      </c>
      <c r="BG516" s="96">
        <f>IF($N$516="zákl. přenesená",$J$516,0)</f>
        <v>0</v>
      </c>
      <c r="BH516" s="96">
        <f>IF($N$516="sníž. přenesená",$J$516,0)</f>
        <v>0</v>
      </c>
      <c r="BI516" s="96">
        <f>IF($N$516="nulová",$J$516,0)</f>
        <v>0</v>
      </c>
      <c r="BJ516" s="19" t="s">
        <v>73</v>
      </c>
      <c r="BK516" s="96">
        <f>ROUND($I$516*$H$516,1)</f>
        <v>0</v>
      </c>
      <c r="BL516" s="19" t="s">
        <v>261</v>
      </c>
      <c r="BM516" s="19" t="s">
        <v>1538</v>
      </c>
    </row>
    <row r="517" spans="2:65" s="22" customFormat="1" ht="15.75" customHeight="1" x14ac:dyDescent="0.3">
      <c r="B517" s="97"/>
      <c r="D517" s="98" t="s">
        <v>162</v>
      </c>
      <c r="E517" s="99"/>
      <c r="F517" s="99" t="s">
        <v>73</v>
      </c>
      <c r="H517" s="100">
        <v>1</v>
      </c>
      <c r="L517" s="97"/>
      <c r="M517" s="101"/>
      <c r="T517" s="102"/>
      <c r="AT517" s="103" t="s">
        <v>162</v>
      </c>
      <c r="AU517" s="103" t="s">
        <v>75</v>
      </c>
      <c r="AV517" s="103" t="s">
        <v>75</v>
      </c>
      <c r="AW517" s="103" t="s">
        <v>121</v>
      </c>
      <c r="AX517" s="103" t="s">
        <v>66</v>
      </c>
      <c r="AY517" s="103" t="s">
        <v>154</v>
      </c>
    </row>
    <row r="518" spans="2:65" s="22" customFormat="1" ht="15.75" customHeight="1" x14ac:dyDescent="0.3">
      <c r="B518" s="125"/>
      <c r="D518" s="104" t="s">
        <v>162</v>
      </c>
      <c r="E518" s="126"/>
      <c r="F518" s="127" t="s">
        <v>1004</v>
      </c>
      <c r="H518" s="128">
        <v>1</v>
      </c>
      <c r="L518" s="125"/>
      <c r="M518" s="129"/>
      <c r="T518" s="130"/>
      <c r="AT518" s="126" t="s">
        <v>162</v>
      </c>
      <c r="AU518" s="126" t="s">
        <v>75</v>
      </c>
      <c r="AV518" s="126" t="s">
        <v>160</v>
      </c>
      <c r="AW518" s="126" t="s">
        <v>121</v>
      </c>
      <c r="AX518" s="126" t="s">
        <v>73</v>
      </c>
      <c r="AY518" s="126" t="s">
        <v>154</v>
      </c>
    </row>
    <row r="519" spans="2:65" s="22" customFormat="1" ht="15.75" customHeight="1" x14ac:dyDescent="0.3">
      <c r="B519" s="23"/>
      <c r="C519" s="105" t="s">
        <v>1539</v>
      </c>
      <c r="D519" s="105" t="s">
        <v>171</v>
      </c>
      <c r="E519" s="106" t="s">
        <v>1540</v>
      </c>
      <c r="F519" s="107" t="s">
        <v>1541</v>
      </c>
      <c r="G519" s="108" t="s">
        <v>258</v>
      </c>
      <c r="H519" s="109">
        <v>1</v>
      </c>
      <c r="I519" s="119"/>
      <c r="J519" s="110">
        <f>ROUND($I$519*$H$519,1)</f>
        <v>0</v>
      </c>
      <c r="K519" s="107"/>
      <c r="L519" s="111"/>
      <c r="M519" s="112"/>
      <c r="N519" s="113" t="s">
        <v>37</v>
      </c>
      <c r="Q519" s="94">
        <v>0</v>
      </c>
      <c r="R519" s="94">
        <f>$Q$519*$H$519</f>
        <v>0</v>
      </c>
      <c r="S519" s="94">
        <v>0</v>
      </c>
      <c r="T519" s="95">
        <f>$S$519*$H$519</f>
        <v>0</v>
      </c>
      <c r="AR519" s="19" t="s">
        <v>354</v>
      </c>
      <c r="AT519" s="19" t="s">
        <v>171</v>
      </c>
      <c r="AU519" s="19" t="s">
        <v>75</v>
      </c>
      <c r="AY519" s="22" t="s">
        <v>154</v>
      </c>
      <c r="BE519" s="96">
        <f>IF($N$519="základní",$J$519,0)</f>
        <v>0</v>
      </c>
      <c r="BF519" s="96">
        <f>IF($N$519="snížená",$J$519,0)</f>
        <v>0</v>
      </c>
      <c r="BG519" s="96">
        <f>IF($N$519="zákl. přenesená",$J$519,0)</f>
        <v>0</v>
      </c>
      <c r="BH519" s="96">
        <f>IF($N$519="sníž. přenesená",$J$519,0)</f>
        <v>0</v>
      </c>
      <c r="BI519" s="96">
        <f>IF($N$519="nulová",$J$519,0)</f>
        <v>0</v>
      </c>
      <c r="BJ519" s="19" t="s">
        <v>73</v>
      </c>
      <c r="BK519" s="96">
        <f>ROUND($I$519*$H$519,1)</f>
        <v>0</v>
      </c>
      <c r="BL519" s="19" t="s">
        <v>261</v>
      </c>
      <c r="BM519" s="19" t="s">
        <v>1542</v>
      </c>
    </row>
    <row r="520" spans="2:65" s="22" customFormat="1" ht="15.75" customHeight="1" x14ac:dyDescent="0.3">
      <c r="B520" s="97"/>
      <c r="D520" s="98" t="s">
        <v>162</v>
      </c>
      <c r="E520" s="99"/>
      <c r="F520" s="99" t="s">
        <v>73</v>
      </c>
      <c r="H520" s="100">
        <v>1</v>
      </c>
      <c r="L520" s="97"/>
      <c r="M520" s="101"/>
      <c r="T520" s="102"/>
      <c r="AT520" s="103" t="s">
        <v>162</v>
      </c>
      <c r="AU520" s="103" t="s">
        <v>75</v>
      </c>
      <c r="AV520" s="103" t="s">
        <v>75</v>
      </c>
      <c r="AW520" s="103" t="s">
        <v>121</v>
      </c>
      <c r="AX520" s="103" t="s">
        <v>66</v>
      </c>
      <c r="AY520" s="103" t="s">
        <v>154</v>
      </c>
    </row>
    <row r="521" spans="2:65" s="22" customFormat="1" ht="15.75" customHeight="1" x14ac:dyDescent="0.3">
      <c r="B521" s="125"/>
      <c r="D521" s="104" t="s">
        <v>162</v>
      </c>
      <c r="E521" s="126"/>
      <c r="F521" s="127" t="s">
        <v>1004</v>
      </c>
      <c r="H521" s="128">
        <v>1</v>
      </c>
      <c r="L521" s="125"/>
      <c r="M521" s="129"/>
      <c r="T521" s="130"/>
      <c r="AT521" s="126" t="s">
        <v>162</v>
      </c>
      <c r="AU521" s="126" t="s">
        <v>75</v>
      </c>
      <c r="AV521" s="126" t="s">
        <v>160</v>
      </c>
      <c r="AW521" s="126" t="s">
        <v>121</v>
      </c>
      <c r="AX521" s="126" t="s">
        <v>73</v>
      </c>
      <c r="AY521" s="126" t="s">
        <v>154</v>
      </c>
    </row>
    <row r="522" spans="2:65" s="22" customFormat="1" ht="27" customHeight="1" x14ac:dyDescent="0.3">
      <c r="B522" s="23"/>
      <c r="C522" s="105" t="s">
        <v>1543</v>
      </c>
      <c r="D522" s="105" t="s">
        <v>171</v>
      </c>
      <c r="E522" s="106" t="s">
        <v>1544</v>
      </c>
      <c r="F522" s="107" t="s">
        <v>1545</v>
      </c>
      <c r="G522" s="108" t="s">
        <v>258</v>
      </c>
      <c r="H522" s="109">
        <v>1</v>
      </c>
      <c r="I522" s="119"/>
      <c r="J522" s="110">
        <f>ROUND($I$522*$H$522,1)</f>
        <v>0</v>
      </c>
      <c r="K522" s="107"/>
      <c r="L522" s="111"/>
      <c r="M522" s="112"/>
      <c r="N522" s="113" t="s">
        <v>37</v>
      </c>
      <c r="Q522" s="94">
        <v>0</v>
      </c>
      <c r="R522" s="94">
        <f>$Q$522*$H$522</f>
        <v>0</v>
      </c>
      <c r="S522" s="94">
        <v>0</v>
      </c>
      <c r="T522" s="95">
        <f>$S$522*$H$522</f>
        <v>0</v>
      </c>
      <c r="AR522" s="19" t="s">
        <v>354</v>
      </c>
      <c r="AT522" s="19" t="s">
        <v>171</v>
      </c>
      <c r="AU522" s="19" t="s">
        <v>75</v>
      </c>
      <c r="AY522" s="22" t="s">
        <v>154</v>
      </c>
      <c r="BE522" s="96">
        <f>IF($N$522="základní",$J$522,0)</f>
        <v>0</v>
      </c>
      <c r="BF522" s="96">
        <f>IF($N$522="snížená",$J$522,0)</f>
        <v>0</v>
      </c>
      <c r="BG522" s="96">
        <f>IF($N$522="zákl. přenesená",$J$522,0)</f>
        <v>0</v>
      </c>
      <c r="BH522" s="96">
        <f>IF($N$522="sníž. přenesená",$J$522,0)</f>
        <v>0</v>
      </c>
      <c r="BI522" s="96">
        <f>IF($N$522="nulová",$J$522,0)</f>
        <v>0</v>
      </c>
      <c r="BJ522" s="19" t="s">
        <v>73</v>
      </c>
      <c r="BK522" s="96">
        <f>ROUND($I$522*$H$522,1)</f>
        <v>0</v>
      </c>
      <c r="BL522" s="19" t="s">
        <v>261</v>
      </c>
      <c r="BM522" s="19" t="s">
        <v>1546</v>
      </c>
    </row>
    <row r="523" spans="2:65" s="22" customFormat="1" ht="15.75" customHeight="1" x14ac:dyDescent="0.3">
      <c r="B523" s="97"/>
      <c r="D523" s="98" t="s">
        <v>162</v>
      </c>
      <c r="E523" s="99"/>
      <c r="F523" s="99" t="s">
        <v>73</v>
      </c>
      <c r="H523" s="100">
        <v>1</v>
      </c>
      <c r="L523" s="97"/>
      <c r="M523" s="101"/>
      <c r="T523" s="102"/>
      <c r="AT523" s="103" t="s">
        <v>162</v>
      </c>
      <c r="AU523" s="103" t="s">
        <v>75</v>
      </c>
      <c r="AV523" s="103" t="s">
        <v>75</v>
      </c>
      <c r="AW523" s="103" t="s">
        <v>121</v>
      </c>
      <c r="AX523" s="103" t="s">
        <v>66</v>
      </c>
      <c r="AY523" s="103" t="s">
        <v>154</v>
      </c>
    </row>
    <row r="524" spans="2:65" s="22" customFormat="1" ht="15.75" customHeight="1" x14ac:dyDescent="0.3">
      <c r="B524" s="125"/>
      <c r="D524" s="104" t="s">
        <v>162</v>
      </c>
      <c r="E524" s="126"/>
      <c r="F524" s="127" t="s">
        <v>1004</v>
      </c>
      <c r="H524" s="128">
        <v>1</v>
      </c>
      <c r="L524" s="125"/>
      <c r="M524" s="129"/>
      <c r="T524" s="130"/>
      <c r="AT524" s="126" t="s">
        <v>162</v>
      </c>
      <c r="AU524" s="126" t="s">
        <v>75</v>
      </c>
      <c r="AV524" s="126" t="s">
        <v>160</v>
      </c>
      <c r="AW524" s="126" t="s">
        <v>121</v>
      </c>
      <c r="AX524" s="126" t="s">
        <v>73</v>
      </c>
      <c r="AY524" s="126" t="s">
        <v>154</v>
      </c>
    </row>
    <row r="525" spans="2:65" s="22" customFormat="1" ht="27" customHeight="1" x14ac:dyDescent="0.3">
      <c r="B525" s="23"/>
      <c r="C525" s="105" t="s">
        <v>1547</v>
      </c>
      <c r="D525" s="105" t="s">
        <v>171</v>
      </c>
      <c r="E525" s="106" t="s">
        <v>1548</v>
      </c>
      <c r="F525" s="107" t="s">
        <v>1549</v>
      </c>
      <c r="G525" s="108" t="s">
        <v>258</v>
      </c>
      <c r="H525" s="109">
        <v>1</v>
      </c>
      <c r="I525" s="119"/>
      <c r="J525" s="110">
        <f>ROUND($I$525*$H$525,1)</f>
        <v>0</v>
      </c>
      <c r="K525" s="107"/>
      <c r="L525" s="111"/>
      <c r="M525" s="112"/>
      <c r="N525" s="113" t="s">
        <v>37</v>
      </c>
      <c r="Q525" s="94">
        <v>0</v>
      </c>
      <c r="R525" s="94">
        <f>$Q$525*$H$525</f>
        <v>0</v>
      </c>
      <c r="S525" s="94">
        <v>0</v>
      </c>
      <c r="T525" s="95">
        <f>$S$525*$H$525</f>
        <v>0</v>
      </c>
      <c r="AR525" s="19" t="s">
        <v>354</v>
      </c>
      <c r="AT525" s="19" t="s">
        <v>171</v>
      </c>
      <c r="AU525" s="19" t="s">
        <v>75</v>
      </c>
      <c r="AY525" s="22" t="s">
        <v>154</v>
      </c>
      <c r="BE525" s="96">
        <f>IF($N$525="základní",$J$525,0)</f>
        <v>0</v>
      </c>
      <c r="BF525" s="96">
        <f>IF($N$525="snížená",$J$525,0)</f>
        <v>0</v>
      </c>
      <c r="BG525" s="96">
        <f>IF($N$525="zákl. přenesená",$J$525,0)</f>
        <v>0</v>
      </c>
      <c r="BH525" s="96">
        <f>IF($N$525="sníž. přenesená",$J$525,0)</f>
        <v>0</v>
      </c>
      <c r="BI525" s="96">
        <f>IF($N$525="nulová",$J$525,0)</f>
        <v>0</v>
      </c>
      <c r="BJ525" s="19" t="s">
        <v>73</v>
      </c>
      <c r="BK525" s="96">
        <f>ROUND($I$525*$H$525,1)</f>
        <v>0</v>
      </c>
      <c r="BL525" s="19" t="s">
        <v>261</v>
      </c>
      <c r="BM525" s="19" t="s">
        <v>1550</v>
      </c>
    </row>
    <row r="526" spans="2:65" s="22" customFormat="1" ht="15.75" customHeight="1" x14ac:dyDescent="0.3">
      <c r="B526" s="97"/>
      <c r="D526" s="98" t="s">
        <v>162</v>
      </c>
      <c r="E526" s="99"/>
      <c r="F526" s="99" t="s">
        <v>73</v>
      </c>
      <c r="H526" s="100">
        <v>1</v>
      </c>
      <c r="L526" s="97"/>
      <c r="M526" s="101"/>
      <c r="T526" s="102"/>
      <c r="AT526" s="103" t="s">
        <v>162</v>
      </c>
      <c r="AU526" s="103" t="s">
        <v>75</v>
      </c>
      <c r="AV526" s="103" t="s">
        <v>75</v>
      </c>
      <c r="AW526" s="103" t="s">
        <v>121</v>
      </c>
      <c r="AX526" s="103" t="s">
        <v>66</v>
      </c>
      <c r="AY526" s="103" t="s">
        <v>154</v>
      </c>
    </row>
    <row r="527" spans="2:65" s="22" customFormat="1" ht="15.75" customHeight="1" x14ac:dyDescent="0.3">
      <c r="B527" s="125"/>
      <c r="D527" s="104" t="s">
        <v>162</v>
      </c>
      <c r="E527" s="126"/>
      <c r="F527" s="127" t="s">
        <v>1004</v>
      </c>
      <c r="H527" s="128">
        <v>1</v>
      </c>
      <c r="L527" s="125"/>
      <c r="M527" s="129"/>
      <c r="T527" s="130"/>
      <c r="AT527" s="126" t="s">
        <v>162</v>
      </c>
      <c r="AU527" s="126" t="s">
        <v>75</v>
      </c>
      <c r="AV527" s="126" t="s">
        <v>160</v>
      </c>
      <c r="AW527" s="126" t="s">
        <v>121</v>
      </c>
      <c r="AX527" s="126" t="s">
        <v>73</v>
      </c>
      <c r="AY527" s="126" t="s">
        <v>154</v>
      </c>
    </row>
    <row r="528" spans="2:65" s="22" customFormat="1" ht="15.75" customHeight="1" x14ac:dyDescent="0.3">
      <c r="B528" s="23"/>
      <c r="C528" s="105" t="s">
        <v>1551</v>
      </c>
      <c r="D528" s="105" t="s">
        <v>171</v>
      </c>
      <c r="E528" s="106" t="s">
        <v>1552</v>
      </c>
      <c r="F528" s="107" t="s">
        <v>1553</v>
      </c>
      <c r="G528" s="108" t="s">
        <v>258</v>
      </c>
      <c r="H528" s="109">
        <v>2</v>
      </c>
      <c r="I528" s="119"/>
      <c r="J528" s="110">
        <f>ROUND($I$528*$H$528,1)</f>
        <v>0</v>
      </c>
      <c r="K528" s="107"/>
      <c r="L528" s="111"/>
      <c r="M528" s="112"/>
      <c r="N528" s="113" t="s">
        <v>37</v>
      </c>
      <c r="Q528" s="94">
        <v>0</v>
      </c>
      <c r="R528" s="94">
        <f>$Q$528*$H$528</f>
        <v>0</v>
      </c>
      <c r="S528" s="94">
        <v>0</v>
      </c>
      <c r="T528" s="95">
        <f>$S$528*$H$528</f>
        <v>0</v>
      </c>
      <c r="AR528" s="19" t="s">
        <v>354</v>
      </c>
      <c r="AT528" s="19" t="s">
        <v>171</v>
      </c>
      <c r="AU528" s="19" t="s">
        <v>75</v>
      </c>
      <c r="AY528" s="22" t="s">
        <v>154</v>
      </c>
      <c r="BE528" s="96">
        <f>IF($N$528="základní",$J$528,0)</f>
        <v>0</v>
      </c>
      <c r="BF528" s="96">
        <f>IF($N$528="snížená",$J$528,0)</f>
        <v>0</v>
      </c>
      <c r="BG528" s="96">
        <f>IF($N$528="zákl. přenesená",$J$528,0)</f>
        <v>0</v>
      </c>
      <c r="BH528" s="96">
        <f>IF($N$528="sníž. přenesená",$J$528,0)</f>
        <v>0</v>
      </c>
      <c r="BI528" s="96">
        <f>IF($N$528="nulová",$J$528,0)</f>
        <v>0</v>
      </c>
      <c r="BJ528" s="19" t="s">
        <v>73</v>
      </c>
      <c r="BK528" s="96">
        <f>ROUND($I$528*$H$528,1)</f>
        <v>0</v>
      </c>
      <c r="BL528" s="19" t="s">
        <v>261</v>
      </c>
      <c r="BM528" s="19" t="s">
        <v>1554</v>
      </c>
    </row>
    <row r="529" spans="2:65" s="22" customFormat="1" ht="15.75" customHeight="1" x14ac:dyDescent="0.3">
      <c r="B529" s="97"/>
      <c r="D529" s="98" t="s">
        <v>162</v>
      </c>
      <c r="E529" s="99"/>
      <c r="F529" s="99" t="s">
        <v>75</v>
      </c>
      <c r="H529" s="100">
        <v>2</v>
      </c>
      <c r="L529" s="97"/>
      <c r="M529" s="101"/>
      <c r="T529" s="102"/>
      <c r="AT529" s="103" t="s">
        <v>162</v>
      </c>
      <c r="AU529" s="103" t="s">
        <v>75</v>
      </c>
      <c r="AV529" s="103" t="s">
        <v>75</v>
      </c>
      <c r="AW529" s="103" t="s">
        <v>121</v>
      </c>
      <c r="AX529" s="103" t="s">
        <v>66</v>
      </c>
      <c r="AY529" s="103" t="s">
        <v>154</v>
      </c>
    </row>
    <row r="530" spans="2:65" s="22" customFormat="1" ht="15.75" customHeight="1" x14ac:dyDescent="0.3">
      <c r="B530" s="125"/>
      <c r="D530" s="104" t="s">
        <v>162</v>
      </c>
      <c r="E530" s="126"/>
      <c r="F530" s="127" t="s">
        <v>1004</v>
      </c>
      <c r="H530" s="128">
        <v>2</v>
      </c>
      <c r="L530" s="125"/>
      <c r="M530" s="129"/>
      <c r="T530" s="130"/>
      <c r="AT530" s="126" t="s">
        <v>162</v>
      </c>
      <c r="AU530" s="126" t="s">
        <v>75</v>
      </c>
      <c r="AV530" s="126" t="s">
        <v>160</v>
      </c>
      <c r="AW530" s="126" t="s">
        <v>121</v>
      </c>
      <c r="AX530" s="126" t="s">
        <v>73</v>
      </c>
      <c r="AY530" s="126" t="s">
        <v>154</v>
      </c>
    </row>
    <row r="531" spans="2:65" s="22" customFormat="1" ht="27" customHeight="1" x14ac:dyDescent="0.3">
      <c r="B531" s="23"/>
      <c r="C531" s="105" t="s">
        <v>1555</v>
      </c>
      <c r="D531" s="105" t="s">
        <v>171</v>
      </c>
      <c r="E531" s="106" t="s">
        <v>1556</v>
      </c>
      <c r="F531" s="107" t="s">
        <v>1557</v>
      </c>
      <c r="G531" s="108" t="s">
        <v>258</v>
      </c>
      <c r="H531" s="109">
        <v>1</v>
      </c>
      <c r="I531" s="119"/>
      <c r="J531" s="110">
        <f>ROUND($I$531*$H$531,1)</f>
        <v>0</v>
      </c>
      <c r="K531" s="107"/>
      <c r="L531" s="111"/>
      <c r="M531" s="112"/>
      <c r="N531" s="113" t="s">
        <v>37</v>
      </c>
      <c r="Q531" s="94">
        <v>0</v>
      </c>
      <c r="R531" s="94">
        <f>$Q$531*$H$531</f>
        <v>0</v>
      </c>
      <c r="S531" s="94">
        <v>0</v>
      </c>
      <c r="T531" s="95">
        <f>$S$531*$H$531</f>
        <v>0</v>
      </c>
      <c r="AR531" s="19" t="s">
        <v>354</v>
      </c>
      <c r="AT531" s="19" t="s">
        <v>171</v>
      </c>
      <c r="AU531" s="19" t="s">
        <v>75</v>
      </c>
      <c r="AY531" s="22" t="s">
        <v>154</v>
      </c>
      <c r="BE531" s="96">
        <f>IF($N$531="základní",$J$531,0)</f>
        <v>0</v>
      </c>
      <c r="BF531" s="96">
        <f>IF($N$531="snížená",$J$531,0)</f>
        <v>0</v>
      </c>
      <c r="BG531" s="96">
        <f>IF($N$531="zákl. přenesená",$J$531,0)</f>
        <v>0</v>
      </c>
      <c r="BH531" s="96">
        <f>IF($N$531="sníž. přenesená",$J$531,0)</f>
        <v>0</v>
      </c>
      <c r="BI531" s="96">
        <f>IF($N$531="nulová",$J$531,0)</f>
        <v>0</v>
      </c>
      <c r="BJ531" s="19" t="s">
        <v>73</v>
      </c>
      <c r="BK531" s="96">
        <f>ROUND($I$531*$H$531,1)</f>
        <v>0</v>
      </c>
      <c r="BL531" s="19" t="s">
        <v>261</v>
      </c>
      <c r="BM531" s="19" t="s">
        <v>1558</v>
      </c>
    </row>
    <row r="532" spans="2:65" s="22" customFormat="1" ht="15.75" customHeight="1" x14ac:dyDescent="0.3">
      <c r="B532" s="97"/>
      <c r="D532" s="98" t="s">
        <v>162</v>
      </c>
      <c r="E532" s="99"/>
      <c r="F532" s="99" t="s">
        <v>73</v>
      </c>
      <c r="H532" s="100">
        <v>1</v>
      </c>
      <c r="L532" s="97"/>
      <c r="M532" s="101"/>
      <c r="T532" s="102"/>
      <c r="AT532" s="103" t="s">
        <v>162</v>
      </c>
      <c r="AU532" s="103" t="s">
        <v>75</v>
      </c>
      <c r="AV532" s="103" t="s">
        <v>75</v>
      </c>
      <c r="AW532" s="103" t="s">
        <v>121</v>
      </c>
      <c r="AX532" s="103" t="s">
        <v>66</v>
      </c>
      <c r="AY532" s="103" t="s">
        <v>154</v>
      </c>
    </row>
    <row r="533" spans="2:65" s="22" customFormat="1" ht="15.75" customHeight="1" x14ac:dyDescent="0.3">
      <c r="B533" s="125"/>
      <c r="D533" s="104" t="s">
        <v>162</v>
      </c>
      <c r="E533" s="126"/>
      <c r="F533" s="127" t="s">
        <v>1004</v>
      </c>
      <c r="H533" s="128">
        <v>1</v>
      </c>
      <c r="L533" s="125"/>
      <c r="M533" s="129"/>
      <c r="T533" s="130"/>
      <c r="AT533" s="126" t="s">
        <v>162</v>
      </c>
      <c r="AU533" s="126" t="s">
        <v>75</v>
      </c>
      <c r="AV533" s="126" t="s">
        <v>160</v>
      </c>
      <c r="AW533" s="126" t="s">
        <v>121</v>
      </c>
      <c r="AX533" s="126" t="s">
        <v>73</v>
      </c>
      <c r="AY533" s="126" t="s">
        <v>154</v>
      </c>
    </row>
    <row r="534" spans="2:65" s="22" customFormat="1" ht="27" customHeight="1" x14ac:dyDescent="0.3">
      <c r="B534" s="23"/>
      <c r="C534" s="105" t="s">
        <v>1559</v>
      </c>
      <c r="D534" s="105" t="s">
        <v>171</v>
      </c>
      <c r="E534" s="106" t="s">
        <v>1560</v>
      </c>
      <c r="F534" s="107" t="s">
        <v>1561</v>
      </c>
      <c r="G534" s="108" t="s">
        <v>258</v>
      </c>
      <c r="H534" s="109">
        <v>1</v>
      </c>
      <c r="I534" s="119"/>
      <c r="J534" s="110">
        <f>ROUND($I$534*$H$534,1)</f>
        <v>0</v>
      </c>
      <c r="K534" s="107"/>
      <c r="L534" s="111"/>
      <c r="M534" s="112"/>
      <c r="N534" s="113" t="s">
        <v>37</v>
      </c>
      <c r="Q534" s="94">
        <v>0</v>
      </c>
      <c r="R534" s="94">
        <f>$Q$534*$H$534</f>
        <v>0</v>
      </c>
      <c r="S534" s="94">
        <v>0</v>
      </c>
      <c r="T534" s="95">
        <f>$S$534*$H$534</f>
        <v>0</v>
      </c>
      <c r="AR534" s="19" t="s">
        <v>354</v>
      </c>
      <c r="AT534" s="19" t="s">
        <v>171</v>
      </c>
      <c r="AU534" s="19" t="s">
        <v>75</v>
      </c>
      <c r="AY534" s="22" t="s">
        <v>154</v>
      </c>
      <c r="BE534" s="96">
        <f>IF($N$534="základní",$J$534,0)</f>
        <v>0</v>
      </c>
      <c r="BF534" s="96">
        <f>IF($N$534="snížená",$J$534,0)</f>
        <v>0</v>
      </c>
      <c r="BG534" s="96">
        <f>IF($N$534="zákl. přenesená",$J$534,0)</f>
        <v>0</v>
      </c>
      <c r="BH534" s="96">
        <f>IF($N$534="sníž. přenesená",$J$534,0)</f>
        <v>0</v>
      </c>
      <c r="BI534" s="96">
        <f>IF($N$534="nulová",$J$534,0)</f>
        <v>0</v>
      </c>
      <c r="BJ534" s="19" t="s">
        <v>73</v>
      </c>
      <c r="BK534" s="96">
        <f>ROUND($I$534*$H$534,1)</f>
        <v>0</v>
      </c>
      <c r="BL534" s="19" t="s">
        <v>261</v>
      </c>
      <c r="BM534" s="19" t="s">
        <v>1562</v>
      </c>
    </row>
    <row r="535" spans="2:65" s="22" customFormat="1" ht="15.75" customHeight="1" x14ac:dyDescent="0.3">
      <c r="B535" s="97"/>
      <c r="D535" s="98" t="s">
        <v>162</v>
      </c>
      <c r="E535" s="99"/>
      <c r="F535" s="99" t="s">
        <v>73</v>
      </c>
      <c r="H535" s="100">
        <v>1</v>
      </c>
      <c r="L535" s="97"/>
      <c r="M535" s="101"/>
      <c r="T535" s="102"/>
      <c r="AT535" s="103" t="s">
        <v>162</v>
      </c>
      <c r="AU535" s="103" t="s">
        <v>75</v>
      </c>
      <c r="AV535" s="103" t="s">
        <v>75</v>
      </c>
      <c r="AW535" s="103" t="s">
        <v>121</v>
      </c>
      <c r="AX535" s="103" t="s">
        <v>66</v>
      </c>
      <c r="AY535" s="103" t="s">
        <v>154</v>
      </c>
    </row>
    <row r="536" spans="2:65" s="22" customFormat="1" ht="15.75" customHeight="1" x14ac:dyDescent="0.3">
      <c r="B536" s="125"/>
      <c r="D536" s="104" t="s">
        <v>162</v>
      </c>
      <c r="E536" s="126"/>
      <c r="F536" s="127" t="s">
        <v>1004</v>
      </c>
      <c r="H536" s="128">
        <v>1</v>
      </c>
      <c r="L536" s="125"/>
      <c r="M536" s="129"/>
      <c r="T536" s="130"/>
      <c r="AT536" s="126" t="s">
        <v>162</v>
      </c>
      <c r="AU536" s="126" t="s">
        <v>75</v>
      </c>
      <c r="AV536" s="126" t="s">
        <v>160</v>
      </c>
      <c r="AW536" s="126" t="s">
        <v>121</v>
      </c>
      <c r="AX536" s="126" t="s">
        <v>73</v>
      </c>
      <c r="AY536" s="126" t="s">
        <v>154</v>
      </c>
    </row>
    <row r="537" spans="2:65" s="22" customFormat="1" ht="27" customHeight="1" x14ac:dyDescent="0.3">
      <c r="B537" s="23"/>
      <c r="C537" s="105" t="s">
        <v>1563</v>
      </c>
      <c r="D537" s="105" t="s">
        <v>171</v>
      </c>
      <c r="E537" s="106" t="s">
        <v>1564</v>
      </c>
      <c r="F537" s="107" t="s">
        <v>1565</v>
      </c>
      <c r="G537" s="108" t="s">
        <v>258</v>
      </c>
      <c r="H537" s="109">
        <v>1</v>
      </c>
      <c r="I537" s="119"/>
      <c r="J537" s="110">
        <f>ROUND($I$537*$H$537,1)</f>
        <v>0</v>
      </c>
      <c r="K537" s="107"/>
      <c r="L537" s="111"/>
      <c r="M537" s="112"/>
      <c r="N537" s="113" t="s">
        <v>37</v>
      </c>
      <c r="Q537" s="94">
        <v>0</v>
      </c>
      <c r="R537" s="94">
        <f>$Q$537*$H$537</f>
        <v>0</v>
      </c>
      <c r="S537" s="94">
        <v>0</v>
      </c>
      <c r="T537" s="95">
        <f>$S$537*$H$537</f>
        <v>0</v>
      </c>
      <c r="AR537" s="19" t="s">
        <v>354</v>
      </c>
      <c r="AT537" s="19" t="s">
        <v>171</v>
      </c>
      <c r="AU537" s="19" t="s">
        <v>75</v>
      </c>
      <c r="AY537" s="22" t="s">
        <v>154</v>
      </c>
      <c r="BE537" s="96">
        <f>IF($N$537="základní",$J$537,0)</f>
        <v>0</v>
      </c>
      <c r="BF537" s="96">
        <f>IF($N$537="snížená",$J$537,0)</f>
        <v>0</v>
      </c>
      <c r="BG537" s="96">
        <f>IF($N$537="zákl. přenesená",$J$537,0)</f>
        <v>0</v>
      </c>
      <c r="BH537" s="96">
        <f>IF($N$537="sníž. přenesená",$J$537,0)</f>
        <v>0</v>
      </c>
      <c r="BI537" s="96">
        <f>IF($N$537="nulová",$J$537,0)</f>
        <v>0</v>
      </c>
      <c r="BJ537" s="19" t="s">
        <v>73</v>
      </c>
      <c r="BK537" s="96">
        <f>ROUND($I$537*$H$537,1)</f>
        <v>0</v>
      </c>
      <c r="BL537" s="19" t="s">
        <v>261</v>
      </c>
      <c r="BM537" s="19" t="s">
        <v>1566</v>
      </c>
    </row>
    <row r="538" spans="2:65" s="22" customFormat="1" ht="15.75" customHeight="1" x14ac:dyDescent="0.3">
      <c r="B538" s="97"/>
      <c r="D538" s="98" t="s">
        <v>162</v>
      </c>
      <c r="E538" s="99"/>
      <c r="F538" s="99" t="s">
        <v>73</v>
      </c>
      <c r="H538" s="100">
        <v>1</v>
      </c>
      <c r="L538" s="97"/>
      <c r="M538" s="101"/>
      <c r="T538" s="102"/>
      <c r="AT538" s="103" t="s">
        <v>162</v>
      </c>
      <c r="AU538" s="103" t="s">
        <v>75</v>
      </c>
      <c r="AV538" s="103" t="s">
        <v>75</v>
      </c>
      <c r="AW538" s="103" t="s">
        <v>121</v>
      </c>
      <c r="AX538" s="103" t="s">
        <v>66</v>
      </c>
      <c r="AY538" s="103" t="s">
        <v>154</v>
      </c>
    </row>
    <row r="539" spans="2:65" s="22" customFormat="1" ht="15.75" customHeight="1" x14ac:dyDescent="0.3">
      <c r="B539" s="125"/>
      <c r="D539" s="104" t="s">
        <v>162</v>
      </c>
      <c r="E539" s="126"/>
      <c r="F539" s="127" t="s">
        <v>1004</v>
      </c>
      <c r="H539" s="128">
        <v>1</v>
      </c>
      <c r="L539" s="125"/>
      <c r="M539" s="129"/>
      <c r="T539" s="130"/>
      <c r="AT539" s="126" t="s">
        <v>162</v>
      </c>
      <c r="AU539" s="126" t="s">
        <v>75</v>
      </c>
      <c r="AV539" s="126" t="s">
        <v>160</v>
      </c>
      <c r="AW539" s="126" t="s">
        <v>121</v>
      </c>
      <c r="AX539" s="126" t="s">
        <v>73</v>
      </c>
      <c r="AY539" s="126" t="s">
        <v>154</v>
      </c>
    </row>
    <row r="540" spans="2:65" s="22" customFormat="1" ht="27" customHeight="1" x14ac:dyDescent="0.3">
      <c r="B540" s="23"/>
      <c r="C540" s="105" t="s">
        <v>1567</v>
      </c>
      <c r="D540" s="105" t="s">
        <v>171</v>
      </c>
      <c r="E540" s="106" t="s">
        <v>1568</v>
      </c>
      <c r="F540" s="107" t="s">
        <v>1569</v>
      </c>
      <c r="G540" s="108" t="s">
        <v>258</v>
      </c>
      <c r="H540" s="109">
        <v>1</v>
      </c>
      <c r="I540" s="119"/>
      <c r="J540" s="110">
        <f>ROUND($I$540*$H$540,1)</f>
        <v>0</v>
      </c>
      <c r="K540" s="107"/>
      <c r="L540" s="111"/>
      <c r="M540" s="112"/>
      <c r="N540" s="113" t="s">
        <v>37</v>
      </c>
      <c r="Q540" s="94">
        <v>0</v>
      </c>
      <c r="R540" s="94">
        <f>$Q$540*$H$540</f>
        <v>0</v>
      </c>
      <c r="S540" s="94">
        <v>0</v>
      </c>
      <c r="T540" s="95">
        <f>$S$540*$H$540</f>
        <v>0</v>
      </c>
      <c r="AR540" s="19" t="s">
        <v>354</v>
      </c>
      <c r="AT540" s="19" t="s">
        <v>171</v>
      </c>
      <c r="AU540" s="19" t="s">
        <v>75</v>
      </c>
      <c r="AY540" s="22" t="s">
        <v>154</v>
      </c>
      <c r="BE540" s="96">
        <f>IF($N$540="základní",$J$540,0)</f>
        <v>0</v>
      </c>
      <c r="BF540" s="96">
        <f>IF($N$540="snížená",$J$540,0)</f>
        <v>0</v>
      </c>
      <c r="BG540" s="96">
        <f>IF($N$540="zákl. přenesená",$J$540,0)</f>
        <v>0</v>
      </c>
      <c r="BH540" s="96">
        <f>IF($N$540="sníž. přenesená",$J$540,0)</f>
        <v>0</v>
      </c>
      <c r="BI540" s="96">
        <f>IF($N$540="nulová",$J$540,0)</f>
        <v>0</v>
      </c>
      <c r="BJ540" s="19" t="s">
        <v>73</v>
      </c>
      <c r="BK540" s="96">
        <f>ROUND($I$540*$H$540,1)</f>
        <v>0</v>
      </c>
      <c r="BL540" s="19" t="s">
        <v>261</v>
      </c>
      <c r="BM540" s="19" t="s">
        <v>1570</v>
      </c>
    </row>
    <row r="541" spans="2:65" s="22" customFormat="1" ht="15.75" customHeight="1" x14ac:dyDescent="0.3">
      <c r="B541" s="97"/>
      <c r="D541" s="98" t="s">
        <v>162</v>
      </c>
      <c r="E541" s="99"/>
      <c r="F541" s="99" t="s">
        <v>73</v>
      </c>
      <c r="H541" s="100">
        <v>1</v>
      </c>
      <c r="L541" s="97"/>
      <c r="M541" s="101"/>
      <c r="T541" s="102"/>
      <c r="AT541" s="103" t="s">
        <v>162</v>
      </c>
      <c r="AU541" s="103" t="s">
        <v>75</v>
      </c>
      <c r="AV541" s="103" t="s">
        <v>75</v>
      </c>
      <c r="AW541" s="103" t="s">
        <v>121</v>
      </c>
      <c r="AX541" s="103" t="s">
        <v>66</v>
      </c>
      <c r="AY541" s="103" t="s">
        <v>154</v>
      </c>
    </row>
    <row r="542" spans="2:65" s="22" customFormat="1" ht="15.75" customHeight="1" x14ac:dyDescent="0.3">
      <c r="B542" s="125"/>
      <c r="D542" s="104" t="s">
        <v>162</v>
      </c>
      <c r="E542" s="126"/>
      <c r="F542" s="127" t="s">
        <v>1004</v>
      </c>
      <c r="H542" s="128">
        <v>1</v>
      </c>
      <c r="L542" s="125"/>
      <c r="M542" s="129"/>
      <c r="T542" s="130"/>
      <c r="AT542" s="126" t="s">
        <v>162</v>
      </c>
      <c r="AU542" s="126" t="s">
        <v>75</v>
      </c>
      <c r="AV542" s="126" t="s">
        <v>160</v>
      </c>
      <c r="AW542" s="126" t="s">
        <v>121</v>
      </c>
      <c r="AX542" s="126" t="s">
        <v>73</v>
      </c>
      <c r="AY542" s="126" t="s">
        <v>154</v>
      </c>
    </row>
    <row r="543" spans="2:65" s="22" customFormat="1" ht="27" customHeight="1" x14ac:dyDescent="0.3">
      <c r="B543" s="23"/>
      <c r="C543" s="105" t="s">
        <v>1571</v>
      </c>
      <c r="D543" s="105" t="s">
        <v>171</v>
      </c>
      <c r="E543" s="106" t="s">
        <v>1572</v>
      </c>
      <c r="F543" s="107" t="s">
        <v>1573</v>
      </c>
      <c r="G543" s="108" t="s">
        <v>258</v>
      </c>
      <c r="H543" s="109">
        <v>1</v>
      </c>
      <c r="I543" s="119"/>
      <c r="J543" s="110">
        <f>ROUND($I$543*$H$543,1)</f>
        <v>0</v>
      </c>
      <c r="K543" s="107"/>
      <c r="L543" s="111"/>
      <c r="M543" s="112"/>
      <c r="N543" s="113" t="s">
        <v>37</v>
      </c>
      <c r="Q543" s="94">
        <v>0</v>
      </c>
      <c r="R543" s="94">
        <f>$Q$543*$H$543</f>
        <v>0</v>
      </c>
      <c r="S543" s="94">
        <v>0</v>
      </c>
      <c r="T543" s="95">
        <f>$S$543*$H$543</f>
        <v>0</v>
      </c>
      <c r="AR543" s="19" t="s">
        <v>354</v>
      </c>
      <c r="AT543" s="19" t="s">
        <v>171</v>
      </c>
      <c r="AU543" s="19" t="s">
        <v>75</v>
      </c>
      <c r="AY543" s="22" t="s">
        <v>154</v>
      </c>
      <c r="BE543" s="96">
        <f>IF($N$543="základní",$J$543,0)</f>
        <v>0</v>
      </c>
      <c r="BF543" s="96">
        <f>IF($N$543="snížená",$J$543,0)</f>
        <v>0</v>
      </c>
      <c r="BG543" s="96">
        <f>IF($N$543="zákl. přenesená",$J$543,0)</f>
        <v>0</v>
      </c>
      <c r="BH543" s="96">
        <f>IF($N$543="sníž. přenesená",$J$543,0)</f>
        <v>0</v>
      </c>
      <c r="BI543" s="96">
        <f>IF($N$543="nulová",$J$543,0)</f>
        <v>0</v>
      </c>
      <c r="BJ543" s="19" t="s">
        <v>73</v>
      </c>
      <c r="BK543" s="96">
        <f>ROUND($I$543*$H$543,1)</f>
        <v>0</v>
      </c>
      <c r="BL543" s="19" t="s">
        <v>261</v>
      </c>
      <c r="BM543" s="19" t="s">
        <v>1574</v>
      </c>
    </row>
    <row r="544" spans="2:65" s="22" customFormat="1" ht="15.75" customHeight="1" x14ac:dyDescent="0.3">
      <c r="B544" s="97"/>
      <c r="D544" s="98" t="s">
        <v>162</v>
      </c>
      <c r="E544" s="99"/>
      <c r="F544" s="99" t="s">
        <v>73</v>
      </c>
      <c r="H544" s="100">
        <v>1</v>
      </c>
      <c r="L544" s="97"/>
      <c r="M544" s="101"/>
      <c r="T544" s="102"/>
      <c r="AT544" s="103" t="s">
        <v>162</v>
      </c>
      <c r="AU544" s="103" t="s">
        <v>75</v>
      </c>
      <c r="AV544" s="103" t="s">
        <v>75</v>
      </c>
      <c r="AW544" s="103" t="s">
        <v>121</v>
      </c>
      <c r="AX544" s="103" t="s">
        <v>66</v>
      </c>
      <c r="AY544" s="103" t="s">
        <v>154</v>
      </c>
    </row>
    <row r="545" spans="2:65" s="22" customFormat="1" ht="15.75" customHeight="1" x14ac:dyDescent="0.3">
      <c r="B545" s="125"/>
      <c r="D545" s="104" t="s">
        <v>162</v>
      </c>
      <c r="E545" s="126"/>
      <c r="F545" s="127" t="s">
        <v>1004</v>
      </c>
      <c r="H545" s="128">
        <v>1</v>
      </c>
      <c r="L545" s="125"/>
      <c r="M545" s="129"/>
      <c r="T545" s="130"/>
      <c r="AT545" s="126" t="s">
        <v>162</v>
      </c>
      <c r="AU545" s="126" t="s">
        <v>75</v>
      </c>
      <c r="AV545" s="126" t="s">
        <v>160</v>
      </c>
      <c r="AW545" s="126" t="s">
        <v>121</v>
      </c>
      <c r="AX545" s="126" t="s">
        <v>73</v>
      </c>
      <c r="AY545" s="126" t="s">
        <v>154</v>
      </c>
    </row>
    <row r="546" spans="2:65" s="22" customFormat="1" ht="27" customHeight="1" x14ac:dyDescent="0.3">
      <c r="B546" s="23"/>
      <c r="C546" s="105" t="s">
        <v>1575</v>
      </c>
      <c r="D546" s="105" t="s">
        <v>171</v>
      </c>
      <c r="E546" s="106" t="s">
        <v>1576</v>
      </c>
      <c r="F546" s="107" t="s">
        <v>1577</v>
      </c>
      <c r="G546" s="108" t="s">
        <v>258</v>
      </c>
      <c r="H546" s="109">
        <v>1</v>
      </c>
      <c r="I546" s="119"/>
      <c r="J546" s="110">
        <f>ROUND($I$546*$H$546,1)</f>
        <v>0</v>
      </c>
      <c r="K546" s="107"/>
      <c r="L546" s="111"/>
      <c r="M546" s="112"/>
      <c r="N546" s="113" t="s">
        <v>37</v>
      </c>
      <c r="Q546" s="94">
        <v>0</v>
      </c>
      <c r="R546" s="94">
        <f>$Q$546*$H$546</f>
        <v>0</v>
      </c>
      <c r="S546" s="94">
        <v>0</v>
      </c>
      <c r="T546" s="95">
        <f>$S$546*$H$546</f>
        <v>0</v>
      </c>
      <c r="AR546" s="19" t="s">
        <v>354</v>
      </c>
      <c r="AT546" s="19" t="s">
        <v>171</v>
      </c>
      <c r="AU546" s="19" t="s">
        <v>75</v>
      </c>
      <c r="AY546" s="22" t="s">
        <v>154</v>
      </c>
      <c r="BE546" s="96">
        <f>IF($N$546="základní",$J$546,0)</f>
        <v>0</v>
      </c>
      <c r="BF546" s="96">
        <f>IF($N$546="snížená",$J$546,0)</f>
        <v>0</v>
      </c>
      <c r="BG546" s="96">
        <f>IF($N$546="zákl. přenesená",$J$546,0)</f>
        <v>0</v>
      </c>
      <c r="BH546" s="96">
        <f>IF($N$546="sníž. přenesená",$J$546,0)</f>
        <v>0</v>
      </c>
      <c r="BI546" s="96">
        <f>IF($N$546="nulová",$J$546,0)</f>
        <v>0</v>
      </c>
      <c r="BJ546" s="19" t="s">
        <v>73</v>
      </c>
      <c r="BK546" s="96">
        <f>ROUND($I$546*$H$546,1)</f>
        <v>0</v>
      </c>
      <c r="BL546" s="19" t="s">
        <v>261</v>
      </c>
      <c r="BM546" s="19" t="s">
        <v>1578</v>
      </c>
    </row>
    <row r="547" spans="2:65" s="22" customFormat="1" ht="15.75" customHeight="1" x14ac:dyDescent="0.3">
      <c r="B547" s="97"/>
      <c r="D547" s="98" t="s">
        <v>162</v>
      </c>
      <c r="E547" s="99"/>
      <c r="F547" s="99" t="s">
        <v>73</v>
      </c>
      <c r="H547" s="100">
        <v>1</v>
      </c>
      <c r="L547" s="97"/>
      <c r="M547" s="101"/>
      <c r="T547" s="102"/>
      <c r="AT547" s="103" t="s">
        <v>162</v>
      </c>
      <c r="AU547" s="103" t="s">
        <v>75</v>
      </c>
      <c r="AV547" s="103" t="s">
        <v>75</v>
      </c>
      <c r="AW547" s="103" t="s">
        <v>121</v>
      </c>
      <c r="AX547" s="103" t="s">
        <v>66</v>
      </c>
      <c r="AY547" s="103" t="s">
        <v>154</v>
      </c>
    </row>
    <row r="548" spans="2:65" s="22" customFormat="1" ht="15.75" customHeight="1" x14ac:dyDescent="0.3">
      <c r="B548" s="125"/>
      <c r="D548" s="104" t="s">
        <v>162</v>
      </c>
      <c r="E548" s="126"/>
      <c r="F548" s="127" t="s">
        <v>1004</v>
      </c>
      <c r="H548" s="128">
        <v>1</v>
      </c>
      <c r="L548" s="125"/>
      <c r="M548" s="129"/>
      <c r="T548" s="130"/>
      <c r="AT548" s="126" t="s">
        <v>162</v>
      </c>
      <c r="AU548" s="126" t="s">
        <v>75</v>
      </c>
      <c r="AV548" s="126" t="s">
        <v>160</v>
      </c>
      <c r="AW548" s="126" t="s">
        <v>121</v>
      </c>
      <c r="AX548" s="126" t="s">
        <v>73</v>
      </c>
      <c r="AY548" s="126" t="s">
        <v>154</v>
      </c>
    </row>
    <row r="549" spans="2:65" s="22" customFormat="1" ht="27" customHeight="1" x14ac:dyDescent="0.3">
      <c r="B549" s="23"/>
      <c r="C549" s="105" t="s">
        <v>1579</v>
      </c>
      <c r="D549" s="105" t="s">
        <v>171</v>
      </c>
      <c r="E549" s="106" t="s">
        <v>1580</v>
      </c>
      <c r="F549" s="107" t="s">
        <v>1581</v>
      </c>
      <c r="G549" s="108" t="s">
        <v>258</v>
      </c>
      <c r="H549" s="109">
        <v>1</v>
      </c>
      <c r="I549" s="119"/>
      <c r="J549" s="110">
        <f>ROUND($I$549*$H$549,1)</f>
        <v>0</v>
      </c>
      <c r="K549" s="107"/>
      <c r="L549" s="111"/>
      <c r="M549" s="112"/>
      <c r="N549" s="113" t="s">
        <v>37</v>
      </c>
      <c r="Q549" s="94">
        <v>0</v>
      </c>
      <c r="R549" s="94">
        <f>$Q$549*$H$549</f>
        <v>0</v>
      </c>
      <c r="S549" s="94">
        <v>0</v>
      </c>
      <c r="T549" s="95">
        <f>$S$549*$H$549</f>
        <v>0</v>
      </c>
      <c r="AR549" s="19" t="s">
        <v>354</v>
      </c>
      <c r="AT549" s="19" t="s">
        <v>171</v>
      </c>
      <c r="AU549" s="19" t="s">
        <v>75</v>
      </c>
      <c r="AY549" s="22" t="s">
        <v>154</v>
      </c>
      <c r="BE549" s="96">
        <f>IF($N$549="základní",$J$549,0)</f>
        <v>0</v>
      </c>
      <c r="BF549" s="96">
        <f>IF($N$549="snížená",$J$549,0)</f>
        <v>0</v>
      </c>
      <c r="BG549" s="96">
        <f>IF($N$549="zákl. přenesená",$J$549,0)</f>
        <v>0</v>
      </c>
      <c r="BH549" s="96">
        <f>IF($N$549="sníž. přenesená",$J$549,0)</f>
        <v>0</v>
      </c>
      <c r="BI549" s="96">
        <f>IF($N$549="nulová",$J$549,0)</f>
        <v>0</v>
      </c>
      <c r="BJ549" s="19" t="s">
        <v>73</v>
      </c>
      <c r="BK549" s="96">
        <f>ROUND($I$549*$H$549,1)</f>
        <v>0</v>
      </c>
      <c r="BL549" s="19" t="s">
        <v>261</v>
      </c>
      <c r="BM549" s="19" t="s">
        <v>1582</v>
      </c>
    </row>
    <row r="550" spans="2:65" s="22" customFormat="1" ht="15.75" customHeight="1" x14ac:dyDescent="0.3">
      <c r="B550" s="97"/>
      <c r="D550" s="98" t="s">
        <v>162</v>
      </c>
      <c r="E550" s="99"/>
      <c r="F550" s="99" t="s">
        <v>73</v>
      </c>
      <c r="H550" s="100">
        <v>1</v>
      </c>
      <c r="L550" s="97"/>
      <c r="M550" s="101"/>
      <c r="T550" s="102"/>
      <c r="AT550" s="103" t="s">
        <v>162</v>
      </c>
      <c r="AU550" s="103" t="s">
        <v>75</v>
      </c>
      <c r="AV550" s="103" t="s">
        <v>75</v>
      </c>
      <c r="AW550" s="103" t="s">
        <v>121</v>
      </c>
      <c r="AX550" s="103" t="s">
        <v>66</v>
      </c>
      <c r="AY550" s="103" t="s">
        <v>154</v>
      </c>
    </row>
    <row r="551" spans="2:65" s="22" customFormat="1" ht="15.75" customHeight="1" x14ac:dyDescent="0.3">
      <c r="B551" s="125"/>
      <c r="D551" s="104" t="s">
        <v>162</v>
      </c>
      <c r="E551" s="126"/>
      <c r="F551" s="127" t="s">
        <v>1004</v>
      </c>
      <c r="H551" s="128">
        <v>1</v>
      </c>
      <c r="L551" s="125"/>
      <c r="M551" s="129"/>
      <c r="T551" s="130"/>
      <c r="AT551" s="126" t="s">
        <v>162</v>
      </c>
      <c r="AU551" s="126" t="s">
        <v>75</v>
      </c>
      <c r="AV551" s="126" t="s">
        <v>160</v>
      </c>
      <c r="AW551" s="126" t="s">
        <v>121</v>
      </c>
      <c r="AX551" s="126" t="s">
        <v>73</v>
      </c>
      <c r="AY551" s="126" t="s">
        <v>154</v>
      </c>
    </row>
    <row r="552" spans="2:65" s="22" customFormat="1" ht="15.75" customHeight="1" x14ac:dyDescent="0.3">
      <c r="B552" s="23"/>
      <c r="C552" s="86" t="s">
        <v>1583</v>
      </c>
      <c r="D552" s="86" t="s">
        <v>156</v>
      </c>
      <c r="E552" s="87" t="s">
        <v>1584</v>
      </c>
      <c r="F552" s="88" t="s">
        <v>1585</v>
      </c>
      <c r="G552" s="89" t="s">
        <v>258</v>
      </c>
      <c r="H552" s="90">
        <v>1</v>
      </c>
      <c r="I552" s="118"/>
      <c r="J552" s="91">
        <f>ROUND($I$552*$H$552,1)</f>
        <v>0</v>
      </c>
      <c r="K552" s="88"/>
      <c r="L552" s="23"/>
      <c r="M552" s="92"/>
      <c r="N552" s="93" t="s">
        <v>37</v>
      </c>
      <c r="Q552" s="94">
        <v>0</v>
      </c>
      <c r="R552" s="94">
        <f>$Q$552*$H$552</f>
        <v>0</v>
      </c>
      <c r="S552" s="94">
        <v>0</v>
      </c>
      <c r="T552" s="95">
        <f>$S$552*$H$552</f>
        <v>0</v>
      </c>
      <c r="AR552" s="19" t="s">
        <v>261</v>
      </c>
      <c r="AT552" s="19" t="s">
        <v>156</v>
      </c>
      <c r="AU552" s="19" t="s">
        <v>75</v>
      </c>
      <c r="AY552" s="22" t="s">
        <v>154</v>
      </c>
      <c r="BE552" s="96">
        <f>IF($N$552="základní",$J$552,0)</f>
        <v>0</v>
      </c>
      <c r="BF552" s="96">
        <f>IF($N$552="snížená",$J$552,0)</f>
        <v>0</v>
      </c>
      <c r="BG552" s="96">
        <f>IF($N$552="zákl. přenesená",$J$552,0)</f>
        <v>0</v>
      </c>
      <c r="BH552" s="96">
        <f>IF($N$552="sníž. přenesená",$J$552,0)</f>
        <v>0</v>
      </c>
      <c r="BI552" s="96">
        <f>IF($N$552="nulová",$J$552,0)</f>
        <v>0</v>
      </c>
      <c r="BJ552" s="19" t="s">
        <v>73</v>
      </c>
      <c r="BK552" s="96">
        <f>ROUND($I$552*$H$552,1)</f>
        <v>0</v>
      </c>
      <c r="BL552" s="19" t="s">
        <v>261</v>
      </c>
      <c r="BM552" s="19" t="s">
        <v>1586</v>
      </c>
    </row>
    <row r="553" spans="2:65" s="22" customFormat="1" ht="15.75" customHeight="1" x14ac:dyDescent="0.3">
      <c r="B553" s="23"/>
      <c r="C553" s="89" t="s">
        <v>1587</v>
      </c>
      <c r="D553" s="89" t="s">
        <v>156</v>
      </c>
      <c r="E553" s="87" t="s">
        <v>1588</v>
      </c>
      <c r="F553" s="88" t="s">
        <v>1589</v>
      </c>
      <c r="G553" s="89" t="s">
        <v>258</v>
      </c>
      <c r="H553" s="90">
        <v>3</v>
      </c>
      <c r="I553" s="118"/>
      <c r="J553" s="91">
        <f>ROUND($I$553*$H$553,1)</f>
        <v>0</v>
      </c>
      <c r="K553" s="88"/>
      <c r="L553" s="23"/>
      <c r="M553" s="92"/>
      <c r="N553" s="93" t="s">
        <v>37</v>
      </c>
      <c r="Q553" s="94">
        <v>0</v>
      </c>
      <c r="R553" s="94">
        <f>$Q$553*$H$553</f>
        <v>0</v>
      </c>
      <c r="S553" s="94">
        <v>0</v>
      </c>
      <c r="T553" s="95">
        <f>$S$553*$H$553</f>
        <v>0</v>
      </c>
      <c r="AR553" s="19" t="s">
        <v>261</v>
      </c>
      <c r="AT553" s="19" t="s">
        <v>156</v>
      </c>
      <c r="AU553" s="19" t="s">
        <v>75</v>
      </c>
      <c r="AY553" s="19" t="s">
        <v>154</v>
      </c>
      <c r="BE553" s="96">
        <f>IF($N$553="základní",$J$553,0)</f>
        <v>0</v>
      </c>
      <c r="BF553" s="96">
        <f>IF($N$553="snížená",$J$553,0)</f>
        <v>0</v>
      </c>
      <c r="BG553" s="96">
        <f>IF($N$553="zákl. přenesená",$J$553,0)</f>
        <v>0</v>
      </c>
      <c r="BH553" s="96">
        <f>IF($N$553="sníž. přenesená",$J$553,0)</f>
        <v>0</v>
      </c>
      <c r="BI553" s="96">
        <f>IF($N$553="nulová",$J$553,0)</f>
        <v>0</v>
      </c>
      <c r="BJ553" s="19" t="s">
        <v>73</v>
      </c>
      <c r="BK553" s="96">
        <f>ROUND($I$553*$H$553,1)</f>
        <v>0</v>
      </c>
      <c r="BL553" s="19" t="s">
        <v>261</v>
      </c>
      <c r="BM553" s="19" t="s">
        <v>1590</v>
      </c>
    </row>
    <row r="554" spans="2:65" s="22" customFormat="1" ht="15.75" customHeight="1" x14ac:dyDescent="0.3">
      <c r="B554" s="97"/>
      <c r="D554" s="98" t="s">
        <v>162</v>
      </c>
      <c r="E554" s="99"/>
      <c r="F554" s="99" t="s">
        <v>97</v>
      </c>
      <c r="H554" s="100">
        <v>3</v>
      </c>
      <c r="L554" s="97"/>
      <c r="M554" s="101"/>
      <c r="T554" s="102"/>
      <c r="AT554" s="103" t="s">
        <v>162</v>
      </c>
      <c r="AU554" s="103" t="s">
        <v>75</v>
      </c>
      <c r="AV554" s="103" t="s">
        <v>75</v>
      </c>
      <c r="AW554" s="103" t="s">
        <v>121</v>
      </c>
      <c r="AX554" s="103" t="s">
        <v>66</v>
      </c>
      <c r="AY554" s="103" t="s">
        <v>154</v>
      </c>
    </row>
    <row r="555" spans="2:65" s="22" customFormat="1" ht="15.75" customHeight="1" x14ac:dyDescent="0.3">
      <c r="B555" s="125"/>
      <c r="D555" s="104" t="s">
        <v>162</v>
      </c>
      <c r="E555" s="126"/>
      <c r="F555" s="127" t="s">
        <v>1004</v>
      </c>
      <c r="H555" s="128">
        <v>3</v>
      </c>
      <c r="L555" s="125"/>
      <c r="M555" s="129"/>
      <c r="T555" s="130"/>
      <c r="AT555" s="126" t="s">
        <v>162</v>
      </c>
      <c r="AU555" s="126" t="s">
        <v>75</v>
      </c>
      <c r="AV555" s="126" t="s">
        <v>160</v>
      </c>
      <c r="AW555" s="126" t="s">
        <v>121</v>
      </c>
      <c r="AX555" s="126" t="s">
        <v>73</v>
      </c>
      <c r="AY555" s="126" t="s">
        <v>154</v>
      </c>
    </row>
    <row r="556" spans="2:65" s="22" customFormat="1" ht="15.75" customHeight="1" x14ac:dyDescent="0.3">
      <c r="B556" s="23"/>
      <c r="C556" s="86" t="s">
        <v>1591</v>
      </c>
      <c r="D556" s="86" t="s">
        <v>156</v>
      </c>
      <c r="E556" s="87" t="s">
        <v>1592</v>
      </c>
      <c r="F556" s="88" t="s">
        <v>1593</v>
      </c>
      <c r="G556" s="89" t="s">
        <v>258</v>
      </c>
      <c r="H556" s="90">
        <v>1</v>
      </c>
      <c r="I556" s="118"/>
      <c r="J556" s="91">
        <f>ROUND($I$556*$H$556,1)</f>
        <v>0</v>
      </c>
      <c r="K556" s="88"/>
      <c r="L556" s="23"/>
      <c r="M556" s="92"/>
      <c r="N556" s="93" t="s">
        <v>37</v>
      </c>
      <c r="Q556" s="94">
        <v>0</v>
      </c>
      <c r="R556" s="94">
        <f>$Q$556*$H$556</f>
        <v>0</v>
      </c>
      <c r="S556" s="94">
        <v>0</v>
      </c>
      <c r="T556" s="95">
        <f>$S$556*$H$556</f>
        <v>0</v>
      </c>
      <c r="AR556" s="19" t="s">
        <v>261</v>
      </c>
      <c r="AT556" s="19" t="s">
        <v>156</v>
      </c>
      <c r="AU556" s="19" t="s">
        <v>75</v>
      </c>
      <c r="AY556" s="22" t="s">
        <v>154</v>
      </c>
      <c r="BE556" s="96">
        <f>IF($N$556="základní",$J$556,0)</f>
        <v>0</v>
      </c>
      <c r="BF556" s="96">
        <f>IF($N$556="snížená",$J$556,0)</f>
        <v>0</v>
      </c>
      <c r="BG556" s="96">
        <f>IF($N$556="zákl. přenesená",$J$556,0)</f>
        <v>0</v>
      </c>
      <c r="BH556" s="96">
        <f>IF($N$556="sníž. přenesená",$J$556,0)</f>
        <v>0</v>
      </c>
      <c r="BI556" s="96">
        <f>IF($N$556="nulová",$J$556,0)</f>
        <v>0</v>
      </c>
      <c r="BJ556" s="19" t="s">
        <v>73</v>
      </c>
      <c r="BK556" s="96">
        <f>ROUND($I$556*$H$556,1)</f>
        <v>0</v>
      </c>
      <c r="BL556" s="19" t="s">
        <v>261</v>
      </c>
      <c r="BM556" s="19" t="s">
        <v>1594</v>
      </c>
    </row>
    <row r="557" spans="2:65" s="22" customFormat="1" ht="15.75" customHeight="1" x14ac:dyDescent="0.3">
      <c r="B557" s="97"/>
      <c r="D557" s="98" t="s">
        <v>162</v>
      </c>
      <c r="E557" s="99"/>
      <c r="F557" s="99" t="s">
        <v>73</v>
      </c>
      <c r="H557" s="100">
        <v>1</v>
      </c>
      <c r="L557" s="97"/>
      <c r="M557" s="101"/>
      <c r="T557" s="102"/>
      <c r="AT557" s="103" t="s">
        <v>162</v>
      </c>
      <c r="AU557" s="103" t="s">
        <v>75</v>
      </c>
      <c r="AV557" s="103" t="s">
        <v>75</v>
      </c>
      <c r="AW557" s="103" t="s">
        <v>121</v>
      </c>
      <c r="AX557" s="103" t="s">
        <v>66</v>
      </c>
      <c r="AY557" s="103" t="s">
        <v>154</v>
      </c>
    </row>
    <row r="558" spans="2:65" s="22" customFormat="1" ht="15.75" customHeight="1" x14ac:dyDescent="0.3">
      <c r="B558" s="125"/>
      <c r="D558" s="104" t="s">
        <v>162</v>
      </c>
      <c r="E558" s="126"/>
      <c r="F558" s="127" t="s">
        <v>1004</v>
      </c>
      <c r="H558" s="128">
        <v>1</v>
      </c>
      <c r="L558" s="125"/>
      <c r="M558" s="129"/>
      <c r="T558" s="130"/>
      <c r="AT558" s="126" t="s">
        <v>162</v>
      </c>
      <c r="AU558" s="126" t="s">
        <v>75</v>
      </c>
      <c r="AV558" s="126" t="s">
        <v>160</v>
      </c>
      <c r="AW558" s="126" t="s">
        <v>121</v>
      </c>
      <c r="AX558" s="126" t="s">
        <v>73</v>
      </c>
      <c r="AY558" s="126" t="s">
        <v>154</v>
      </c>
    </row>
    <row r="559" spans="2:65" s="22" customFormat="1" ht="15.75" customHeight="1" x14ac:dyDescent="0.3">
      <c r="B559" s="23"/>
      <c r="C559" s="86" t="s">
        <v>1595</v>
      </c>
      <c r="D559" s="86" t="s">
        <v>156</v>
      </c>
      <c r="E559" s="87" t="s">
        <v>1596</v>
      </c>
      <c r="F559" s="88" t="s">
        <v>1597</v>
      </c>
      <c r="G559" s="89" t="s">
        <v>711</v>
      </c>
      <c r="H559" s="90">
        <v>4</v>
      </c>
      <c r="I559" s="118"/>
      <c r="J559" s="91">
        <f>ROUND($I$559*$H$559,1)</f>
        <v>0</v>
      </c>
      <c r="K559" s="88"/>
      <c r="L559" s="23"/>
      <c r="M559" s="92"/>
      <c r="N559" s="93" t="s">
        <v>37</v>
      </c>
      <c r="Q559" s="94">
        <v>1.362E-2</v>
      </c>
      <c r="R559" s="94">
        <f>$Q$559*$H$559</f>
        <v>5.4480000000000001E-2</v>
      </c>
      <c r="S559" s="94">
        <v>0</v>
      </c>
      <c r="T559" s="95">
        <f>$S$559*$H$559</f>
        <v>0</v>
      </c>
      <c r="AR559" s="19" t="s">
        <v>261</v>
      </c>
      <c r="AT559" s="19" t="s">
        <v>156</v>
      </c>
      <c r="AU559" s="19" t="s">
        <v>75</v>
      </c>
      <c r="AY559" s="22" t="s">
        <v>154</v>
      </c>
      <c r="BE559" s="96">
        <f>IF($N$559="základní",$J$559,0)</f>
        <v>0</v>
      </c>
      <c r="BF559" s="96">
        <f>IF($N$559="snížená",$J$559,0)</f>
        <v>0</v>
      </c>
      <c r="BG559" s="96">
        <f>IF($N$559="zákl. přenesená",$J$559,0)</f>
        <v>0</v>
      </c>
      <c r="BH559" s="96">
        <f>IF($N$559="sníž. přenesená",$J$559,0)</f>
        <v>0</v>
      </c>
      <c r="BI559" s="96">
        <f>IF($N$559="nulová",$J$559,0)</f>
        <v>0</v>
      </c>
      <c r="BJ559" s="19" t="s">
        <v>73</v>
      </c>
      <c r="BK559" s="96">
        <f>ROUND($I$559*$H$559,1)</f>
        <v>0</v>
      </c>
      <c r="BL559" s="19" t="s">
        <v>261</v>
      </c>
      <c r="BM559" s="19" t="s">
        <v>1598</v>
      </c>
    </row>
    <row r="560" spans="2:65" s="22" customFormat="1" ht="15.75" customHeight="1" x14ac:dyDescent="0.3">
      <c r="B560" s="97"/>
      <c r="D560" s="98" t="s">
        <v>162</v>
      </c>
      <c r="E560" s="99"/>
      <c r="F560" s="99" t="s">
        <v>160</v>
      </c>
      <c r="H560" s="100">
        <v>4</v>
      </c>
      <c r="L560" s="97"/>
      <c r="M560" s="101"/>
      <c r="T560" s="102"/>
      <c r="AT560" s="103" t="s">
        <v>162</v>
      </c>
      <c r="AU560" s="103" t="s">
        <v>75</v>
      </c>
      <c r="AV560" s="103" t="s">
        <v>75</v>
      </c>
      <c r="AW560" s="103" t="s">
        <v>121</v>
      </c>
      <c r="AX560" s="103" t="s">
        <v>66</v>
      </c>
      <c r="AY560" s="103" t="s">
        <v>154</v>
      </c>
    </row>
    <row r="561" spans="2:65" s="22" customFormat="1" ht="15.75" customHeight="1" x14ac:dyDescent="0.3">
      <c r="B561" s="125"/>
      <c r="D561" s="104" t="s">
        <v>162</v>
      </c>
      <c r="E561" s="126"/>
      <c r="F561" s="127" t="s">
        <v>1004</v>
      </c>
      <c r="H561" s="128">
        <v>4</v>
      </c>
      <c r="L561" s="125"/>
      <c r="M561" s="129"/>
      <c r="T561" s="130"/>
      <c r="AT561" s="126" t="s">
        <v>162</v>
      </c>
      <c r="AU561" s="126" t="s">
        <v>75</v>
      </c>
      <c r="AV561" s="126" t="s">
        <v>160</v>
      </c>
      <c r="AW561" s="126" t="s">
        <v>121</v>
      </c>
      <c r="AX561" s="126" t="s">
        <v>73</v>
      </c>
      <c r="AY561" s="126" t="s">
        <v>154</v>
      </c>
    </row>
    <row r="562" spans="2:65" s="22" customFormat="1" ht="15.75" customHeight="1" x14ac:dyDescent="0.3">
      <c r="B562" s="23"/>
      <c r="C562" s="86" t="s">
        <v>1599</v>
      </c>
      <c r="D562" s="86" t="s">
        <v>156</v>
      </c>
      <c r="E562" s="87" t="s">
        <v>1600</v>
      </c>
      <c r="F562" s="88" t="s">
        <v>1601</v>
      </c>
      <c r="G562" s="89" t="s">
        <v>258</v>
      </c>
      <c r="H562" s="90">
        <v>1</v>
      </c>
      <c r="I562" s="118"/>
      <c r="J562" s="91">
        <f>ROUND($I$562*$H$562,1)</f>
        <v>0</v>
      </c>
      <c r="K562" s="88"/>
      <c r="L562" s="23"/>
      <c r="M562" s="92"/>
      <c r="N562" s="93" t="s">
        <v>37</v>
      </c>
      <c r="Q562" s="94">
        <v>0</v>
      </c>
      <c r="R562" s="94">
        <f>$Q$562*$H$562</f>
        <v>0</v>
      </c>
      <c r="S562" s="94">
        <v>0</v>
      </c>
      <c r="T562" s="95">
        <f>$S$562*$H$562</f>
        <v>0</v>
      </c>
      <c r="AR562" s="19" t="s">
        <v>261</v>
      </c>
      <c r="AT562" s="19" t="s">
        <v>156</v>
      </c>
      <c r="AU562" s="19" t="s">
        <v>75</v>
      </c>
      <c r="AY562" s="22" t="s">
        <v>154</v>
      </c>
      <c r="BE562" s="96">
        <f>IF($N$562="základní",$J$562,0)</f>
        <v>0</v>
      </c>
      <c r="BF562" s="96">
        <f>IF($N$562="snížená",$J$562,0)</f>
        <v>0</v>
      </c>
      <c r="BG562" s="96">
        <f>IF($N$562="zákl. přenesená",$J$562,0)</f>
        <v>0</v>
      </c>
      <c r="BH562" s="96">
        <f>IF($N$562="sníž. přenesená",$J$562,0)</f>
        <v>0</v>
      </c>
      <c r="BI562" s="96">
        <f>IF($N$562="nulová",$J$562,0)</f>
        <v>0</v>
      </c>
      <c r="BJ562" s="19" t="s">
        <v>73</v>
      </c>
      <c r="BK562" s="96">
        <f>ROUND($I$562*$H$562,1)</f>
        <v>0</v>
      </c>
      <c r="BL562" s="19" t="s">
        <v>261</v>
      </c>
      <c r="BM562" s="19" t="s">
        <v>1602</v>
      </c>
    </row>
    <row r="563" spans="2:65" s="22" customFormat="1" ht="15.75" customHeight="1" x14ac:dyDescent="0.3">
      <c r="B563" s="97"/>
      <c r="D563" s="98" t="s">
        <v>162</v>
      </c>
      <c r="E563" s="99"/>
      <c r="F563" s="99" t="s">
        <v>73</v>
      </c>
      <c r="H563" s="100">
        <v>1</v>
      </c>
      <c r="L563" s="97"/>
      <c r="M563" s="101"/>
      <c r="T563" s="102"/>
      <c r="AT563" s="103" t="s">
        <v>162</v>
      </c>
      <c r="AU563" s="103" t="s">
        <v>75</v>
      </c>
      <c r="AV563" s="103" t="s">
        <v>75</v>
      </c>
      <c r="AW563" s="103" t="s">
        <v>121</v>
      </c>
      <c r="AX563" s="103" t="s">
        <v>66</v>
      </c>
      <c r="AY563" s="103" t="s">
        <v>154</v>
      </c>
    </row>
    <row r="564" spans="2:65" s="22" customFormat="1" ht="15.75" customHeight="1" x14ac:dyDescent="0.3">
      <c r="B564" s="125"/>
      <c r="D564" s="104" t="s">
        <v>162</v>
      </c>
      <c r="E564" s="126"/>
      <c r="F564" s="127" t="s">
        <v>1004</v>
      </c>
      <c r="H564" s="128">
        <v>1</v>
      </c>
      <c r="L564" s="125"/>
      <c r="M564" s="129"/>
      <c r="T564" s="130"/>
      <c r="AT564" s="126" t="s">
        <v>162</v>
      </c>
      <c r="AU564" s="126" t="s">
        <v>75</v>
      </c>
      <c r="AV564" s="126" t="s">
        <v>160</v>
      </c>
      <c r="AW564" s="126" t="s">
        <v>121</v>
      </c>
      <c r="AX564" s="126" t="s">
        <v>73</v>
      </c>
      <c r="AY564" s="126" t="s">
        <v>154</v>
      </c>
    </row>
    <row r="565" spans="2:65" s="22" customFormat="1" ht="15.75" customHeight="1" x14ac:dyDescent="0.3">
      <c r="B565" s="23"/>
      <c r="C565" s="86" t="s">
        <v>1603</v>
      </c>
      <c r="D565" s="86" t="s">
        <v>156</v>
      </c>
      <c r="E565" s="87" t="s">
        <v>1604</v>
      </c>
      <c r="F565" s="88" t="s">
        <v>1605</v>
      </c>
      <c r="G565" s="89" t="s">
        <v>258</v>
      </c>
      <c r="H565" s="90">
        <v>1</v>
      </c>
      <c r="I565" s="118"/>
      <c r="J565" s="91">
        <f>ROUND($I$565*$H$565,1)</f>
        <v>0</v>
      </c>
      <c r="K565" s="88"/>
      <c r="L565" s="23"/>
      <c r="M565" s="92"/>
      <c r="N565" s="93" t="s">
        <v>37</v>
      </c>
      <c r="Q565" s="94">
        <v>0</v>
      </c>
      <c r="R565" s="94">
        <f>$Q$565*$H$565</f>
        <v>0</v>
      </c>
      <c r="S565" s="94">
        <v>0</v>
      </c>
      <c r="T565" s="95">
        <f>$S$565*$H$565</f>
        <v>0</v>
      </c>
      <c r="AR565" s="19" t="s">
        <v>261</v>
      </c>
      <c r="AT565" s="19" t="s">
        <v>156</v>
      </c>
      <c r="AU565" s="19" t="s">
        <v>75</v>
      </c>
      <c r="AY565" s="22" t="s">
        <v>154</v>
      </c>
      <c r="BE565" s="96">
        <f>IF($N$565="základní",$J$565,0)</f>
        <v>0</v>
      </c>
      <c r="BF565" s="96">
        <f>IF($N$565="snížená",$J$565,0)</f>
        <v>0</v>
      </c>
      <c r="BG565" s="96">
        <f>IF($N$565="zákl. přenesená",$J$565,0)</f>
        <v>0</v>
      </c>
      <c r="BH565" s="96">
        <f>IF($N$565="sníž. přenesená",$J$565,0)</f>
        <v>0</v>
      </c>
      <c r="BI565" s="96">
        <f>IF($N$565="nulová",$J$565,0)</f>
        <v>0</v>
      </c>
      <c r="BJ565" s="19" t="s">
        <v>73</v>
      </c>
      <c r="BK565" s="96">
        <f>ROUND($I$565*$H$565,1)</f>
        <v>0</v>
      </c>
      <c r="BL565" s="19" t="s">
        <v>261</v>
      </c>
      <c r="BM565" s="19" t="s">
        <v>1606</v>
      </c>
    </row>
    <row r="566" spans="2:65" s="22" customFormat="1" ht="15.75" customHeight="1" x14ac:dyDescent="0.3">
      <c r="B566" s="97"/>
      <c r="D566" s="98" t="s">
        <v>162</v>
      </c>
      <c r="E566" s="99"/>
      <c r="F566" s="99" t="s">
        <v>73</v>
      </c>
      <c r="H566" s="100">
        <v>1</v>
      </c>
      <c r="L566" s="97"/>
      <c r="M566" s="101"/>
      <c r="T566" s="102"/>
      <c r="AT566" s="103" t="s">
        <v>162</v>
      </c>
      <c r="AU566" s="103" t="s">
        <v>75</v>
      </c>
      <c r="AV566" s="103" t="s">
        <v>75</v>
      </c>
      <c r="AW566" s="103" t="s">
        <v>121</v>
      </c>
      <c r="AX566" s="103" t="s">
        <v>66</v>
      </c>
      <c r="AY566" s="103" t="s">
        <v>154</v>
      </c>
    </row>
    <row r="567" spans="2:65" s="22" customFormat="1" ht="15.75" customHeight="1" x14ac:dyDescent="0.3">
      <c r="B567" s="125"/>
      <c r="D567" s="104" t="s">
        <v>162</v>
      </c>
      <c r="E567" s="126"/>
      <c r="F567" s="127" t="s">
        <v>1004</v>
      </c>
      <c r="H567" s="128">
        <v>1</v>
      </c>
      <c r="L567" s="125"/>
      <c r="M567" s="129"/>
      <c r="T567" s="130"/>
      <c r="AT567" s="126" t="s">
        <v>162</v>
      </c>
      <c r="AU567" s="126" t="s">
        <v>75</v>
      </c>
      <c r="AV567" s="126" t="s">
        <v>160</v>
      </c>
      <c r="AW567" s="126" t="s">
        <v>121</v>
      </c>
      <c r="AX567" s="126" t="s">
        <v>73</v>
      </c>
      <c r="AY567" s="126" t="s">
        <v>154</v>
      </c>
    </row>
    <row r="568" spans="2:65" s="22" customFormat="1" ht="15.75" customHeight="1" x14ac:dyDescent="0.3">
      <c r="B568" s="23"/>
      <c r="C568" s="86" t="s">
        <v>1607</v>
      </c>
      <c r="D568" s="86" t="s">
        <v>156</v>
      </c>
      <c r="E568" s="87" t="s">
        <v>1608</v>
      </c>
      <c r="F568" s="88" t="s">
        <v>1355</v>
      </c>
      <c r="G568" s="89" t="s">
        <v>711</v>
      </c>
      <c r="H568" s="90">
        <v>6</v>
      </c>
      <c r="I568" s="118"/>
      <c r="J568" s="91">
        <f>ROUND($I$568*$H$568,1)</f>
        <v>0</v>
      </c>
      <c r="K568" s="88"/>
      <c r="L568" s="23"/>
      <c r="M568" s="92"/>
      <c r="N568" s="93" t="s">
        <v>37</v>
      </c>
      <c r="Q568" s="94">
        <v>7.1900000000000002E-3</v>
      </c>
      <c r="R568" s="94">
        <f>$Q$568*$H$568</f>
        <v>4.3139999999999998E-2</v>
      </c>
      <c r="S568" s="94">
        <v>0</v>
      </c>
      <c r="T568" s="95">
        <f>$S$568*$H$568</f>
        <v>0</v>
      </c>
      <c r="AR568" s="19" t="s">
        <v>261</v>
      </c>
      <c r="AT568" s="19" t="s">
        <v>156</v>
      </c>
      <c r="AU568" s="19" t="s">
        <v>75</v>
      </c>
      <c r="AY568" s="22" t="s">
        <v>154</v>
      </c>
      <c r="BE568" s="96">
        <f>IF($N$568="základní",$J$568,0)</f>
        <v>0</v>
      </c>
      <c r="BF568" s="96">
        <f>IF($N$568="snížená",$J$568,0)</f>
        <v>0</v>
      </c>
      <c r="BG568" s="96">
        <f>IF($N$568="zákl. přenesená",$J$568,0)</f>
        <v>0</v>
      </c>
      <c r="BH568" s="96">
        <f>IF($N$568="sníž. přenesená",$J$568,0)</f>
        <v>0</v>
      </c>
      <c r="BI568" s="96">
        <f>IF($N$568="nulová",$J$568,0)</f>
        <v>0</v>
      </c>
      <c r="BJ568" s="19" t="s">
        <v>73</v>
      </c>
      <c r="BK568" s="96">
        <f>ROUND($I$568*$H$568,1)</f>
        <v>0</v>
      </c>
      <c r="BL568" s="19" t="s">
        <v>261</v>
      </c>
      <c r="BM568" s="19" t="s">
        <v>1609</v>
      </c>
    </row>
    <row r="569" spans="2:65" s="22" customFormat="1" ht="15.75" customHeight="1" x14ac:dyDescent="0.3">
      <c r="B569" s="97"/>
      <c r="D569" s="98" t="s">
        <v>162</v>
      </c>
      <c r="E569" s="99"/>
      <c r="F569" s="99" t="s">
        <v>192</v>
      </c>
      <c r="H569" s="100">
        <v>6</v>
      </c>
      <c r="L569" s="97"/>
      <c r="M569" s="101"/>
      <c r="T569" s="102"/>
      <c r="AT569" s="103" t="s">
        <v>162</v>
      </c>
      <c r="AU569" s="103" t="s">
        <v>75</v>
      </c>
      <c r="AV569" s="103" t="s">
        <v>75</v>
      </c>
      <c r="AW569" s="103" t="s">
        <v>121</v>
      </c>
      <c r="AX569" s="103" t="s">
        <v>66</v>
      </c>
      <c r="AY569" s="103" t="s">
        <v>154</v>
      </c>
    </row>
    <row r="570" spans="2:65" s="22" customFormat="1" ht="15.75" customHeight="1" x14ac:dyDescent="0.3">
      <c r="B570" s="125"/>
      <c r="D570" s="104" t="s">
        <v>162</v>
      </c>
      <c r="E570" s="126"/>
      <c r="F570" s="127" t="s">
        <v>1004</v>
      </c>
      <c r="H570" s="128">
        <v>6</v>
      </c>
      <c r="L570" s="125"/>
      <c r="M570" s="129"/>
      <c r="T570" s="130"/>
      <c r="AT570" s="126" t="s">
        <v>162</v>
      </c>
      <c r="AU570" s="126" t="s">
        <v>75</v>
      </c>
      <c r="AV570" s="126" t="s">
        <v>160</v>
      </c>
      <c r="AW570" s="126" t="s">
        <v>121</v>
      </c>
      <c r="AX570" s="126" t="s">
        <v>73</v>
      </c>
      <c r="AY570" s="126" t="s">
        <v>154</v>
      </c>
    </row>
    <row r="571" spans="2:65" s="22" customFormat="1" ht="15.75" customHeight="1" x14ac:dyDescent="0.3">
      <c r="B571" s="23"/>
      <c r="C571" s="86" t="s">
        <v>1610</v>
      </c>
      <c r="D571" s="86" t="s">
        <v>156</v>
      </c>
      <c r="E571" s="87" t="s">
        <v>1611</v>
      </c>
      <c r="F571" s="88" t="s">
        <v>1597</v>
      </c>
      <c r="G571" s="89" t="s">
        <v>711</v>
      </c>
      <c r="H571" s="90">
        <v>2</v>
      </c>
      <c r="I571" s="118"/>
      <c r="J571" s="91">
        <f>ROUND($I$571*$H$571,1)</f>
        <v>0</v>
      </c>
      <c r="K571" s="88"/>
      <c r="L571" s="23"/>
      <c r="M571" s="92"/>
      <c r="N571" s="93" t="s">
        <v>37</v>
      </c>
      <c r="Q571" s="94">
        <v>1.362E-2</v>
      </c>
      <c r="R571" s="94">
        <f>$Q$571*$H$571</f>
        <v>2.724E-2</v>
      </c>
      <c r="S571" s="94">
        <v>0</v>
      </c>
      <c r="T571" s="95">
        <f>$S$571*$H$571</f>
        <v>0</v>
      </c>
      <c r="AR571" s="19" t="s">
        <v>261</v>
      </c>
      <c r="AT571" s="19" t="s">
        <v>156</v>
      </c>
      <c r="AU571" s="19" t="s">
        <v>75</v>
      </c>
      <c r="AY571" s="22" t="s">
        <v>154</v>
      </c>
      <c r="BE571" s="96">
        <f>IF($N$571="základní",$J$571,0)</f>
        <v>0</v>
      </c>
      <c r="BF571" s="96">
        <f>IF($N$571="snížená",$J$571,0)</f>
        <v>0</v>
      </c>
      <c r="BG571" s="96">
        <f>IF($N$571="zákl. přenesená",$J$571,0)</f>
        <v>0</v>
      </c>
      <c r="BH571" s="96">
        <f>IF($N$571="sníž. přenesená",$J$571,0)</f>
        <v>0</v>
      </c>
      <c r="BI571" s="96">
        <f>IF($N$571="nulová",$J$571,0)</f>
        <v>0</v>
      </c>
      <c r="BJ571" s="19" t="s">
        <v>73</v>
      </c>
      <c r="BK571" s="96">
        <f>ROUND($I$571*$H$571,1)</f>
        <v>0</v>
      </c>
      <c r="BL571" s="19" t="s">
        <v>261</v>
      </c>
      <c r="BM571" s="19" t="s">
        <v>1612</v>
      </c>
    </row>
    <row r="572" spans="2:65" s="22" customFormat="1" ht="15.75" customHeight="1" x14ac:dyDescent="0.3">
      <c r="B572" s="97"/>
      <c r="D572" s="98" t="s">
        <v>162</v>
      </c>
      <c r="E572" s="99"/>
      <c r="F572" s="99" t="s">
        <v>75</v>
      </c>
      <c r="H572" s="100">
        <v>2</v>
      </c>
      <c r="L572" s="97"/>
      <c r="M572" s="101"/>
      <c r="T572" s="102"/>
      <c r="AT572" s="103" t="s">
        <v>162</v>
      </c>
      <c r="AU572" s="103" t="s">
        <v>75</v>
      </c>
      <c r="AV572" s="103" t="s">
        <v>75</v>
      </c>
      <c r="AW572" s="103" t="s">
        <v>121</v>
      </c>
      <c r="AX572" s="103" t="s">
        <v>66</v>
      </c>
      <c r="AY572" s="103" t="s">
        <v>154</v>
      </c>
    </row>
    <row r="573" spans="2:65" s="22" customFormat="1" ht="15.75" customHeight="1" x14ac:dyDescent="0.3">
      <c r="B573" s="125"/>
      <c r="D573" s="104" t="s">
        <v>162</v>
      </c>
      <c r="E573" s="126"/>
      <c r="F573" s="127" t="s">
        <v>1004</v>
      </c>
      <c r="H573" s="128">
        <v>2</v>
      </c>
      <c r="L573" s="125"/>
      <c r="M573" s="129"/>
      <c r="T573" s="130"/>
      <c r="AT573" s="126" t="s">
        <v>162</v>
      </c>
      <c r="AU573" s="126" t="s">
        <v>75</v>
      </c>
      <c r="AV573" s="126" t="s">
        <v>160</v>
      </c>
      <c r="AW573" s="126" t="s">
        <v>121</v>
      </c>
      <c r="AX573" s="126" t="s">
        <v>73</v>
      </c>
      <c r="AY573" s="126" t="s">
        <v>154</v>
      </c>
    </row>
    <row r="574" spans="2:65" s="22" customFormat="1" ht="27" customHeight="1" x14ac:dyDescent="0.3">
      <c r="B574" s="23"/>
      <c r="C574" s="86" t="s">
        <v>1613</v>
      </c>
      <c r="D574" s="86" t="s">
        <v>156</v>
      </c>
      <c r="E574" s="87" t="s">
        <v>1614</v>
      </c>
      <c r="F574" s="88" t="s">
        <v>1615</v>
      </c>
      <c r="G574" s="89" t="s">
        <v>258</v>
      </c>
      <c r="H574" s="90">
        <v>2</v>
      </c>
      <c r="I574" s="118"/>
      <c r="J574" s="91">
        <f>ROUND($I$574*$H$574,1)</f>
        <v>0</v>
      </c>
      <c r="K574" s="88"/>
      <c r="L574" s="23"/>
      <c r="M574" s="92"/>
      <c r="N574" s="93" t="s">
        <v>37</v>
      </c>
      <c r="Q574" s="94">
        <v>0</v>
      </c>
      <c r="R574" s="94">
        <f>$Q$574*$H$574</f>
        <v>0</v>
      </c>
      <c r="S574" s="94">
        <v>0</v>
      </c>
      <c r="T574" s="95">
        <f>$S$574*$H$574</f>
        <v>0</v>
      </c>
      <c r="AR574" s="19" t="s">
        <v>261</v>
      </c>
      <c r="AT574" s="19" t="s">
        <v>156</v>
      </c>
      <c r="AU574" s="19" t="s">
        <v>75</v>
      </c>
      <c r="AY574" s="22" t="s">
        <v>154</v>
      </c>
      <c r="BE574" s="96">
        <f>IF($N$574="základní",$J$574,0)</f>
        <v>0</v>
      </c>
      <c r="BF574" s="96">
        <f>IF($N$574="snížená",$J$574,0)</f>
        <v>0</v>
      </c>
      <c r="BG574" s="96">
        <f>IF($N$574="zákl. přenesená",$J$574,0)</f>
        <v>0</v>
      </c>
      <c r="BH574" s="96">
        <f>IF($N$574="sníž. přenesená",$J$574,0)</f>
        <v>0</v>
      </c>
      <c r="BI574" s="96">
        <f>IF($N$574="nulová",$J$574,0)</f>
        <v>0</v>
      </c>
      <c r="BJ574" s="19" t="s">
        <v>73</v>
      </c>
      <c r="BK574" s="96">
        <f>ROUND($I$574*$H$574,1)</f>
        <v>0</v>
      </c>
      <c r="BL574" s="19" t="s">
        <v>261</v>
      </c>
      <c r="BM574" s="19" t="s">
        <v>1616</v>
      </c>
    </row>
    <row r="575" spans="2:65" s="22" customFormat="1" ht="15.75" customHeight="1" x14ac:dyDescent="0.3">
      <c r="B575" s="97"/>
      <c r="D575" s="98" t="s">
        <v>162</v>
      </c>
      <c r="E575" s="99"/>
      <c r="F575" s="99" t="s">
        <v>75</v>
      </c>
      <c r="H575" s="100">
        <v>2</v>
      </c>
      <c r="L575" s="97"/>
      <c r="M575" s="101"/>
      <c r="T575" s="102"/>
      <c r="AT575" s="103" t="s">
        <v>162</v>
      </c>
      <c r="AU575" s="103" t="s">
        <v>75</v>
      </c>
      <c r="AV575" s="103" t="s">
        <v>75</v>
      </c>
      <c r="AW575" s="103" t="s">
        <v>121</v>
      </c>
      <c r="AX575" s="103" t="s">
        <v>66</v>
      </c>
      <c r="AY575" s="103" t="s">
        <v>154</v>
      </c>
    </row>
    <row r="576" spans="2:65" s="22" customFormat="1" ht="15.75" customHeight="1" x14ac:dyDescent="0.3">
      <c r="B576" s="125"/>
      <c r="D576" s="104" t="s">
        <v>162</v>
      </c>
      <c r="E576" s="126"/>
      <c r="F576" s="127" t="s">
        <v>1004</v>
      </c>
      <c r="H576" s="128">
        <v>2</v>
      </c>
      <c r="L576" s="125"/>
      <c r="M576" s="129"/>
      <c r="T576" s="130"/>
      <c r="AT576" s="126" t="s">
        <v>162</v>
      </c>
      <c r="AU576" s="126" t="s">
        <v>75</v>
      </c>
      <c r="AV576" s="126" t="s">
        <v>160</v>
      </c>
      <c r="AW576" s="126" t="s">
        <v>121</v>
      </c>
      <c r="AX576" s="126" t="s">
        <v>73</v>
      </c>
      <c r="AY576" s="126" t="s">
        <v>154</v>
      </c>
    </row>
    <row r="577" spans="2:65" s="22" customFormat="1" ht="15.75" customHeight="1" x14ac:dyDescent="0.3">
      <c r="B577" s="23"/>
      <c r="C577" s="86" t="s">
        <v>1617</v>
      </c>
      <c r="D577" s="86" t="s">
        <v>156</v>
      </c>
      <c r="E577" s="87" t="s">
        <v>1618</v>
      </c>
      <c r="F577" s="88" t="s">
        <v>1619</v>
      </c>
      <c r="G577" s="89" t="s">
        <v>258</v>
      </c>
      <c r="H577" s="90">
        <v>2</v>
      </c>
      <c r="I577" s="118"/>
      <c r="J577" s="91">
        <f>ROUND($I$577*$H$577,1)</f>
        <v>0</v>
      </c>
      <c r="K577" s="88"/>
      <c r="L577" s="23"/>
      <c r="M577" s="92"/>
      <c r="N577" s="93" t="s">
        <v>37</v>
      </c>
      <c r="Q577" s="94">
        <v>0</v>
      </c>
      <c r="R577" s="94">
        <f>$Q$577*$H$577</f>
        <v>0</v>
      </c>
      <c r="S577" s="94">
        <v>0</v>
      </c>
      <c r="T577" s="95">
        <f>$S$577*$H$577</f>
        <v>0</v>
      </c>
      <c r="AR577" s="19" t="s">
        <v>261</v>
      </c>
      <c r="AT577" s="19" t="s">
        <v>156</v>
      </c>
      <c r="AU577" s="19" t="s">
        <v>75</v>
      </c>
      <c r="AY577" s="22" t="s">
        <v>154</v>
      </c>
      <c r="BE577" s="96">
        <f>IF($N$577="základní",$J$577,0)</f>
        <v>0</v>
      </c>
      <c r="BF577" s="96">
        <f>IF($N$577="snížená",$J$577,0)</f>
        <v>0</v>
      </c>
      <c r="BG577" s="96">
        <f>IF($N$577="zákl. přenesená",$J$577,0)</f>
        <v>0</v>
      </c>
      <c r="BH577" s="96">
        <f>IF($N$577="sníž. přenesená",$J$577,0)</f>
        <v>0</v>
      </c>
      <c r="BI577" s="96">
        <f>IF($N$577="nulová",$J$577,0)</f>
        <v>0</v>
      </c>
      <c r="BJ577" s="19" t="s">
        <v>73</v>
      </c>
      <c r="BK577" s="96">
        <f>ROUND($I$577*$H$577,1)</f>
        <v>0</v>
      </c>
      <c r="BL577" s="19" t="s">
        <v>261</v>
      </c>
      <c r="BM577" s="19" t="s">
        <v>1620</v>
      </c>
    </row>
    <row r="578" spans="2:65" s="22" customFormat="1" ht="15.75" customHeight="1" x14ac:dyDescent="0.3">
      <c r="B578" s="97"/>
      <c r="D578" s="98" t="s">
        <v>162</v>
      </c>
      <c r="E578" s="99"/>
      <c r="F578" s="99" t="s">
        <v>75</v>
      </c>
      <c r="H578" s="100">
        <v>2</v>
      </c>
      <c r="L578" s="97"/>
      <c r="M578" s="101"/>
      <c r="T578" s="102"/>
      <c r="AT578" s="103" t="s">
        <v>162</v>
      </c>
      <c r="AU578" s="103" t="s">
        <v>75</v>
      </c>
      <c r="AV578" s="103" t="s">
        <v>75</v>
      </c>
      <c r="AW578" s="103" t="s">
        <v>121</v>
      </c>
      <c r="AX578" s="103" t="s">
        <v>66</v>
      </c>
      <c r="AY578" s="103" t="s">
        <v>154</v>
      </c>
    </row>
    <row r="579" spans="2:65" s="22" customFormat="1" ht="15.75" customHeight="1" x14ac:dyDescent="0.3">
      <c r="B579" s="125"/>
      <c r="D579" s="104" t="s">
        <v>162</v>
      </c>
      <c r="E579" s="126"/>
      <c r="F579" s="127" t="s">
        <v>1004</v>
      </c>
      <c r="H579" s="128">
        <v>2</v>
      </c>
      <c r="L579" s="125"/>
      <c r="M579" s="129"/>
      <c r="T579" s="130"/>
      <c r="AT579" s="126" t="s">
        <v>162</v>
      </c>
      <c r="AU579" s="126" t="s">
        <v>75</v>
      </c>
      <c r="AV579" s="126" t="s">
        <v>160</v>
      </c>
      <c r="AW579" s="126" t="s">
        <v>121</v>
      </c>
      <c r="AX579" s="126" t="s">
        <v>73</v>
      </c>
      <c r="AY579" s="126" t="s">
        <v>154</v>
      </c>
    </row>
    <row r="580" spans="2:65" s="22" customFormat="1" ht="15.75" customHeight="1" x14ac:dyDescent="0.3">
      <c r="B580" s="23"/>
      <c r="C580" s="86" t="s">
        <v>1621</v>
      </c>
      <c r="D580" s="86" t="s">
        <v>156</v>
      </c>
      <c r="E580" s="87" t="s">
        <v>1622</v>
      </c>
      <c r="F580" s="88" t="s">
        <v>1623</v>
      </c>
      <c r="G580" s="89" t="s">
        <v>258</v>
      </c>
      <c r="H580" s="90">
        <v>3</v>
      </c>
      <c r="I580" s="118"/>
      <c r="J580" s="91">
        <f>ROUND($I$580*$H$580,1)</f>
        <v>0</v>
      </c>
      <c r="K580" s="88"/>
      <c r="L580" s="23"/>
      <c r="M580" s="92"/>
      <c r="N580" s="93" t="s">
        <v>37</v>
      </c>
      <c r="Q580" s="94">
        <v>0</v>
      </c>
      <c r="R580" s="94">
        <f>$Q$580*$H$580</f>
        <v>0</v>
      </c>
      <c r="S580" s="94">
        <v>0</v>
      </c>
      <c r="T580" s="95">
        <f>$S$580*$H$580</f>
        <v>0</v>
      </c>
      <c r="AR580" s="19" t="s">
        <v>261</v>
      </c>
      <c r="AT580" s="19" t="s">
        <v>156</v>
      </c>
      <c r="AU580" s="19" t="s">
        <v>75</v>
      </c>
      <c r="AY580" s="22" t="s">
        <v>154</v>
      </c>
      <c r="BE580" s="96">
        <f>IF($N$580="základní",$J$580,0)</f>
        <v>0</v>
      </c>
      <c r="BF580" s="96">
        <f>IF($N$580="snížená",$J$580,0)</f>
        <v>0</v>
      </c>
      <c r="BG580" s="96">
        <f>IF($N$580="zákl. přenesená",$J$580,0)</f>
        <v>0</v>
      </c>
      <c r="BH580" s="96">
        <f>IF($N$580="sníž. přenesená",$J$580,0)</f>
        <v>0</v>
      </c>
      <c r="BI580" s="96">
        <f>IF($N$580="nulová",$J$580,0)</f>
        <v>0</v>
      </c>
      <c r="BJ580" s="19" t="s">
        <v>73</v>
      </c>
      <c r="BK580" s="96">
        <f>ROUND($I$580*$H$580,1)</f>
        <v>0</v>
      </c>
      <c r="BL580" s="19" t="s">
        <v>261</v>
      </c>
      <c r="BM580" s="19" t="s">
        <v>1624</v>
      </c>
    </row>
    <row r="581" spans="2:65" s="22" customFormat="1" ht="15.75" customHeight="1" x14ac:dyDescent="0.3">
      <c r="B581" s="23"/>
      <c r="C581" s="89" t="s">
        <v>1625</v>
      </c>
      <c r="D581" s="89" t="s">
        <v>156</v>
      </c>
      <c r="E581" s="87" t="s">
        <v>1626</v>
      </c>
      <c r="F581" s="88" t="s">
        <v>1627</v>
      </c>
      <c r="G581" s="89" t="s">
        <v>258</v>
      </c>
      <c r="H581" s="90">
        <v>3</v>
      </c>
      <c r="I581" s="118"/>
      <c r="J581" s="91">
        <f>ROUND($I$581*$H$581,1)</f>
        <v>0</v>
      </c>
      <c r="K581" s="88"/>
      <c r="L581" s="23"/>
      <c r="M581" s="92"/>
      <c r="N581" s="93" t="s">
        <v>37</v>
      </c>
      <c r="Q581" s="94">
        <v>0</v>
      </c>
      <c r="R581" s="94">
        <f>$Q$581*$H$581</f>
        <v>0</v>
      </c>
      <c r="S581" s="94">
        <v>0</v>
      </c>
      <c r="T581" s="95">
        <f>$S$581*$H$581</f>
        <v>0</v>
      </c>
      <c r="AR581" s="19" t="s">
        <v>261</v>
      </c>
      <c r="AT581" s="19" t="s">
        <v>156</v>
      </c>
      <c r="AU581" s="19" t="s">
        <v>75</v>
      </c>
      <c r="AY581" s="19" t="s">
        <v>154</v>
      </c>
      <c r="BE581" s="96">
        <f>IF($N$581="základní",$J$581,0)</f>
        <v>0</v>
      </c>
      <c r="BF581" s="96">
        <f>IF($N$581="snížená",$J$581,0)</f>
        <v>0</v>
      </c>
      <c r="BG581" s="96">
        <f>IF($N$581="zákl. přenesená",$J$581,0)</f>
        <v>0</v>
      </c>
      <c r="BH581" s="96">
        <f>IF($N$581="sníž. přenesená",$J$581,0)</f>
        <v>0</v>
      </c>
      <c r="BI581" s="96">
        <f>IF($N$581="nulová",$J$581,0)</f>
        <v>0</v>
      </c>
      <c r="BJ581" s="19" t="s">
        <v>73</v>
      </c>
      <c r="BK581" s="96">
        <f>ROUND($I$581*$H$581,1)</f>
        <v>0</v>
      </c>
      <c r="BL581" s="19" t="s">
        <v>261</v>
      </c>
      <c r="BM581" s="19" t="s">
        <v>1628</v>
      </c>
    </row>
    <row r="582" spans="2:65" s="22" customFormat="1" ht="15.75" customHeight="1" x14ac:dyDescent="0.3">
      <c r="B582" s="23"/>
      <c r="C582" s="89" t="s">
        <v>1629</v>
      </c>
      <c r="D582" s="89" t="s">
        <v>156</v>
      </c>
      <c r="E582" s="87" t="s">
        <v>1630</v>
      </c>
      <c r="F582" s="88" t="s">
        <v>1631</v>
      </c>
      <c r="G582" s="89" t="s">
        <v>258</v>
      </c>
      <c r="H582" s="90">
        <v>1</v>
      </c>
      <c r="I582" s="118"/>
      <c r="J582" s="91">
        <f>ROUND($I$582*$H$582,1)</f>
        <v>0</v>
      </c>
      <c r="K582" s="88"/>
      <c r="L582" s="23"/>
      <c r="M582" s="92"/>
      <c r="N582" s="93" t="s">
        <v>37</v>
      </c>
      <c r="Q582" s="94">
        <v>0</v>
      </c>
      <c r="R582" s="94">
        <f>$Q$582*$H$582</f>
        <v>0</v>
      </c>
      <c r="S582" s="94">
        <v>0</v>
      </c>
      <c r="T582" s="95">
        <f>$S$582*$H$582</f>
        <v>0</v>
      </c>
      <c r="AR582" s="19" t="s">
        <v>261</v>
      </c>
      <c r="AT582" s="19" t="s">
        <v>156</v>
      </c>
      <c r="AU582" s="19" t="s">
        <v>75</v>
      </c>
      <c r="AY582" s="19" t="s">
        <v>154</v>
      </c>
      <c r="BE582" s="96">
        <f>IF($N$582="základní",$J$582,0)</f>
        <v>0</v>
      </c>
      <c r="BF582" s="96">
        <f>IF($N$582="snížená",$J$582,0)</f>
        <v>0</v>
      </c>
      <c r="BG582" s="96">
        <f>IF($N$582="zákl. přenesená",$J$582,0)</f>
        <v>0</v>
      </c>
      <c r="BH582" s="96">
        <f>IF($N$582="sníž. přenesená",$J$582,0)</f>
        <v>0</v>
      </c>
      <c r="BI582" s="96">
        <f>IF($N$582="nulová",$J$582,0)</f>
        <v>0</v>
      </c>
      <c r="BJ582" s="19" t="s">
        <v>73</v>
      </c>
      <c r="BK582" s="96">
        <f>ROUND($I$582*$H$582,1)</f>
        <v>0</v>
      </c>
      <c r="BL582" s="19" t="s">
        <v>261</v>
      </c>
      <c r="BM582" s="19" t="s">
        <v>1632</v>
      </c>
    </row>
    <row r="583" spans="2:65" s="22" customFormat="1" ht="15.75" customHeight="1" x14ac:dyDescent="0.3">
      <c r="B583" s="23"/>
      <c r="C583" s="89" t="s">
        <v>1633</v>
      </c>
      <c r="D583" s="89" t="s">
        <v>156</v>
      </c>
      <c r="E583" s="87" t="s">
        <v>1634</v>
      </c>
      <c r="F583" s="88" t="s">
        <v>1635</v>
      </c>
      <c r="G583" s="89" t="s">
        <v>1636</v>
      </c>
      <c r="H583" s="90">
        <v>1</v>
      </c>
      <c r="I583" s="118"/>
      <c r="J583" s="91">
        <f>ROUND($I$583*$H$583,1)</f>
        <v>0</v>
      </c>
      <c r="K583" s="88"/>
      <c r="L583" s="23"/>
      <c r="M583" s="92"/>
      <c r="N583" s="93" t="s">
        <v>37</v>
      </c>
      <c r="Q583" s="94">
        <v>0</v>
      </c>
      <c r="R583" s="94">
        <f>$Q$583*$H$583</f>
        <v>0</v>
      </c>
      <c r="S583" s="94">
        <v>0</v>
      </c>
      <c r="T583" s="95">
        <f>$S$583*$H$583</f>
        <v>0</v>
      </c>
      <c r="AR583" s="19" t="s">
        <v>261</v>
      </c>
      <c r="AT583" s="19" t="s">
        <v>156</v>
      </c>
      <c r="AU583" s="19" t="s">
        <v>75</v>
      </c>
      <c r="AY583" s="19" t="s">
        <v>154</v>
      </c>
      <c r="BE583" s="96">
        <f>IF($N$583="základní",$J$583,0)</f>
        <v>0</v>
      </c>
      <c r="BF583" s="96">
        <f>IF($N$583="snížená",$J$583,0)</f>
        <v>0</v>
      </c>
      <c r="BG583" s="96">
        <f>IF($N$583="zákl. přenesená",$J$583,0)</f>
        <v>0</v>
      </c>
      <c r="BH583" s="96">
        <f>IF($N$583="sníž. přenesená",$J$583,0)</f>
        <v>0</v>
      </c>
      <c r="BI583" s="96">
        <f>IF($N$583="nulová",$J$583,0)</f>
        <v>0</v>
      </c>
      <c r="BJ583" s="19" t="s">
        <v>73</v>
      </c>
      <c r="BK583" s="96">
        <f>ROUND($I$583*$H$583,1)</f>
        <v>0</v>
      </c>
      <c r="BL583" s="19" t="s">
        <v>261</v>
      </c>
      <c r="BM583" s="19" t="s">
        <v>1637</v>
      </c>
    </row>
    <row r="584" spans="2:65" s="22" customFormat="1" ht="15.75" customHeight="1" x14ac:dyDescent="0.3">
      <c r="B584" s="23"/>
      <c r="C584" s="89" t="s">
        <v>1638</v>
      </c>
      <c r="D584" s="89" t="s">
        <v>156</v>
      </c>
      <c r="E584" s="87" t="s">
        <v>1639</v>
      </c>
      <c r="F584" s="88" t="s">
        <v>1640</v>
      </c>
      <c r="G584" s="89" t="s">
        <v>1062</v>
      </c>
      <c r="H584" s="134"/>
      <c r="I584" s="118"/>
      <c r="J584" s="91">
        <f>ROUND($I$584*$H$584,1)</f>
        <v>0</v>
      </c>
      <c r="K584" s="88"/>
      <c r="L584" s="23"/>
      <c r="M584" s="92"/>
      <c r="N584" s="93" t="s">
        <v>37</v>
      </c>
      <c r="Q584" s="94">
        <v>0</v>
      </c>
      <c r="R584" s="94">
        <f>$Q$584*$H$584</f>
        <v>0</v>
      </c>
      <c r="S584" s="94">
        <v>0</v>
      </c>
      <c r="T584" s="95">
        <f>$S$584*$H$584</f>
        <v>0</v>
      </c>
      <c r="AR584" s="19" t="s">
        <v>160</v>
      </c>
      <c r="AT584" s="19" t="s">
        <v>156</v>
      </c>
      <c r="AU584" s="19" t="s">
        <v>75</v>
      </c>
      <c r="AY584" s="19" t="s">
        <v>154</v>
      </c>
      <c r="BE584" s="96">
        <f>IF($N$584="základní",$J$584,0)</f>
        <v>0</v>
      </c>
      <c r="BF584" s="96">
        <f>IF($N$584="snížená",$J$584,0)</f>
        <v>0</v>
      </c>
      <c r="BG584" s="96">
        <f>IF($N$584="zákl. přenesená",$J$584,0)</f>
        <v>0</v>
      </c>
      <c r="BH584" s="96">
        <f>IF($N$584="sníž. přenesená",$J$584,0)</f>
        <v>0</v>
      </c>
      <c r="BI584" s="96">
        <f>IF($N$584="nulová",$J$584,0)</f>
        <v>0</v>
      </c>
      <c r="BJ584" s="19" t="s">
        <v>73</v>
      </c>
      <c r="BK584" s="96">
        <f>ROUND($I$584*$H$584,1)</f>
        <v>0</v>
      </c>
      <c r="BL584" s="19" t="s">
        <v>160</v>
      </c>
      <c r="BM584" s="19" t="s">
        <v>1641</v>
      </c>
    </row>
    <row r="585" spans="2:65" s="76" customFormat="1" ht="30.75" customHeight="1" x14ac:dyDescent="0.3">
      <c r="B585" s="75"/>
      <c r="D585" s="77" t="s">
        <v>65</v>
      </c>
      <c r="E585" s="84" t="s">
        <v>1642</v>
      </c>
      <c r="F585" s="84" t="s">
        <v>1643</v>
      </c>
      <c r="J585" s="85">
        <f>$BK$585</f>
        <v>0</v>
      </c>
      <c r="L585" s="75"/>
      <c r="M585" s="80"/>
      <c r="P585" s="81">
        <f>SUM($P$586:$P$688)</f>
        <v>0</v>
      </c>
      <c r="R585" s="81">
        <f>SUM($R$586:$R$688)</f>
        <v>0.95907000000000009</v>
      </c>
      <c r="T585" s="82">
        <f>SUM($T$586:$T$688)</f>
        <v>2.0455999999999999</v>
      </c>
      <c r="AR585" s="77" t="s">
        <v>75</v>
      </c>
      <c r="AT585" s="77" t="s">
        <v>65</v>
      </c>
      <c r="AU585" s="77" t="s">
        <v>73</v>
      </c>
      <c r="AY585" s="77" t="s">
        <v>154</v>
      </c>
      <c r="BK585" s="83">
        <f>SUM($BK$586:$BK$688)</f>
        <v>0</v>
      </c>
    </row>
    <row r="586" spans="2:65" s="22" customFormat="1" ht="15.75" customHeight="1" x14ac:dyDescent="0.3">
      <c r="B586" s="23"/>
      <c r="C586" s="89" t="s">
        <v>1644</v>
      </c>
      <c r="D586" s="89" t="s">
        <v>156</v>
      </c>
      <c r="E586" s="87" t="s">
        <v>1645</v>
      </c>
      <c r="F586" s="88" t="s">
        <v>1646</v>
      </c>
      <c r="G586" s="89" t="s">
        <v>174</v>
      </c>
      <c r="H586" s="90">
        <v>46</v>
      </c>
      <c r="I586" s="118"/>
      <c r="J586" s="91">
        <f>ROUND($I$586*$H$586,1)</f>
        <v>0</v>
      </c>
      <c r="K586" s="88"/>
      <c r="L586" s="23"/>
      <c r="M586" s="92"/>
      <c r="N586" s="93" t="s">
        <v>37</v>
      </c>
      <c r="Q586" s="94">
        <v>2.0000000000000002E-5</v>
      </c>
      <c r="R586" s="94">
        <f>$Q$586*$H$586</f>
        <v>9.2000000000000003E-4</v>
      </c>
      <c r="S586" s="94">
        <v>3.2000000000000002E-3</v>
      </c>
      <c r="T586" s="95">
        <f>$S$586*$H$586</f>
        <v>0.1472</v>
      </c>
      <c r="AR586" s="19" t="s">
        <v>261</v>
      </c>
      <c r="AT586" s="19" t="s">
        <v>156</v>
      </c>
      <c r="AU586" s="19" t="s">
        <v>75</v>
      </c>
      <c r="AY586" s="19" t="s">
        <v>154</v>
      </c>
      <c r="BE586" s="96">
        <f>IF($N$586="základní",$J$586,0)</f>
        <v>0</v>
      </c>
      <c r="BF586" s="96">
        <f>IF($N$586="snížená",$J$586,0)</f>
        <v>0</v>
      </c>
      <c r="BG586" s="96">
        <f>IF($N$586="zákl. přenesená",$J$586,0)</f>
        <v>0</v>
      </c>
      <c r="BH586" s="96">
        <f>IF($N$586="sníž. přenesená",$J$586,0)</f>
        <v>0</v>
      </c>
      <c r="BI586" s="96">
        <f>IF($N$586="nulová",$J$586,0)</f>
        <v>0</v>
      </c>
      <c r="BJ586" s="19" t="s">
        <v>73</v>
      </c>
      <c r="BK586" s="96">
        <f>ROUND($I$586*$H$586,1)</f>
        <v>0</v>
      </c>
      <c r="BL586" s="19" t="s">
        <v>261</v>
      </c>
      <c r="BM586" s="19" t="s">
        <v>1647</v>
      </c>
    </row>
    <row r="587" spans="2:65" s="22" customFormat="1" ht="15.75" customHeight="1" x14ac:dyDescent="0.3">
      <c r="B587" s="97"/>
      <c r="D587" s="98" t="s">
        <v>162</v>
      </c>
      <c r="E587" s="99"/>
      <c r="F587" s="99" t="s">
        <v>424</v>
      </c>
      <c r="H587" s="100">
        <v>46</v>
      </c>
      <c r="L587" s="97"/>
      <c r="M587" s="101"/>
      <c r="T587" s="102"/>
      <c r="AT587" s="103" t="s">
        <v>162</v>
      </c>
      <c r="AU587" s="103" t="s">
        <v>75</v>
      </c>
      <c r="AV587" s="103" t="s">
        <v>75</v>
      </c>
      <c r="AW587" s="103" t="s">
        <v>121</v>
      </c>
      <c r="AX587" s="103" t="s">
        <v>66</v>
      </c>
      <c r="AY587" s="103" t="s">
        <v>154</v>
      </c>
    </row>
    <row r="588" spans="2:65" s="22" customFormat="1" ht="15.75" customHeight="1" x14ac:dyDescent="0.3">
      <c r="B588" s="125"/>
      <c r="D588" s="104" t="s">
        <v>162</v>
      </c>
      <c r="E588" s="126"/>
      <c r="F588" s="127" t="s">
        <v>1004</v>
      </c>
      <c r="H588" s="128">
        <v>46</v>
      </c>
      <c r="L588" s="125"/>
      <c r="M588" s="129"/>
      <c r="T588" s="130"/>
      <c r="AT588" s="126" t="s">
        <v>162</v>
      </c>
      <c r="AU588" s="126" t="s">
        <v>75</v>
      </c>
      <c r="AV588" s="126" t="s">
        <v>160</v>
      </c>
      <c r="AW588" s="126" t="s">
        <v>121</v>
      </c>
      <c r="AX588" s="126" t="s">
        <v>73</v>
      </c>
      <c r="AY588" s="126" t="s">
        <v>154</v>
      </c>
    </row>
    <row r="589" spans="2:65" s="22" customFormat="1" ht="15.75" customHeight="1" x14ac:dyDescent="0.3">
      <c r="B589" s="23"/>
      <c r="C589" s="86" t="s">
        <v>1648</v>
      </c>
      <c r="D589" s="86" t="s">
        <v>156</v>
      </c>
      <c r="E589" s="87" t="s">
        <v>1649</v>
      </c>
      <c r="F589" s="88" t="s">
        <v>1650</v>
      </c>
      <c r="G589" s="89" t="s">
        <v>174</v>
      </c>
      <c r="H589" s="90">
        <v>5</v>
      </c>
      <c r="I589" s="118"/>
      <c r="J589" s="91">
        <f>ROUND($I$589*$H$589,1)</f>
        <v>0</v>
      </c>
      <c r="K589" s="88"/>
      <c r="L589" s="23"/>
      <c r="M589" s="92"/>
      <c r="N589" s="93" t="s">
        <v>37</v>
      </c>
      <c r="Q589" s="94">
        <v>5.0000000000000002E-5</v>
      </c>
      <c r="R589" s="94">
        <f>$Q$589*$H$589</f>
        <v>2.5000000000000001E-4</v>
      </c>
      <c r="S589" s="94">
        <v>5.3200000000000001E-3</v>
      </c>
      <c r="T589" s="95">
        <f>$S$589*$H$589</f>
        <v>2.6599999999999999E-2</v>
      </c>
      <c r="AR589" s="19" t="s">
        <v>261</v>
      </c>
      <c r="AT589" s="19" t="s">
        <v>156</v>
      </c>
      <c r="AU589" s="19" t="s">
        <v>75</v>
      </c>
      <c r="AY589" s="22" t="s">
        <v>154</v>
      </c>
      <c r="BE589" s="96">
        <f>IF($N$589="základní",$J$589,0)</f>
        <v>0</v>
      </c>
      <c r="BF589" s="96">
        <f>IF($N$589="snížená",$J$589,0)</f>
        <v>0</v>
      </c>
      <c r="BG589" s="96">
        <f>IF($N$589="zákl. přenesená",$J$589,0)</f>
        <v>0</v>
      </c>
      <c r="BH589" s="96">
        <f>IF($N$589="sníž. přenesená",$J$589,0)</f>
        <v>0</v>
      </c>
      <c r="BI589" s="96">
        <f>IF($N$589="nulová",$J$589,0)</f>
        <v>0</v>
      </c>
      <c r="BJ589" s="19" t="s">
        <v>73</v>
      </c>
      <c r="BK589" s="96">
        <f>ROUND($I$589*$H$589,1)</f>
        <v>0</v>
      </c>
      <c r="BL589" s="19" t="s">
        <v>261</v>
      </c>
      <c r="BM589" s="19" t="s">
        <v>1651</v>
      </c>
    </row>
    <row r="590" spans="2:65" s="22" customFormat="1" ht="15.75" customHeight="1" x14ac:dyDescent="0.3">
      <c r="B590" s="97"/>
      <c r="D590" s="98" t="s">
        <v>162</v>
      </c>
      <c r="E590" s="99"/>
      <c r="F590" s="99" t="s">
        <v>182</v>
      </c>
      <c r="H590" s="100">
        <v>5</v>
      </c>
      <c r="L590" s="97"/>
      <c r="M590" s="101"/>
      <c r="T590" s="102"/>
      <c r="AT590" s="103" t="s">
        <v>162</v>
      </c>
      <c r="AU590" s="103" t="s">
        <v>75</v>
      </c>
      <c r="AV590" s="103" t="s">
        <v>75</v>
      </c>
      <c r="AW590" s="103" t="s">
        <v>121</v>
      </c>
      <c r="AX590" s="103" t="s">
        <v>66</v>
      </c>
      <c r="AY590" s="103" t="s">
        <v>154</v>
      </c>
    </row>
    <row r="591" spans="2:65" s="22" customFormat="1" ht="15.75" customHeight="1" x14ac:dyDescent="0.3">
      <c r="B591" s="125"/>
      <c r="D591" s="104" t="s">
        <v>162</v>
      </c>
      <c r="E591" s="126"/>
      <c r="F591" s="127" t="s">
        <v>1004</v>
      </c>
      <c r="H591" s="128">
        <v>5</v>
      </c>
      <c r="L591" s="125"/>
      <c r="M591" s="129"/>
      <c r="T591" s="130"/>
      <c r="AT591" s="126" t="s">
        <v>162</v>
      </c>
      <c r="AU591" s="126" t="s">
        <v>75</v>
      </c>
      <c r="AV591" s="126" t="s">
        <v>160</v>
      </c>
      <c r="AW591" s="126" t="s">
        <v>121</v>
      </c>
      <c r="AX591" s="126" t="s">
        <v>73</v>
      </c>
      <c r="AY591" s="126" t="s">
        <v>154</v>
      </c>
    </row>
    <row r="592" spans="2:65" s="22" customFormat="1" ht="15.75" customHeight="1" x14ac:dyDescent="0.3">
      <c r="B592" s="23"/>
      <c r="C592" s="86" t="s">
        <v>1652</v>
      </c>
      <c r="D592" s="86" t="s">
        <v>156</v>
      </c>
      <c r="E592" s="87" t="s">
        <v>1653</v>
      </c>
      <c r="F592" s="88" t="s">
        <v>1654</v>
      </c>
      <c r="G592" s="89" t="s">
        <v>174</v>
      </c>
      <c r="H592" s="90">
        <v>43</v>
      </c>
      <c r="I592" s="118"/>
      <c r="J592" s="91">
        <f>ROUND($I$592*$H$592,1)</f>
        <v>0</v>
      </c>
      <c r="K592" s="88"/>
      <c r="L592" s="23"/>
      <c r="M592" s="92"/>
      <c r="N592" s="93" t="s">
        <v>37</v>
      </c>
      <c r="Q592" s="94">
        <v>5.0000000000000002E-5</v>
      </c>
      <c r="R592" s="94">
        <f>$Q$592*$H$592</f>
        <v>2.15E-3</v>
      </c>
      <c r="S592" s="94">
        <v>4.7299999999999998E-3</v>
      </c>
      <c r="T592" s="95">
        <f>$S$592*$H$592</f>
        <v>0.20338999999999999</v>
      </c>
      <c r="AR592" s="19" t="s">
        <v>261</v>
      </c>
      <c r="AT592" s="19" t="s">
        <v>156</v>
      </c>
      <c r="AU592" s="19" t="s">
        <v>75</v>
      </c>
      <c r="AY592" s="22" t="s">
        <v>154</v>
      </c>
      <c r="BE592" s="96">
        <f>IF($N$592="základní",$J$592,0)</f>
        <v>0</v>
      </c>
      <c r="BF592" s="96">
        <f>IF($N$592="snížená",$J$592,0)</f>
        <v>0</v>
      </c>
      <c r="BG592" s="96">
        <f>IF($N$592="zákl. přenesená",$J$592,0)</f>
        <v>0</v>
      </c>
      <c r="BH592" s="96">
        <f>IF($N$592="sníž. přenesená",$J$592,0)</f>
        <v>0</v>
      </c>
      <c r="BI592" s="96">
        <f>IF($N$592="nulová",$J$592,0)</f>
        <v>0</v>
      </c>
      <c r="BJ592" s="19" t="s">
        <v>73</v>
      </c>
      <c r="BK592" s="96">
        <f>ROUND($I$592*$H$592,1)</f>
        <v>0</v>
      </c>
      <c r="BL592" s="19" t="s">
        <v>261</v>
      </c>
      <c r="BM592" s="19" t="s">
        <v>1655</v>
      </c>
    </row>
    <row r="593" spans="2:65" s="22" customFormat="1" ht="15.75" customHeight="1" x14ac:dyDescent="0.3">
      <c r="B593" s="97"/>
      <c r="D593" s="98" t="s">
        <v>162</v>
      </c>
      <c r="E593" s="99"/>
      <c r="F593" s="99" t="s">
        <v>406</v>
      </c>
      <c r="H593" s="100">
        <v>43</v>
      </c>
      <c r="L593" s="97"/>
      <c r="M593" s="101"/>
      <c r="T593" s="102"/>
      <c r="AT593" s="103" t="s">
        <v>162</v>
      </c>
      <c r="AU593" s="103" t="s">
        <v>75</v>
      </c>
      <c r="AV593" s="103" t="s">
        <v>75</v>
      </c>
      <c r="AW593" s="103" t="s">
        <v>121</v>
      </c>
      <c r="AX593" s="103" t="s">
        <v>66</v>
      </c>
      <c r="AY593" s="103" t="s">
        <v>154</v>
      </c>
    </row>
    <row r="594" spans="2:65" s="22" customFormat="1" ht="15.75" customHeight="1" x14ac:dyDescent="0.3">
      <c r="B594" s="125"/>
      <c r="D594" s="104" t="s">
        <v>162</v>
      </c>
      <c r="E594" s="126"/>
      <c r="F594" s="127" t="s">
        <v>1004</v>
      </c>
      <c r="H594" s="128">
        <v>43</v>
      </c>
      <c r="L594" s="125"/>
      <c r="M594" s="129"/>
      <c r="T594" s="130"/>
      <c r="AT594" s="126" t="s">
        <v>162</v>
      </c>
      <c r="AU594" s="126" t="s">
        <v>75</v>
      </c>
      <c r="AV594" s="126" t="s">
        <v>160</v>
      </c>
      <c r="AW594" s="126" t="s">
        <v>121</v>
      </c>
      <c r="AX594" s="126" t="s">
        <v>73</v>
      </c>
      <c r="AY594" s="126" t="s">
        <v>154</v>
      </c>
    </row>
    <row r="595" spans="2:65" s="22" customFormat="1" ht="15.75" customHeight="1" x14ac:dyDescent="0.3">
      <c r="B595" s="23"/>
      <c r="C595" s="86" t="s">
        <v>1656</v>
      </c>
      <c r="D595" s="86" t="s">
        <v>156</v>
      </c>
      <c r="E595" s="87" t="s">
        <v>1657</v>
      </c>
      <c r="F595" s="88" t="s">
        <v>1658</v>
      </c>
      <c r="G595" s="89" t="s">
        <v>174</v>
      </c>
      <c r="H595" s="90">
        <v>91</v>
      </c>
      <c r="I595" s="118"/>
      <c r="J595" s="91">
        <f>ROUND($I$595*$H$595,1)</f>
        <v>0</v>
      </c>
      <c r="K595" s="88"/>
      <c r="L595" s="23"/>
      <c r="M595" s="92"/>
      <c r="N595" s="93" t="s">
        <v>37</v>
      </c>
      <c r="Q595" s="94">
        <v>6.0000000000000002E-5</v>
      </c>
      <c r="R595" s="94">
        <f>$Q$595*$H$595</f>
        <v>5.4600000000000004E-3</v>
      </c>
      <c r="S595" s="94">
        <v>8.4100000000000008E-3</v>
      </c>
      <c r="T595" s="95">
        <f>$S$595*$H$595</f>
        <v>0.76531000000000005</v>
      </c>
      <c r="AR595" s="19" t="s">
        <v>261</v>
      </c>
      <c r="AT595" s="19" t="s">
        <v>156</v>
      </c>
      <c r="AU595" s="19" t="s">
        <v>75</v>
      </c>
      <c r="AY595" s="22" t="s">
        <v>154</v>
      </c>
      <c r="BE595" s="96">
        <f>IF($N$595="základní",$J$595,0)</f>
        <v>0</v>
      </c>
      <c r="BF595" s="96">
        <f>IF($N$595="snížená",$J$595,0)</f>
        <v>0</v>
      </c>
      <c r="BG595" s="96">
        <f>IF($N$595="zákl. přenesená",$J$595,0)</f>
        <v>0</v>
      </c>
      <c r="BH595" s="96">
        <f>IF($N$595="sníž. přenesená",$J$595,0)</f>
        <v>0</v>
      </c>
      <c r="BI595" s="96">
        <f>IF($N$595="nulová",$J$595,0)</f>
        <v>0</v>
      </c>
      <c r="BJ595" s="19" t="s">
        <v>73</v>
      </c>
      <c r="BK595" s="96">
        <f>ROUND($I$595*$H$595,1)</f>
        <v>0</v>
      </c>
      <c r="BL595" s="19" t="s">
        <v>261</v>
      </c>
      <c r="BM595" s="19" t="s">
        <v>1659</v>
      </c>
    </row>
    <row r="596" spans="2:65" s="22" customFormat="1" ht="15.75" customHeight="1" x14ac:dyDescent="0.3">
      <c r="B596" s="97"/>
      <c r="D596" s="98" t="s">
        <v>162</v>
      </c>
      <c r="E596" s="99"/>
      <c r="F596" s="99" t="s">
        <v>639</v>
      </c>
      <c r="H596" s="100">
        <v>91</v>
      </c>
      <c r="L596" s="97"/>
      <c r="M596" s="101"/>
      <c r="T596" s="102"/>
      <c r="AT596" s="103" t="s">
        <v>162</v>
      </c>
      <c r="AU596" s="103" t="s">
        <v>75</v>
      </c>
      <c r="AV596" s="103" t="s">
        <v>75</v>
      </c>
      <c r="AW596" s="103" t="s">
        <v>121</v>
      </c>
      <c r="AX596" s="103" t="s">
        <v>66</v>
      </c>
      <c r="AY596" s="103" t="s">
        <v>154</v>
      </c>
    </row>
    <row r="597" spans="2:65" s="22" customFormat="1" ht="15.75" customHeight="1" x14ac:dyDescent="0.3">
      <c r="B597" s="125"/>
      <c r="D597" s="104" t="s">
        <v>162</v>
      </c>
      <c r="E597" s="126"/>
      <c r="F597" s="127" t="s">
        <v>1004</v>
      </c>
      <c r="H597" s="128">
        <v>91</v>
      </c>
      <c r="L597" s="125"/>
      <c r="M597" s="129"/>
      <c r="T597" s="130"/>
      <c r="AT597" s="126" t="s">
        <v>162</v>
      </c>
      <c r="AU597" s="126" t="s">
        <v>75</v>
      </c>
      <c r="AV597" s="126" t="s">
        <v>160</v>
      </c>
      <c r="AW597" s="126" t="s">
        <v>121</v>
      </c>
      <c r="AX597" s="126" t="s">
        <v>73</v>
      </c>
      <c r="AY597" s="126" t="s">
        <v>154</v>
      </c>
    </row>
    <row r="598" spans="2:65" s="22" customFormat="1" ht="15.75" customHeight="1" x14ac:dyDescent="0.3">
      <c r="B598" s="23"/>
      <c r="C598" s="86" t="s">
        <v>1660</v>
      </c>
      <c r="D598" s="86" t="s">
        <v>156</v>
      </c>
      <c r="E598" s="87" t="s">
        <v>1661</v>
      </c>
      <c r="F598" s="88" t="s">
        <v>1662</v>
      </c>
      <c r="G598" s="89" t="s">
        <v>174</v>
      </c>
      <c r="H598" s="90">
        <v>10</v>
      </c>
      <c r="I598" s="118"/>
      <c r="J598" s="91">
        <f>ROUND($I$598*$H$598,1)</f>
        <v>0</v>
      </c>
      <c r="K598" s="88"/>
      <c r="L598" s="23"/>
      <c r="M598" s="92"/>
      <c r="N598" s="93" t="s">
        <v>37</v>
      </c>
      <c r="Q598" s="94">
        <v>6.0000000000000002E-5</v>
      </c>
      <c r="R598" s="94">
        <f>$Q$598*$H$598</f>
        <v>6.0000000000000006E-4</v>
      </c>
      <c r="S598" s="94">
        <v>8.4100000000000008E-3</v>
      </c>
      <c r="T598" s="95">
        <f>$S$598*$H$598</f>
        <v>8.4100000000000008E-2</v>
      </c>
      <c r="AR598" s="19" t="s">
        <v>261</v>
      </c>
      <c r="AT598" s="19" t="s">
        <v>156</v>
      </c>
      <c r="AU598" s="19" t="s">
        <v>75</v>
      </c>
      <c r="AY598" s="22" t="s">
        <v>154</v>
      </c>
      <c r="BE598" s="96">
        <f>IF($N$598="základní",$J$598,0)</f>
        <v>0</v>
      </c>
      <c r="BF598" s="96">
        <f>IF($N$598="snížená",$J$598,0)</f>
        <v>0</v>
      </c>
      <c r="BG598" s="96">
        <f>IF($N$598="zákl. přenesená",$J$598,0)</f>
        <v>0</v>
      </c>
      <c r="BH598" s="96">
        <f>IF($N$598="sníž. přenesená",$J$598,0)</f>
        <v>0</v>
      </c>
      <c r="BI598" s="96">
        <f>IF($N$598="nulová",$J$598,0)</f>
        <v>0</v>
      </c>
      <c r="BJ598" s="19" t="s">
        <v>73</v>
      </c>
      <c r="BK598" s="96">
        <f>ROUND($I$598*$H$598,1)</f>
        <v>0</v>
      </c>
      <c r="BL598" s="19" t="s">
        <v>261</v>
      </c>
      <c r="BM598" s="19" t="s">
        <v>1663</v>
      </c>
    </row>
    <row r="599" spans="2:65" s="22" customFormat="1" ht="15.75" customHeight="1" x14ac:dyDescent="0.3">
      <c r="B599" s="97"/>
      <c r="D599" s="98" t="s">
        <v>162</v>
      </c>
      <c r="E599" s="99"/>
      <c r="F599" s="99" t="s">
        <v>226</v>
      </c>
      <c r="H599" s="100">
        <v>10</v>
      </c>
      <c r="L599" s="97"/>
      <c r="M599" s="101"/>
      <c r="T599" s="102"/>
      <c r="AT599" s="103" t="s">
        <v>162</v>
      </c>
      <c r="AU599" s="103" t="s">
        <v>75</v>
      </c>
      <c r="AV599" s="103" t="s">
        <v>75</v>
      </c>
      <c r="AW599" s="103" t="s">
        <v>121</v>
      </c>
      <c r="AX599" s="103" t="s">
        <v>66</v>
      </c>
      <c r="AY599" s="103" t="s">
        <v>154</v>
      </c>
    </row>
    <row r="600" spans="2:65" s="22" customFormat="1" ht="15.75" customHeight="1" x14ac:dyDescent="0.3">
      <c r="B600" s="125"/>
      <c r="D600" s="104" t="s">
        <v>162</v>
      </c>
      <c r="E600" s="126"/>
      <c r="F600" s="127" t="s">
        <v>1004</v>
      </c>
      <c r="H600" s="128">
        <v>10</v>
      </c>
      <c r="L600" s="125"/>
      <c r="M600" s="129"/>
      <c r="T600" s="130"/>
      <c r="AT600" s="126" t="s">
        <v>162</v>
      </c>
      <c r="AU600" s="126" t="s">
        <v>75</v>
      </c>
      <c r="AV600" s="126" t="s">
        <v>160</v>
      </c>
      <c r="AW600" s="126" t="s">
        <v>121</v>
      </c>
      <c r="AX600" s="126" t="s">
        <v>73</v>
      </c>
      <c r="AY600" s="126" t="s">
        <v>154</v>
      </c>
    </row>
    <row r="601" spans="2:65" s="22" customFormat="1" ht="15.75" customHeight="1" x14ac:dyDescent="0.3">
      <c r="B601" s="23"/>
      <c r="C601" s="86" t="s">
        <v>1664</v>
      </c>
      <c r="D601" s="86" t="s">
        <v>156</v>
      </c>
      <c r="E601" s="87" t="s">
        <v>1665</v>
      </c>
      <c r="F601" s="88" t="s">
        <v>1666</v>
      </c>
      <c r="G601" s="89" t="s">
        <v>174</v>
      </c>
      <c r="H601" s="90">
        <v>55</v>
      </c>
      <c r="I601" s="118"/>
      <c r="J601" s="91">
        <f>ROUND($I$601*$H$601,1)</f>
        <v>0</v>
      </c>
      <c r="K601" s="88"/>
      <c r="L601" s="23"/>
      <c r="M601" s="92"/>
      <c r="N601" s="93" t="s">
        <v>37</v>
      </c>
      <c r="Q601" s="94">
        <v>1E-4</v>
      </c>
      <c r="R601" s="94">
        <f>$Q$601*$H$601</f>
        <v>5.5000000000000005E-3</v>
      </c>
      <c r="S601" s="94">
        <v>1.384E-2</v>
      </c>
      <c r="T601" s="95">
        <f>$S$601*$H$601</f>
        <v>0.76119999999999999</v>
      </c>
      <c r="AR601" s="19" t="s">
        <v>261</v>
      </c>
      <c r="AT601" s="19" t="s">
        <v>156</v>
      </c>
      <c r="AU601" s="19" t="s">
        <v>75</v>
      </c>
      <c r="AY601" s="22" t="s">
        <v>154</v>
      </c>
      <c r="BE601" s="96">
        <f>IF($N$601="základní",$J$601,0)</f>
        <v>0</v>
      </c>
      <c r="BF601" s="96">
        <f>IF($N$601="snížená",$J$601,0)</f>
        <v>0</v>
      </c>
      <c r="BG601" s="96">
        <f>IF($N$601="zákl. přenesená",$J$601,0)</f>
        <v>0</v>
      </c>
      <c r="BH601" s="96">
        <f>IF($N$601="sníž. přenesená",$J$601,0)</f>
        <v>0</v>
      </c>
      <c r="BI601" s="96">
        <f>IF($N$601="nulová",$J$601,0)</f>
        <v>0</v>
      </c>
      <c r="BJ601" s="19" t="s">
        <v>73</v>
      </c>
      <c r="BK601" s="96">
        <f>ROUND($I$601*$H$601,1)</f>
        <v>0</v>
      </c>
      <c r="BL601" s="19" t="s">
        <v>261</v>
      </c>
      <c r="BM601" s="19" t="s">
        <v>1667</v>
      </c>
    </row>
    <row r="602" spans="2:65" s="22" customFormat="1" ht="15.75" customHeight="1" x14ac:dyDescent="0.3">
      <c r="B602" s="97"/>
      <c r="D602" s="98" t="s">
        <v>162</v>
      </c>
      <c r="E602" s="99"/>
      <c r="F602" s="99" t="s">
        <v>465</v>
      </c>
      <c r="H602" s="100">
        <v>55</v>
      </c>
      <c r="L602" s="97"/>
      <c r="M602" s="101"/>
      <c r="T602" s="102"/>
      <c r="AT602" s="103" t="s">
        <v>162</v>
      </c>
      <c r="AU602" s="103" t="s">
        <v>75</v>
      </c>
      <c r="AV602" s="103" t="s">
        <v>75</v>
      </c>
      <c r="AW602" s="103" t="s">
        <v>121</v>
      </c>
      <c r="AX602" s="103" t="s">
        <v>66</v>
      </c>
      <c r="AY602" s="103" t="s">
        <v>154</v>
      </c>
    </row>
    <row r="603" spans="2:65" s="22" customFormat="1" ht="15.75" customHeight="1" x14ac:dyDescent="0.3">
      <c r="B603" s="125"/>
      <c r="D603" s="104" t="s">
        <v>162</v>
      </c>
      <c r="E603" s="126"/>
      <c r="F603" s="127" t="s">
        <v>1004</v>
      </c>
      <c r="H603" s="128">
        <v>55</v>
      </c>
      <c r="L603" s="125"/>
      <c r="M603" s="129"/>
      <c r="T603" s="130"/>
      <c r="AT603" s="126" t="s">
        <v>162</v>
      </c>
      <c r="AU603" s="126" t="s">
        <v>75</v>
      </c>
      <c r="AV603" s="126" t="s">
        <v>160</v>
      </c>
      <c r="AW603" s="126" t="s">
        <v>121</v>
      </c>
      <c r="AX603" s="126" t="s">
        <v>73</v>
      </c>
      <c r="AY603" s="126" t="s">
        <v>154</v>
      </c>
    </row>
    <row r="604" spans="2:65" s="22" customFormat="1" ht="15.75" customHeight="1" x14ac:dyDescent="0.3">
      <c r="B604" s="23"/>
      <c r="C604" s="86" t="s">
        <v>1668</v>
      </c>
      <c r="D604" s="86" t="s">
        <v>156</v>
      </c>
      <c r="E604" s="87" t="s">
        <v>1669</v>
      </c>
      <c r="F604" s="88" t="s">
        <v>1670</v>
      </c>
      <c r="G604" s="89" t="s">
        <v>258</v>
      </c>
      <c r="H604" s="90">
        <v>4</v>
      </c>
      <c r="I604" s="118"/>
      <c r="J604" s="91">
        <f>ROUND($I$604*$H$604,1)</f>
        <v>0</v>
      </c>
      <c r="K604" s="88"/>
      <c r="L604" s="23"/>
      <c r="M604" s="92"/>
      <c r="N604" s="93" t="s">
        <v>37</v>
      </c>
      <c r="Q604" s="94">
        <v>4.0000000000000003E-5</v>
      </c>
      <c r="R604" s="94">
        <f>$Q$604*$H$604</f>
        <v>1.6000000000000001E-4</v>
      </c>
      <c r="S604" s="94">
        <v>7.0499999999999998E-3</v>
      </c>
      <c r="T604" s="95">
        <f>$S$604*$H$604</f>
        <v>2.8199999999999999E-2</v>
      </c>
      <c r="AR604" s="19" t="s">
        <v>261</v>
      </c>
      <c r="AT604" s="19" t="s">
        <v>156</v>
      </c>
      <c r="AU604" s="19" t="s">
        <v>75</v>
      </c>
      <c r="AY604" s="22" t="s">
        <v>154</v>
      </c>
      <c r="BE604" s="96">
        <f>IF($N$604="základní",$J$604,0)</f>
        <v>0</v>
      </c>
      <c r="BF604" s="96">
        <f>IF($N$604="snížená",$J$604,0)</f>
        <v>0</v>
      </c>
      <c r="BG604" s="96">
        <f>IF($N$604="zákl. přenesená",$J$604,0)</f>
        <v>0</v>
      </c>
      <c r="BH604" s="96">
        <f>IF($N$604="sníž. přenesená",$J$604,0)</f>
        <v>0</v>
      </c>
      <c r="BI604" s="96">
        <f>IF($N$604="nulová",$J$604,0)</f>
        <v>0</v>
      </c>
      <c r="BJ604" s="19" t="s">
        <v>73</v>
      </c>
      <c r="BK604" s="96">
        <f>ROUND($I$604*$H$604,1)</f>
        <v>0</v>
      </c>
      <c r="BL604" s="19" t="s">
        <v>261</v>
      </c>
      <c r="BM604" s="19" t="s">
        <v>1671</v>
      </c>
    </row>
    <row r="605" spans="2:65" s="22" customFormat="1" ht="15.75" customHeight="1" x14ac:dyDescent="0.3">
      <c r="B605" s="97"/>
      <c r="D605" s="98" t="s">
        <v>162</v>
      </c>
      <c r="E605" s="99"/>
      <c r="F605" s="99" t="s">
        <v>160</v>
      </c>
      <c r="H605" s="100">
        <v>4</v>
      </c>
      <c r="L605" s="97"/>
      <c r="M605" s="101"/>
      <c r="T605" s="102"/>
      <c r="AT605" s="103" t="s">
        <v>162</v>
      </c>
      <c r="AU605" s="103" t="s">
        <v>75</v>
      </c>
      <c r="AV605" s="103" t="s">
        <v>75</v>
      </c>
      <c r="AW605" s="103" t="s">
        <v>121</v>
      </c>
      <c r="AX605" s="103" t="s">
        <v>66</v>
      </c>
      <c r="AY605" s="103" t="s">
        <v>154</v>
      </c>
    </row>
    <row r="606" spans="2:65" s="22" customFormat="1" ht="15.75" customHeight="1" x14ac:dyDescent="0.3">
      <c r="B606" s="125"/>
      <c r="D606" s="104" t="s">
        <v>162</v>
      </c>
      <c r="E606" s="126"/>
      <c r="F606" s="127" t="s">
        <v>1004</v>
      </c>
      <c r="H606" s="128">
        <v>4</v>
      </c>
      <c r="L606" s="125"/>
      <c r="M606" s="129"/>
      <c r="T606" s="130"/>
      <c r="AT606" s="126" t="s">
        <v>162</v>
      </c>
      <c r="AU606" s="126" t="s">
        <v>75</v>
      </c>
      <c r="AV606" s="126" t="s">
        <v>160</v>
      </c>
      <c r="AW606" s="126" t="s">
        <v>121</v>
      </c>
      <c r="AX606" s="126" t="s">
        <v>73</v>
      </c>
      <c r="AY606" s="126" t="s">
        <v>154</v>
      </c>
    </row>
    <row r="607" spans="2:65" s="22" customFormat="1" ht="15.75" customHeight="1" x14ac:dyDescent="0.3">
      <c r="B607" s="23"/>
      <c r="C607" s="86" t="s">
        <v>1672</v>
      </c>
      <c r="D607" s="86" t="s">
        <v>156</v>
      </c>
      <c r="E607" s="87" t="s">
        <v>1673</v>
      </c>
      <c r="F607" s="88" t="s">
        <v>1674</v>
      </c>
      <c r="G607" s="89" t="s">
        <v>258</v>
      </c>
      <c r="H607" s="90">
        <v>20</v>
      </c>
      <c r="I607" s="118"/>
      <c r="J607" s="91">
        <f>ROUND($I$607*$H$607,1)</f>
        <v>0</v>
      </c>
      <c r="K607" s="88"/>
      <c r="L607" s="23"/>
      <c r="M607" s="92"/>
      <c r="N607" s="93" t="s">
        <v>37</v>
      </c>
      <c r="Q607" s="94">
        <v>0</v>
      </c>
      <c r="R607" s="94">
        <f>$Q$607*$H$607</f>
        <v>0</v>
      </c>
      <c r="S607" s="94">
        <v>1.3999999999999999E-4</v>
      </c>
      <c r="T607" s="95">
        <f>$S$607*$H$607</f>
        <v>2.7999999999999995E-3</v>
      </c>
      <c r="AR607" s="19" t="s">
        <v>261</v>
      </c>
      <c r="AT607" s="19" t="s">
        <v>156</v>
      </c>
      <c r="AU607" s="19" t="s">
        <v>75</v>
      </c>
      <c r="AY607" s="22" t="s">
        <v>154</v>
      </c>
      <c r="BE607" s="96">
        <f>IF($N$607="základní",$J$607,0)</f>
        <v>0</v>
      </c>
      <c r="BF607" s="96">
        <f>IF($N$607="snížená",$J$607,0)</f>
        <v>0</v>
      </c>
      <c r="BG607" s="96">
        <f>IF($N$607="zákl. přenesená",$J$607,0)</f>
        <v>0</v>
      </c>
      <c r="BH607" s="96">
        <f>IF($N$607="sníž. přenesená",$J$607,0)</f>
        <v>0</v>
      </c>
      <c r="BI607" s="96">
        <f>IF($N$607="nulová",$J$607,0)</f>
        <v>0</v>
      </c>
      <c r="BJ607" s="19" t="s">
        <v>73</v>
      </c>
      <c r="BK607" s="96">
        <f>ROUND($I$607*$H$607,1)</f>
        <v>0</v>
      </c>
      <c r="BL607" s="19" t="s">
        <v>261</v>
      </c>
      <c r="BM607" s="19" t="s">
        <v>1675</v>
      </c>
    </row>
    <row r="608" spans="2:65" s="22" customFormat="1" ht="15.75" customHeight="1" x14ac:dyDescent="0.3">
      <c r="B608" s="97"/>
      <c r="D608" s="98" t="s">
        <v>162</v>
      </c>
      <c r="E608" s="99"/>
      <c r="F608" s="99" t="s">
        <v>288</v>
      </c>
      <c r="H608" s="100">
        <v>20</v>
      </c>
      <c r="L608" s="97"/>
      <c r="M608" s="101"/>
      <c r="T608" s="102"/>
      <c r="AT608" s="103" t="s">
        <v>162</v>
      </c>
      <c r="AU608" s="103" t="s">
        <v>75</v>
      </c>
      <c r="AV608" s="103" t="s">
        <v>75</v>
      </c>
      <c r="AW608" s="103" t="s">
        <v>121</v>
      </c>
      <c r="AX608" s="103" t="s">
        <v>66</v>
      </c>
      <c r="AY608" s="103" t="s">
        <v>154</v>
      </c>
    </row>
    <row r="609" spans="2:65" s="22" customFormat="1" ht="15.75" customHeight="1" x14ac:dyDescent="0.3">
      <c r="B609" s="125"/>
      <c r="D609" s="104" t="s">
        <v>162</v>
      </c>
      <c r="E609" s="126"/>
      <c r="F609" s="127" t="s">
        <v>1004</v>
      </c>
      <c r="H609" s="128">
        <v>20</v>
      </c>
      <c r="L609" s="125"/>
      <c r="M609" s="129"/>
      <c r="T609" s="130"/>
      <c r="AT609" s="126" t="s">
        <v>162</v>
      </c>
      <c r="AU609" s="126" t="s">
        <v>75</v>
      </c>
      <c r="AV609" s="126" t="s">
        <v>160</v>
      </c>
      <c r="AW609" s="126" t="s">
        <v>121</v>
      </c>
      <c r="AX609" s="126" t="s">
        <v>73</v>
      </c>
      <c r="AY609" s="126" t="s">
        <v>154</v>
      </c>
    </row>
    <row r="610" spans="2:65" s="22" customFormat="1" ht="15.75" customHeight="1" x14ac:dyDescent="0.3">
      <c r="B610" s="23"/>
      <c r="C610" s="86" t="s">
        <v>1676</v>
      </c>
      <c r="D610" s="86" t="s">
        <v>156</v>
      </c>
      <c r="E610" s="87" t="s">
        <v>1677</v>
      </c>
      <c r="F610" s="88" t="s">
        <v>1678</v>
      </c>
      <c r="G610" s="89" t="s">
        <v>258</v>
      </c>
      <c r="H610" s="90">
        <v>36</v>
      </c>
      <c r="I610" s="118"/>
      <c r="J610" s="91">
        <f>ROUND($I$610*$H$610,1)</f>
        <v>0</v>
      </c>
      <c r="K610" s="88"/>
      <c r="L610" s="23"/>
      <c r="M610" s="92"/>
      <c r="N610" s="93" t="s">
        <v>37</v>
      </c>
      <c r="Q610" s="94">
        <v>0</v>
      </c>
      <c r="R610" s="94">
        <f>$Q$610*$H$610</f>
        <v>0</v>
      </c>
      <c r="S610" s="94">
        <v>3.1E-4</v>
      </c>
      <c r="T610" s="95">
        <f>$S$610*$H$610</f>
        <v>1.116E-2</v>
      </c>
      <c r="AR610" s="19" t="s">
        <v>261</v>
      </c>
      <c r="AT610" s="19" t="s">
        <v>156</v>
      </c>
      <c r="AU610" s="19" t="s">
        <v>75</v>
      </c>
      <c r="AY610" s="22" t="s">
        <v>154</v>
      </c>
      <c r="BE610" s="96">
        <f>IF($N$610="základní",$J$610,0)</f>
        <v>0</v>
      </c>
      <c r="BF610" s="96">
        <f>IF($N$610="snížená",$J$610,0)</f>
        <v>0</v>
      </c>
      <c r="BG610" s="96">
        <f>IF($N$610="zákl. přenesená",$J$610,0)</f>
        <v>0</v>
      </c>
      <c r="BH610" s="96">
        <f>IF($N$610="sníž. přenesená",$J$610,0)</f>
        <v>0</v>
      </c>
      <c r="BI610" s="96">
        <f>IF($N$610="nulová",$J$610,0)</f>
        <v>0</v>
      </c>
      <c r="BJ610" s="19" t="s">
        <v>73</v>
      </c>
      <c r="BK610" s="96">
        <f>ROUND($I$610*$H$610,1)</f>
        <v>0</v>
      </c>
      <c r="BL610" s="19" t="s">
        <v>261</v>
      </c>
      <c r="BM610" s="19" t="s">
        <v>1679</v>
      </c>
    </row>
    <row r="611" spans="2:65" s="22" customFormat="1" ht="15.75" customHeight="1" x14ac:dyDescent="0.3">
      <c r="B611" s="97"/>
      <c r="D611" s="98" t="s">
        <v>162</v>
      </c>
      <c r="E611" s="99"/>
      <c r="F611" s="99" t="s">
        <v>375</v>
      </c>
      <c r="H611" s="100">
        <v>36</v>
      </c>
      <c r="L611" s="97"/>
      <c r="M611" s="101"/>
      <c r="T611" s="102"/>
      <c r="AT611" s="103" t="s">
        <v>162</v>
      </c>
      <c r="AU611" s="103" t="s">
        <v>75</v>
      </c>
      <c r="AV611" s="103" t="s">
        <v>75</v>
      </c>
      <c r="AW611" s="103" t="s">
        <v>121</v>
      </c>
      <c r="AX611" s="103" t="s">
        <v>66</v>
      </c>
      <c r="AY611" s="103" t="s">
        <v>154</v>
      </c>
    </row>
    <row r="612" spans="2:65" s="22" customFormat="1" ht="15.75" customHeight="1" x14ac:dyDescent="0.3">
      <c r="B612" s="125"/>
      <c r="D612" s="104" t="s">
        <v>162</v>
      </c>
      <c r="E612" s="126"/>
      <c r="F612" s="127" t="s">
        <v>1004</v>
      </c>
      <c r="H612" s="128">
        <v>36</v>
      </c>
      <c r="L612" s="125"/>
      <c r="M612" s="129"/>
      <c r="T612" s="130"/>
      <c r="AT612" s="126" t="s">
        <v>162</v>
      </c>
      <c r="AU612" s="126" t="s">
        <v>75</v>
      </c>
      <c r="AV612" s="126" t="s">
        <v>160</v>
      </c>
      <c r="AW612" s="126" t="s">
        <v>121</v>
      </c>
      <c r="AX612" s="126" t="s">
        <v>73</v>
      </c>
      <c r="AY612" s="126" t="s">
        <v>154</v>
      </c>
    </row>
    <row r="613" spans="2:65" s="22" customFormat="1" ht="15.75" customHeight="1" x14ac:dyDescent="0.3">
      <c r="B613" s="23"/>
      <c r="C613" s="86" t="s">
        <v>1680</v>
      </c>
      <c r="D613" s="86" t="s">
        <v>156</v>
      </c>
      <c r="E613" s="87" t="s">
        <v>1681</v>
      </c>
      <c r="F613" s="88" t="s">
        <v>1682</v>
      </c>
      <c r="G613" s="89" t="s">
        <v>258</v>
      </c>
      <c r="H613" s="90">
        <v>23</v>
      </c>
      <c r="I613" s="118"/>
      <c r="J613" s="91">
        <f>ROUND($I$613*$H$613,1)</f>
        <v>0</v>
      </c>
      <c r="K613" s="88"/>
      <c r="L613" s="23"/>
      <c r="M613" s="92"/>
      <c r="N613" s="93" t="s">
        <v>37</v>
      </c>
      <c r="Q613" s="94">
        <v>0</v>
      </c>
      <c r="R613" s="94">
        <f>$Q$613*$H$613</f>
        <v>0</v>
      </c>
      <c r="S613" s="94">
        <v>6.8000000000000005E-4</v>
      </c>
      <c r="T613" s="95">
        <f>$S$613*$H$613</f>
        <v>1.5640000000000001E-2</v>
      </c>
      <c r="AR613" s="19" t="s">
        <v>261</v>
      </c>
      <c r="AT613" s="19" t="s">
        <v>156</v>
      </c>
      <c r="AU613" s="19" t="s">
        <v>75</v>
      </c>
      <c r="AY613" s="22" t="s">
        <v>154</v>
      </c>
      <c r="BE613" s="96">
        <f>IF($N$613="základní",$J$613,0)</f>
        <v>0</v>
      </c>
      <c r="BF613" s="96">
        <f>IF($N$613="snížená",$J$613,0)</f>
        <v>0</v>
      </c>
      <c r="BG613" s="96">
        <f>IF($N$613="zákl. přenesená",$J$613,0)</f>
        <v>0</v>
      </c>
      <c r="BH613" s="96">
        <f>IF($N$613="sníž. přenesená",$J$613,0)</f>
        <v>0</v>
      </c>
      <c r="BI613" s="96">
        <f>IF($N$613="nulová",$J$613,0)</f>
        <v>0</v>
      </c>
      <c r="BJ613" s="19" t="s">
        <v>73</v>
      </c>
      <c r="BK613" s="96">
        <f>ROUND($I$613*$H$613,1)</f>
        <v>0</v>
      </c>
      <c r="BL613" s="19" t="s">
        <v>261</v>
      </c>
      <c r="BM613" s="19" t="s">
        <v>1683</v>
      </c>
    </row>
    <row r="614" spans="2:65" s="22" customFormat="1" ht="15.75" customHeight="1" x14ac:dyDescent="0.3">
      <c r="B614" s="97"/>
      <c r="D614" s="98" t="s">
        <v>162</v>
      </c>
      <c r="E614" s="99"/>
      <c r="F614" s="99" t="s">
        <v>300</v>
      </c>
      <c r="H614" s="100">
        <v>23</v>
      </c>
      <c r="L614" s="97"/>
      <c r="M614" s="101"/>
      <c r="T614" s="102"/>
      <c r="AT614" s="103" t="s">
        <v>162</v>
      </c>
      <c r="AU614" s="103" t="s">
        <v>75</v>
      </c>
      <c r="AV614" s="103" t="s">
        <v>75</v>
      </c>
      <c r="AW614" s="103" t="s">
        <v>121</v>
      </c>
      <c r="AX614" s="103" t="s">
        <v>66</v>
      </c>
      <c r="AY614" s="103" t="s">
        <v>154</v>
      </c>
    </row>
    <row r="615" spans="2:65" s="22" customFormat="1" ht="15.75" customHeight="1" x14ac:dyDescent="0.3">
      <c r="B615" s="125"/>
      <c r="D615" s="104" t="s">
        <v>162</v>
      </c>
      <c r="E615" s="126"/>
      <c r="F615" s="127" t="s">
        <v>1004</v>
      </c>
      <c r="H615" s="128">
        <v>23</v>
      </c>
      <c r="L615" s="125"/>
      <c r="M615" s="129"/>
      <c r="T615" s="130"/>
      <c r="AT615" s="126" t="s">
        <v>162</v>
      </c>
      <c r="AU615" s="126" t="s">
        <v>75</v>
      </c>
      <c r="AV615" s="126" t="s">
        <v>160</v>
      </c>
      <c r="AW615" s="126" t="s">
        <v>121</v>
      </c>
      <c r="AX615" s="126" t="s">
        <v>73</v>
      </c>
      <c r="AY615" s="126" t="s">
        <v>154</v>
      </c>
    </row>
    <row r="616" spans="2:65" s="22" customFormat="1" ht="15.75" customHeight="1" x14ac:dyDescent="0.3">
      <c r="B616" s="23"/>
      <c r="C616" s="86" t="s">
        <v>1684</v>
      </c>
      <c r="D616" s="86" t="s">
        <v>156</v>
      </c>
      <c r="E616" s="87" t="s">
        <v>1685</v>
      </c>
      <c r="F616" s="88" t="s">
        <v>1686</v>
      </c>
      <c r="G616" s="89" t="s">
        <v>167</v>
      </c>
      <c r="H616" s="90">
        <v>0.95899999999999996</v>
      </c>
      <c r="I616" s="118"/>
      <c r="J616" s="91">
        <f>ROUND($I$616*$H$616,1)</f>
        <v>0</v>
      </c>
      <c r="K616" s="88"/>
      <c r="L616" s="23"/>
      <c r="M616" s="92"/>
      <c r="N616" s="93" t="s">
        <v>37</v>
      </c>
      <c r="Q616" s="94">
        <v>0</v>
      </c>
      <c r="R616" s="94">
        <f>$Q$616*$H$616</f>
        <v>0</v>
      </c>
      <c r="S616" s="94">
        <v>0</v>
      </c>
      <c r="T616" s="95">
        <f>$S$616*$H$616</f>
        <v>0</v>
      </c>
      <c r="AR616" s="19" t="s">
        <v>261</v>
      </c>
      <c r="AT616" s="19" t="s">
        <v>156</v>
      </c>
      <c r="AU616" s="19" t="s">
        <v>75</v>
      </c>
      <c r="AY616" s="22" t="s">
        <v>154</v>
      </c>
      <c r="BE616" s="96">
        <f>IF($N$616="základní",$J$616,0)</f>
        <v>0</v>
      </c>
      <c r="BF616" s="96">
        <f>IF($N$616="snížená",$J$616,0)</f>
        <v>0</v>
      </c>
      <c r="BG616" s="96">
        <f>IF($N$616="zákl. přenesená",$J$616,0)</f>
        <v>0</v>
      </c>
      <c r="BH616" s="96">
        <f>IF($N$616="sníž. přenesená",$J$616,0)</f>
        <v>0</v>
      </c>
      <c r="BI616" s="96">
        <f>IF($N$616="nulová",$J$616,0)</f>
        <v>0</v>
      </c>
      <c r="BJ616" s="19" t="s">
        <v>73</v>
      </c>
      <c r="BK616" s="96">
        <f>ROUND($I$616*$H$616,1)</f>
        <v>0</v>
      </c>
      <c r="BL616" s="19" t="s">
        <v>261</v>
      </c>
      <c r="BM616" s="19" t="s">
        <v>1687</v>
      </c>
    </row>
    <row r="617" spans="2:65" s="22" customFormat="1" ht="15.75" customHeight="1" x14ac:dyDescent="0.3">
      <c r="B617" s="97"/>
      <c r="D617" s="98" t="s">
        <v>162</v>
      </c>
      <c r="E617" s="99"/>
      <c r="F617" s="99" t="s">
        <v>1688</v>
      </c>
      <c r="H617" s="100">
        <v>0.95899999999999996</v>
      </c>
      <c r="L617" s="97"/>
      <c r="M617" s="101"/>
      <c r="T617" s="102"/>
      <c r="AT617" s="103" t="s">
        <v>162</v>
      </c>
      <c r="AU617" s="103" t="s">
        <v>75</v>
      </c>
      <c r="AV617" s="103" t="s">
        <v>75</v>
      </c>
      <c r="AW617" s="103" t="s">
        <v>121</v>
      </c>
      <c r="AX617" s="103" t="s">
        <v>66</v>
      </c>
      <c r="AY617" s="103" t="s">
        <v>154</v>
      </c>
    </row>
    <row r="618" spans="2:65" s="22" customFormat="1" ht="15.75" customHeight="1" x14ac:dyDescent="0.3">
      <c r="B618" s="125"/>
      <c r="D618" s="104" t="s">
        <v>162</v>
      </c>
      <c r="E618" s="126"/>
      <c r="F618" s="127" t="s">
        <v>1004</v>
      </c>
      <c r="H618" s="128">
        <v>0.95899999999999996</v>
      </c>
      <c r="L618" s="125"/>
      <c r="M618" s="129"/>
      <c r="T618" s="130"/>
      <c r="AT618" s="126" t="s">
        <v>162</v>
      </c>
      <c r="AU618" s="126" t="s">
        <v>75</v>
      </c>
      <c r="AV618" s="126" t="s">
        <v>160</v>
      </c>
      <c r="AW618" s="126" t="s">
        <v>121</v>
      </c>
      <c r="AX618" s="126" t="s">
        <v>73</v>
      </c>
      <c r="AY618" s="126" t="s">
        <v>154</v>
      </c>
    </row>
    <row r="619" spans="2:65" s="22" customFormat="1" ht="15.75" customHeight="1" x14ac:dyDescent="0.3">
      <c r="B619" s="23"/>
      <c r="C619" s="86" t="s">
        <v>1689</v>
      </c>
      <c r="D619" s="86" t="s">
        <v>156</v>
      </c>
      <c r="E619" s="87" t="s">
        <v>1690</v>
      </c>
      <c r="F619" s="88" t="s">
        <v>1691</v>
      </c>
      <c r="G619" s="89" t="s">
        <v>174</v>
      </c>
      <c r="H619" s="90">
        <v>4</v>
      </c>
      <c r="I619" s="118"/>
      <c r="J619" s="91">
        <f>ROUND($I$619*$H$619,1)</f>
        <v>0</v>
      </c>
      <c r="K619" s="88"/>
      <c r="L619" s="23"/>
      <c r="M619" s="92"/>
      <c r="N619" s="93" t="s">
        <v>37</v>
      </c>
      <c r="Q619" s="94">
        <v>1.5E-3</v>
      </c>
      <c r="R619" s="94">
        <f>$Q$619*$H$619</f>
        <v>6.0000000000000001E-3</v>
      </c>
      <c r="S619" s="94">
        <v>0</v>
      </c>
      <c r="T619" s="95">
        <f>$S$619*$H$619</f>
        <v>0</v>
      </c>
      <c r="AR619" s="19" t="s">
        <v>261</v>
      </c>
      <c r="AT619" s="19" t="s">
        <v>156</v>
      </c>
      <c r="AU619" s="19" t="s">
        <v>75</v>
      </c>
      <c r="AY619" s="22" t="s">
        <v>154</v>
      </c>
      <c r="BE619" s="96">
        <f>IF($N$619="základní",$J$619,0)</f>
        <v>0</v>
      </c>
      <c r="BF619" s="96">
        <f>IF($N$619="snížená",$J$619,0)</f>
        <v>0</v>
      </c>
      <c r="BG619" s="96">
        <f>IF($N$619="zákl. přenesená",$J$619,0)</f>
        <v>0</v>
      </c>
      <c r="BH619" s="96">
        <f>IF($N$619="sníž. přenesená",$J$619,0)</f>
        <v>0</v>
      </c>
      <c r="BI619" s="96">
        <f>IF($N$619="nulová",$J$619,0)</f>
        <v>0</v>
      </c>
      <c r="BJ619" s="19" t="s">
        <v>73</v>
      </c>
      <c r="BK619" s="96">
        <f>ROUND($I$619*$H$619,1)</f>
        <v>0</v>
      </c>
      <c r="BL619" s="19" t="s">
        <v>261</v>
      </c>
      <c r="BM619" s="19" t="s">
        <v>1692</v>
      </c>
    </row>
    <row r="620" spans="2:65" s="22" customFormat="1" ht="15.75" customHeight="1" x14ac:dyDescent="0.3">
      <c r="B620" s="97"/>
      <c r="D620" s="98" t="s">
        <v>162</v>
      </c>
      <c r="E620" s="99"/>
      <c r="F620" s="99" t="s">
        <v>160</v>
      </c>
      <c r="H620" s="100">
        <v>4</v>
      </c>
      <c r="L620" s="97"/>
      <c r="M620" s="101"/>
      <c r="T620" s="102"/>
      <c r="AT620" s="103" t="s">
        <v>162</v>
      </c>
      <c r="AU620" s="103" t="s">
        <v>75</v>
      </c>
      <c r="AV620" s="103" t="s">
        <v>75</v>
      </c>
      <c r="AW620" s="103" t="s">
        <v>121</v>
      </c>
      <c r="AX620" s="103" t="s">
        <v>66</v>
      </c>
      <c r="AY620" s="103" t="s">
        <v>154</v>
      </c>
    </row>
    <row r="621" spans="2:65" s="22" customFormat="1" ht="15.75" customHeight="1" x14ac:dyDescent="0.3">
      <c r="B621" s="125"/>
      <c r="D621" s="104" t="s">
        <v>162</v>
      </c>
      <c r="E621" s="126"/>
      <c r="F621" s="127" t="s">
        <v>1004</v>
      </c>
      <c r="H621" s="128">
        <v>4</v>
      </c>
      <c r="L621" s="125"/>
      <c r="M621" s="129"/>
      <c r="T621" s="130"/>
      <c r="AT621" s="126" t="s">
        <v>162</v>
      </c>
      <c r="AU621" s="126" t="s">
        <v>75</v>
      </c>
      <c r="AV621" s="126" t="s">
        <v>160</v>
      </c>
      <c r="AW621" s="126" t="s">
        <v>121</v>
      </c>
      <c r="AX621" s="126" t="s">
        <v>73</v>
      </c>
      <c r="AY621" s="126" t="s">
        <v>154</v>
      </c>
    </row>
    <row r="622" spans="2:65" s="22" customFormat="1" ht="15.75" customHeight="1" x14ac:dyDescent="0.3">
      <c r="B622" s="23"/>
      <c r="C622" s="86" t="s">
        <v>1693</v>
      </c>
      <c r="D622" s="86" t="s">
        <v>156</v>
      </c>
      <c r="E622" s="87" t="s">
        <v>1694</v>
      </c>
      <c r="F622" s="88" t="s">
        <v>1695</v>
      </c>
      <c r="G622" s="89" t="s">
        <v>174</v>
      </c>
      <c r="H622" s="90">
        <v>8</v>
      </c>
      <c r="I622" s="118"/>
      <c r="J622" s="91">
        <f>ROUND($I$622*$H$622,1)</f>
        <v>0</v>
      </c>
      <c r="K622" s="88"/>
      <c r="L622" s="23"/>
      <c r="M622" s="92"/>
      <c r="N622" s="93" t="s">
        <v>37</v>
      </c>
      <c r="Q622" s="94">
        <v>1.91E-3</v>
      </c>
      <c r="R622" s="94">
        <f>$Q$622*$H$622</f>
        <v>1.528E-2</v>
      </c>
      <c r="S622" s="94">
        <v>0</v>
      </c>
      <c r="T622" s="95">
        <f>$S$622*$H$622</f>
        <v>0</v>
      </c>
      <c r="AR622" s="19" t="s">
        <v>261</v>
      </c>
      <c r="AT622" s="19" t="s">
        <v>156</v>
      </c>
      <c r="AU622" s="19" t="s">
        <v>75</v>
      </c>
      <c r="AY622" s="22" t="s">
        <v>154</v>
      </c>
      <c r="BE622" s="96">
        <f>IF($N$622="základní",$J$622,0)</f>
        <v>0</v>
      </c>
      <c r="BF622" s="96">
        <f>IF($N$622="snížená",$J$622,0)</f>
        <v>0</v>
      </c>
      <c r="BG622" s="96">
        <f>IF($N$622="zákl. přenesená",$J$622,0)</f>
        <v>0</v>
      </c>
      <c r="BH622" s="96">
        <f>IF($N$622="sníž. přenesená",$J$622,0)</f>
        <v>0</v>
      </c>
      <c r="BI622" s="96">
        <f>IF($N$622="nulová",$J$622,0)</f>
        <v>0</v>
      </c>
      <c r="BJ622" s="19" t="s">
        <v>73</v>
      </c>
      <c r="BK622" s="96">
        <f>ROUND($I$622*$H$622,1)</f>
        <v>0</v>
      </c>
      <c r="BL622" s="19" t="s">
        <v>261</v>
      </c>
      <c r="BM622" s="19" t="s">
        <v>1696</v>
      </c>
    </row>
    <row r="623" spans="2:65" s="22" customFormat="1" ht="15.75" customHeight="1" x14ac:dyDescent="0.3">
      <c r="B623" s="97"/>
      <c r="D623" s="98" t="s">
        <v>162</v>
      </c>
      <c r="E623" s="99"/>
      <c r="F623" s="99" t="s">
        <v>175</v>
      </c>
      <c r="H623" s="100">
        <v>8</v>
      </c>
      <c r="L623" s="97"/>
      <c r="M623" s="101"/>
      <c r="T623" s="102"/>
      <c r="AT623" s="103" t="s">
        <v>162</v>
      </c>
      <c r="AU623" s="103" t="s">
        <v>75</v>
      </c>
      <c r="AV623" s="103" t="s">
        <v>75</v>
      </c>
      <c r="AW623" s="103" t="s">
        <v>121</v>
      </c>
      <c r="AX623" s="103" t="s">
        <v>66</v>
      </c>
      <c r="AY623" s="103" t="s">
        <v>154</v>
      </c>
    </row>
    <row r="624" spans="2:65" s="22" customFormat="1" ht="15.75" customHeight="1" x14ac:dyDescent="0.3">
      <c r="B624" s="125"/>
      <c r="D624" s="104" t="s">
        <v>162</v>
      </c>
      <c r="E624" s="126"/>
      <c r="F624" s="127" t="s">
        <v>1004</v>
      </c>
      <c r="H624" s="128">
        <v>8</v>
      </c>
      <c r="L624" s="125"/>
      <c r="M624" s="129"/>
      <c r="T624" s="130"/>
      <c r="AT624" s="126" t="s">
        <v>162</v>
      </c>
      <c r="AU624" s="126" t="s">
        <v>75</v>
      </c>
      <c r="AV624" s="126" t="s">
        <v>160</v>
      </c>
      <c r="AW624" s="126" t="s">
        <v>121</v>
      </c>
      <c r="AX624" s="126" t="s">
        <v>73</v>
      </c>
      <c r="AY624" s="126" t="s">
        <v>154</v>
      </c>
    </row>
    <row r="625" spans="2:65" s="22" customFormat="1" ht="15.75" customHeight="1" x14ac:dyDescent="0.3">
      <c r="B625" s="23"/>
      <c r="C625" s="86" t="s">
        <v>1697</v>
      </c>
      <c r="D625" s="86" t="s">
        <v>156</v>
      </c>
      <c r="E625" s="87" t="s">
        <v>1698</v>
      </c>
      <c r="F625" s="88" t="s">
        <v>1699</v>
      </c>
      <c r="G625" s="89" t="s">
        <v>174</v>
      </c>
      <c r="H625" s="90">
        <v>5</v>
      </c>
      <c r="I625" s="118"/>
      <c r="J625" s="91">
        <f>ROUND($I$625*$H$625,1)</f>
        <v>0</v>
      </c>
      <c r="K625" s="88"/>
      <c r="L625" s="23"/>
      <c r="M625" s="92"/>
      <c r="N625" s="93" t="s">
        <v>37</v>
      </c>
      <c r="Q625" s="94">
        <v>4.2399999999999998E-3</v>
      </c>
      <c r="R625" s="94">
        <f>$Q$625*$H$625</f>
        <v>2.12E-2</v>
      </c>
      <c r="S625" s="94">
        <v>0</v>
      </c>
      <c r="T625" s="95">
        <f>$S$625*$H$625</f>
        <v>0</v>
      </c>
      <c r="AR625" s="19" t="s">
        <v>261</v>
      </c>
      <c r="AT625" s="19" t="s">
        <v>156</v>
      </c>
      <c r="AU625" s="19" t="s">
        <v>75</v>
      </c>
      <c r="AY625" s="22" t="s">
        <v>154</v>
      </c>
      <c r="BE625" s="96">
        <f>IF($N$625="základní",$J$625,0)</f>
        <v>0</v>
      </c>
      <c r="BF625" s="96">
        <f>IF($N$625="snížená",$J$625,0)</f>
        <v>0</v>
      </c>
      <c r="BG625" s="96">
        <f>IF($N$625="zákl. přenesená",$J$625,0)</f>
        <v>0</v>
      </c>
      <c r="BH625" s="96">
        <f>IF($N$625="sníž. přenesená",$J$625,0)</f>
        <v>0</v>
      </c>
      <c r="BI625" s="96">
        <f>IF($N$625="nulová",$J$625,0)</f>
        <v>0</v>
      </c>
      <c r="BJ625" s="19" t="s">
        <v>73</v>
      </c>
      <c r="BK625" s="96">
        <f>ROUND($I$625*$H$625,1)</f>
        <v>0</v>
      </c>
      <c r="BL625" s="19" t="s">
        <v>261</v>
      </c>
      <c r="BM625" s="19" t="s">
        <v>1700</v>
      </c>
    </row>
    <row r="626" spans="2:65" s="22" customFormat="1" ht="15.75" customHeight="1" x14ac:dyDescent="0.3">
      <c r="B626" s="97"/>
      <c r="D626" s="98" t="s">
        <v>162</v>
      </c>
      <c r="E626" s="99"/>
      <c r="F626" s="99" t="s">
        <v>182</v>
      </c>
      <c r="H626" s="100">
        <v>5</v>
      </c>
      <c r="L626" s="97"/>
      <c r="M626" s="101"/>
      <c r="T626" s="102"/>
      <c r="AT626" s="103" t="s">
        <v>162</v>
      </c>
      <c r="AU626" s="103" t="s">
        <v>75</v>
      </c>
      <c r="AV626" s="103" t="s">
        <v>75</v>
      </c>
      <c r="AW626" s="103" t="s">
        <v>121</v>
      </c>
      <c r="AX626" s="103" t="s">
        <v>66</v>
      </c>
      <c r="AY626" s="103" t="s">
        <v>154</v>
      </c>
    </row>
    <row r="627" spans="2:65" s="22" customFormat="1" ht="15.75" customHeight="1" x14ac:dyDescent="0.3">
      <c r="B627" s="125"/>
      <c r="D627" s="104" t="s">
        <v>162</v>
      </c>
      <c r="E627" s="126"/>
      <c r="F627" s="127" t="s">
        <v>1004</v>
      </c>
      <c r="H627" s="128">
        <v>5</v>
      </c>
      <c r="L627" s="125"/>
      <c r="M627" s="129"/>
      <c r="T627" s="130"/>
      <c r="AT627" s="126" t="s">
        <v>162</v>
      </c>
      <c r="AU627" s="126" t="s">
        <v>75</v>
      </c>
      <c r="AV627" s="126" t="s">
        <v>160</v>
      </c>
      <c r="AW627" s="126" t="s">
        <v>121</v>
      </c>
      <c r="AX627" s="126" t="s">
        <v>73</v>
      </c>
      <c r="AY627" s="126" t="s">
        <v>154</v>
      </c>
    </row>
    <row r="628" spans="2:65" s="22" customFormat="1" ht="15.75" customHeight="1" x14ac:dyDescent="0.3">
      <c r="B628" s="23"/>
      <c r="C628" s="86" t="s">
        <v>1701</v>
      </c>
      <c r="D628" s="86" t="s">
        <v>156</v>
      </c>
      <c r="E628" s="87" t="s">
        <v>1702</v>
      </c>
      <c r="F628" s="88" t="s">
        <v>1703</v>
      </c>
      <c r="G628" s="89" t="s">
        <v>174</v>
      </c>
      <c r="H628" s="90">
        <v>34</v>
      </c>
      <c r="I628" s="118"/>
      <c r="J628" s="91">
        <f>ROUND($I$628*$H$628,1)</f>
        <v>0</v>
      </c>
      <c r="K628" s="88"/>
      <c r="L628" s="23"/>
      <c r="M628" s="92"/>
      <c r="N628" s="93" t="s">
        <v>37</v>
      </c>
      <c r="Q628" s="94">
        <v>2.97E-3</v>
      </c>
      <c r="R628" s="94">
        <f>$Q$628*$H$628</f>
        <v>0.10098</v>
      </c>
      <c r="S628" s="94">
        <v>0</v>
      </c>
      <c r="T628" s="95">
        <f>$S$628*$H$628</f>
        <v>0</v>
      </c>
      <c r="AR628" s="19" t="s">
        <v>261</v>
      </c>
      <c r="AT628" s="19" t="s">
        <v>156</v>
      </c>
      <c r="AU628" s="19" t="s">
        <v>75</v>
      </c>
      <c r="AY628" s="22" t="s">
        <v>154</v>
      </c>
      <c r="BE628" s="96">
        <f>IF($N$628="základní",$J$628,0)</f>
        <v>0</v>
      </c>
      <c r="BF628" s="96">
        <f>IF($N$628="snížená",$J$628,0)</f>
        <v>0</v>
      </c>
      <c r="BG628" s="96">
        <f>IF($N$628="zákl. přenesená",$J$628,0)</f>
        <v>0</v>
      </c>
      <c r="BH628" s="96">
        <f>IF($N$628="sníž. přenesená",$J$628,0)</f>
        <v>0</v>
      </c>
      <c r="BI628" s="96">
        <f>IF($N$628="nulová",$J$628,0)</f>
        <v>0</v>
      </c>
      <c r="BJ628" s="19" t="s">
        <v>73</v>
      </c>
      <c r="BK628" s="96">
        <f>ROUND($I$628*$H$628,1)</f>
        <v>0</v>
      </c>
      <c r="BL628" s="19" t="s">
        <v>261</v>
      </c>
      <c r="BM628" s="19" t="s">
        <v>1704</v>
      </c>
    </row>
    <row r="629" spans="2:65" s="22" customFormat="1" ht="15.75" customHeight="1" x14ac:dyDescent="0.3">
      <c r="B629" s="97"/>
      <c r="D629" s="98" t="s">
        <v>162</v>
      </c>
      <c r="E629" s="99"/>
      <c r="F629" s="99" t="s">
        <v>363</v>
      </c>
      <c r="H629" s="100">
        <v>34</v>
      </c>
      <c r="L629" s="97"/>
      <c r="M629" s="101"/>
      <c r="T629" s="102"/>
      <c r="AT629" s="103" t="s">
        <v>162</v>
      </c>
      <c r="AU629" s="103" t="s">
        <v>75</v>
      </c>
      <c r="AV629" s="103" t="s">
        <v>75</v>
      </c>
      <c r="AW629" s="103" t="s">
        <v>121</v>
      </c>
      <c r="AX629" s="103" t="s">
        <v>66</v>
      </c>
      <c r="AY629" s="103" t="s">
        <v>154</v>
      </c>
    </row>
    <row r="630" spans="2:65" s="22" customFormat="1" ht="15.75" customHeight="1" x14ac:dyDescent="0.3">
      <c r="B630" s="125"/>
      <c r="D630" s="104" t="s">
        <v>162</v>
      </c>
      <c r="E630" s="126"/>
      <c r="F630" s="127" t="s">
        <v>1004</v>
      </c>
      <c r="H630" s="128">
        <v>34</v>
      </c>
      <c r="L630" s="125"/>
      <c r="M630" s="129"/>
      <c r="T630" s="130"/>
      <c r="AT630" s="126" t="s">
        <v>162</v>
      </c>
      <c r="AU630" s="126" t="s">
        <v>75</v>
      </c>
      <c r="AV630" s="126" t="s">
        <v>160</v>
      </c>
      <c r="AW630" s="126" t="s">
        <v>121</v>
      </c>
      <c r="AX630" s="126" t="s">
        <v>73</v>
      </c>
      <c r="AY630" s="126" t="s">
        <v>154</v>
      </c>
    </row>
    <row r="631" spans="2:65" s="22" customFormat="1" ht="15.75" customHeight="1" x14ac:dyDescent="0.3">
      <c r="B631" s="23"/>
      <c r="C631" s="86" t="s">
        <v>1705</v>
      </c>
      <c r="D631" s="86" t="s">
        <v>156</v>
      </c>
      <c r="E631" s="87" t="s">
        <v>1706</v>
      </c>
      <c r="F631" s="88" t="s">
        <v>1707</v>
      </c>
      <c r="G631" s="89" t="s">
        <v>174</v>
      </c>
      <c r="H631" s="90">
        <v>4</v>
      </c>
      <c r="I631" s="118"/>
      <c r="J631" s="91">
        <f>ROUND($I$631*$H$631,1)</f>
        <v>0</v>
      </c>
      <c r="K631" s="88"/>
      <c r="L631" s="23"/>
      <c r="M631" s="92"/>
      <c r="N631" s="93" t="s">
        <v>37</v>
      </c>
      <c r="Q631" s="94">
        <v>6.0899999999999999E-3</v>
      </c>
      <c r="R631" s="94">
        <f>$Q$631*$H$631</f>
        <v>2.436E-2</v>
      </c>
      <c r="S631" s="94">
        <v>0</v>
      </c>
      <c r="T631" s="95">
        <f>$S$631*$H$631</f>
        <v>0</v>
      </c>
      <c r="AR631" s="19" t="s">
        <v>261</v>
      </c>
      <c r="AT631" s="19" t="s">
        <v>156</v>
      </c>
      <c r="AU631" s="19" t="s">
        <v>75</v>
      </c>
      <c r="AY631" s="22" t="s">
        <v>154</v>
      </c>
      <c r="BE631" s="96">
        <f>IF($N$631="základní",$J$631,0)</f>
        <v>0</v>
      </c>
      <c r="BF631" s="96">
        <f>IF($N$631="snížená",$J$631,0)</f>
        <v>0</v>
      </c>
      <c r="BG631" s="96">
        <f>IF($N$631="zákl. přenesená",$J$631,0)</f>
        <v>0</v>
      </c>
      <c r="BH631" s="96">
        <f>IF($N$631="sníž. přenesená",$J$631,0)</f>
        <v>0</v>
      </c>
      <c r="BI631" s="96">
        <f>IF($N$631="nulová",$J$631,0)</f>
        <v>0</v>
      </c>
      <c r="BJ631" s="19" t="s">
        <v>73</v>
      </c>
      <c r="BK631" s="96">
        <f>ROUND($I$631*$H$631,1)</f>
        <v>0</v>
      </c>
      <c r="BL631" s="19" t="s">
        <v>261</v>
      </c>
      <c r="BM631" s="19" t="s">
        <v>1708</v>
      </c>
    </row>
    <row r="632" spans="2:65" s="22" customFormat="1" ht="15.75" customHeight="1" x14ac:dyDescent="0.3">
      <c r="B632" s="97"/>
      <c r="D632" s="98" t="s">
        <v>162</v>
      </c>
      <c r="E632" s="99"/>
      <c r="F632" s="99" t="s">
        <v>160</v>
      </c>
      <c r="H632" s="100">
        <v>4</v>
      </c>
      <c r="L632" s="97"/>
      <c r="M632" s="101"/>
      <c r="T632" s="102"/>
      <c r="AT632" s="103" t="s">
        <v>162</v>
      </c>
      <c r="AU632" s="103" t="s">
        <v>75</v>
      </c>
      <c r="AV632" s="103" t="s">
        <v>75</v>
      </c>
      <c r="AW632" s="103" t="s">
        <v>121</v>
      </c>
      <c r="AX632" s="103" t="s">
        <v>66</v>
      </c>
      <c r="AY632" s="103" t="s">
        <v>154</v>
      </c>
    </row>
    <row r="633" spans="2:65" s="22" customFormat="1" ht="15.75" customHeight="1" x14ac:dyDescent="0.3">
      <c r="B633" s="125"/>
      <c r="D633" s="104" t="s">
        <v>162</v>
      </c>
      <c r="E633" s="126"/>
      <c r="F633" s="127" t="s">
        <v>1004</v>
      </c>
      <c r="H633" s="128">
        <v>4</v>
      </c>
      <c r="L633" s="125"/>
      <c r="M633" s="129"/>
      <c r="T633" s="130"/>
      <c r="AT633" s="126" t="s">
        <v>162</v>
      </c>
      <c r="AU633" s="126" t="s">
        <v>75</v>
      </c>
      <c r="AV633" s="126" t="s">
        <v>160</v>
      </c>
      <c r="AW633" s="126" t="s">
        <v>121</v>
      </c>
      <c r="AX633" s="126" t="s">
        <v>73</v>
      </c>
      <c r="AY633" s="126" t="s">
        <v>154</v>
      </c>
    </row>
    <row r="634" spans="2:65" s="22" customFormat="1" ht="15.75" customHeight="1" x14ac:dyDescent="0.3">
      <c r="B634" s="23"/>
      <c r="C634" s="86" t="s">
        <v>1709</v>
      </c>
      <c r="D634" s="86" t="s">
        <v>156</v>
      </c>
      <c r="E634" s="87" t="s">
        <v>1710</v>
      </c>
      <c r="F634" s="88" t="s">
        <v>1711</v>
      </c>
      <c r="G634" s="89" t="s">
        <v>174</v>
      </c>
      <c r="H634" s="90">
        <v>85</v>
      </c>
      <c r="I634" s="118"/>
      <c r="J634" s="91">
        <f>ROUND($I$634*$H$634,1)</f>
        <v>0</v>
      </c>
      <c r="K634" s="88"/>
      <c r="L634" s="23"/>
      <c r="M634" s="92"/>
      <c r="N634" s="93" t="s">
        <v>37</v>
      </c>
      <c r="Q634" s="94">
        <v>6.4999999999999997E-3</v>
      </c>
      <c r="R634" s="94">
        <f>$Q$634*$H$634</f>
        <v>0.55249999999999999</v>
      </c>
      <c r="S634" s="94">
        <v>0</v>
      </c>
      <c r="T634" s="95">
        <f>$S$634*$H$634</f>
        <v>0</v>
      </c>
      <c r="AR634" s="19" t="s">
        <v>261</v>
      </c>
      <c r="AT634" s="19" t="s">
        <v>156</v>
      </c>
      <c r="AU634" s="19" t="s">
        <v>75</v>
      </c>
      <c r="AY634" s="22" t="s">
        <v>154</v>
      </c>
      <c r="BE634" s="96">
        <f>IF($N$634="základní",$J$634,0)</f>
        <v>0</v>
      </c>
      <c r="BF634" s="96">
        <f>IF($N$634="snížená",$J$634,0)</f>
        <v>0</v>
      </c>
      <c r="BG634" s="96">
        <f>IF($N$634="zákl. přenesená",$J$634,0)</f>
        <v>0</v>
      </c>
      <c r="BH634" s="96">
        <f>IF($N$634="sníž. přenesená",$J$634,0)</f>
        <v>0</v>
      </c>
      <c r="BI634" s="96">
        <f>IF($N$634="nulová",$J$634,0)</f>
        <v>0</v>
      </c>
      <c r="BJ634" s="19" t="s">
        <v>73</v>
      </c>
      <c r="BK634" s="96">
        <f>ROUND($I$634*$H$634,1)</f>
        <v>0</v>
      </c>
      <c r="BL634" s="19" t="s">
        <v>261</v>
      </c>
      <c r="BM634" s="19" t="s">
        <v>1712</v>
      </c>
    </row>
    <row r="635" spans="2:65" s="22" customFormat="1" ht="15.75" customHeight="1" x14ac:dyDescent="0.3">
      <c r="B635" s="97"/>
      <c r="D635" s="98" t="s">
        <v>162</v>
      </c>
      <c r="E635" s="99"/>
      <c r="F635" s="99" t="s">
        <v>610</v>
      </c>
      <c r="H635" s="100">
        <v>85</v>
      </c>
      <c r="L635" s="97"/>
      <c r="M635" s="101"/>
      <c r="T635" s="102"/>
      <c r="AT635" s="103" t="s">
        <v>162</v>
      </c>
      <c r="AU635" s="103" t="s">
        <v>75</v>
      </c>
      <c r="AV635" s="103" t="s">
        <v>75</v>
      </c>
      <c r="AW635" s="103" t="s">
        <v>121</v>
      </c>
      <c r="AX635" s="103" t="s">
        <v>66</v>
      </c>
      <c r="AY635" s="103" t="s">
        <v>154</v>
      </c>
    </row>
    <row r="636" spans="2:65" s="22" customFormat="1" ht="15.75" customHeight="1" x14ac:dyDescent="0.3">
      <c r="B636" s="125"/>
      <c r="D636" s="104" t="s">
        <v>162</v>
      </c>
      <c r="E636" s="126"/>
      <c r="F636" s="127" t="s">
        <v>1004</v>
      </c>
      <c r="H636" s="128">
        <v>85</v>
      </c>
      <c r="L636" s="125"/>
      <c r="M636" s="129"/>
      <c r="T636" s="130"/>
      <c r="AT636" s="126" t="s">
        <v>162</v>
      </c>
      <c r="AU636" s="126" t="s">
        <v>75</v>
      </c>
      <c r="AV636" s="126" t="s">
        <v>160</v>
      </c>
      <c r="AW636" s="126" t="s">
        <v>121</v>
      </c>
      <c r="AX636" s="126" t="s">
        <v>73</v>
      </c>
      <c r="AY636" s="126" t="s">
        <v>154</v>
      </c>
    </row>
    <row r="637" spans="2:65" s="22" customFormat="1" ht="15.75" customHeight="1" x14ac:dyDescent="0.3">
      <c r="B637" s="23"/>
      <c r="C637" s="86" t="s">
        <v>1713</v>
      </c>
      <c r="D637" s="86" t="s">
        <v>156</v>
      </c>
      <c r="E637" s="87" t="s">
        <v>1714</v>
      </c>
      <c r="F637" s="88" t="s">
        <v>1715</v>
      </c>
      <c r="G637" s="89" t="s">
        <v>174</v>
      </c>
      <c r="H637" s="90">
        <v>4</v>
      </c>
      <c r="I637" s="118"/>
      <c r="J637" s="91">
        <f>ROUND($I$637*$H$637,1)</f>
        <v>0</v>
      </c>
      <c r="K637" s="88"/>
      <c r="L637" s="23"/>
      <c r="M637" s="92"/>
      <c r="N637" s="93" t="s">
        <v>37</v>
      </c>
      <c r="Q637" s="94">
        <v>8.8800000000000007E-3</v>
      </c>
      <c r="R637" s="94">
        <f>$Q$637*$H$637</f>
        <v>3.5520000000000003E-2</v>
      </c>
      <c r="S637" s="94">
        <v>0</v>
      </c>
      <c r="T637" s="95">
        <f>$S$637*$H$637</f>
        <v>0</v>
      </c>
      <c r="AR637" s="19" t="s">
        <v>261</v>
      </c>
      <c r="AT637" s="19" t="s">
        <v>156</v>
      </c>
      <c r="AU637" s="19" t="s">
        <v>75</v>
      </c>
      <c r="AY637" s="22" t="s">
        <v>154</v>
      </c>
      <c r="BE637" s="96">
        <f>IF($N$637="základní",$J$637,0)</f>
        <v>0</v>
      </c>
      <c r="BF637" s="96">
        <f>IF($N$637="snížená",$J$637,0)</f>
        <v>0</v>
      </c>
      <c r="BG637" s="96">
        <f>IF($N$637="zákl. přenesená",$J$637,0)</f>
        <v>0</v>
      </c>
      <c r="BH637" s="96">
        <f>IF($N$637="sníž. přenesená",$J$637,0)</f>
        <v>0</v>
      </c>
      <c r="BI637" s="96">
        <f>IF($N$637="nulová",$J$637,0)</f>
        <v>0</v>
      </c>
      <c r="BJ637" s="19" t="s">
        <v>73</v>
      </c>
      <c r="BK637" s="96">
        <f>ROUND($I$637*$H$637,1)</f>
        <v>0</v>
      </c>
      <c r="BL637" s="19" t="s">
        <v>261</v>
      </c>
      <c r="BM637" s="19" t="s">
        <v>1716</v>
      </c>
    </row>
    <row r="638" spans="2:65" s="22" customFormat="1" ht="15.75" customHeight="1" x14ac:dyDescent="0.3">
      <c r="B638" s="97"/>
      <c r="D638" s="98" t="s">
        <v>162</v>
      </c>
      <c r="E638" s="99"/>
      <c r="F638" s="99" t="s">
        <v>160</v>
      </c>
      <c r="H638" s="100">
        <v>4</v>
      </c>
      <c r="L638" s="97"/>
      <c r="M638" s="101"/>
      <c r="T638" s="102"/>
      <c r="AT638" s="103" t="s">
        <v>162</v>
      </c>
      <c r="AU638" s="103" t="s">
        <v>75</v>
      </c>
      <c r="AV638" s="103" t="s">
        <v>75</v>
      </c>
      <c r="AW638" s="103" t="s">
        <v>121</v>
      </c>
      <c r="AX638" s="103" t="s">
        <v>66</v>
      </c>
      <c r="AY638" s="103" t="s">
        <v>154</v>
      </c>
    </row>
    <row r="639" spans="2:65" s="22" customFormat="1" ht="15.75" customHeight="1" x14ac:dyDescent="0.3">
      <c r="B639" s="125"/>
      <c r="D639" s="104" t="s">
        <v>162</v>
      </c>
      <c r="E639" s="126"/>
      <c r="F639" s="127" t="s">
        <v>1004</v>
      </c>
      <c r="H639" s="128">
        <v>4</v>
      </c>
      <c r="L639" s="125"/>
      <c r="M639" s="129"/>
      <c r="T639" s="130"/>
      <c r="AT639" s="126" t="s">
        <v>162</v>
      </c>
      <c r="AU639" s="126" t="s">
        <v>75</v>
      </c>
      <c r="AV639" s="126" t="s">
        <v>160</v>
      </c>
      <c r="AW639" s="126" t="s">
        <v>121</v>
      </c>
      <c r="AX639" s="126" t="s">
        <v>73</v>
      </c>
      <c r="AY639" s="126" t="s">
        <v>154</v>
      </c>
    </row>
    <row r="640" spans="2:65" s="22" customFormat="1" ht="15.75" customHeight="1" x14ac:dyDescent="0.3">
      <c r="B640" s="23"/>
      <c r="C640" s="86" t="s">
        <v>1717</v>
      </c>
      <c r="D640" s="86" t="s">
        <v>156</v>
      </c>
      <c r="E640" s="87" t="s">
        <v>1718</v>
      </c>
      <c r="F640" s="88" t="s">
        <v>1719</v>
      </c>
      <c r="G640" s="89" t="s">
        <v>174</v>
      </c>
      <c r="H640" s="90">
        <v>11</v>
      </c>
      <c r="I640" s="118"/>
      <c r="J640" s="91">
        <f>ROUND($I$640*$H$640,1)</f>
        <v>0</v>
      </c>
      <c r="K640" s="88"/>
      <c r="L640" s="23"/>
      <c r="M640" s="92"/>
      <c r="N640" s="93" t="s">
        <v>37</v>
      </c>
      <c r="Q640" s="94">
        <v>1.1849999999999999E-2</v>
      </c>
      <c r="R640" s="94">
        <f>$Q$640*$H$640</f>
        <v>0.13034999999999999</v>
      </c>
      <c r="S640" s="94">
        <v>0</v>
      </c>
      <c r="T640" s="95">
        <f>$S$640*$H$640</f>
        <v>0</v>
      </c>
      <c r="AR640" s="19" t="s">
        <v>261</v>
      </c>
      <c r="AT640" s="19" t="s">
        <v>156</v>
      </c>
      <c r="AU640" s="19" t="s">
        <v>75</v>
      </c>
      <c r="AY640" s="22" t="s">
        <v>154</v>
      </c>
      <c r="BE640" s="96">
        <f>IF($N$640="základní",$J$640,0)</f>
        <v>0</v>
      </c>
      <c r="BF640" s="96">
        <f>IF($N$640="snížená",$J$640,0)</f>
        <v>0</v>
      </c>
      <c r="BG640" s="96">
        <f>IF($N$640="zákl. přenesená",$J$640,0)</f>
        <v>0</v>
      </c>
      <c r="BH640" s="96">
        <f>IF($N$640="sníž. přenesená",$J$640,0)</f>
        <v>0</v>
      </c>
      <c r="BI640" s="96">
        <f>IF($N$640="nulová",$J$640,0)</f>
        <v>0</v>
      </c>
      <c r="BJ640" s="19" t="s">
        <v>73</v>
      </c>
      <c r="BK640" s="96">
        <f>ROUND($I$640*$H$640,1)</f>
        <v>0</v>
      </c>
      <c r="BL640" s="19" t="s">
        <v>261</v>
      </c>
      <c r="BM640" s="19" t="s">
        <v>1720</v>
      </c>
    </row>
    <row r="641" spans="2:65" s="22" customFormat="1" ht="15.75" customHeight="1" x14ac:dyDescent="0.3">
      <c r="B641" s="97"/>
      <c r="D641" s="98" t="s">
        <v>162</v>
      </c>
      <c r="E641" s="99"/>
      <c r="F641" s="99" t="s">
        <v>231</v>
      </c>
      <c r="H641" s="100">
        <v>11</v>
      </c>
      <c r="L641" s="97"/>
      <c r="M641" s="101"/>
      <c r="T641" s="102"/>
      <c r="AT641" s="103" t="s">
        <v>162</v>
      </c>
      <c r="AU641" s="103" t="s">
        <v>75</v>
      </c>
      <c r="AV641" s="103" t="s">
        <v>75</v>
      </c>
      <c r="AW641" s="103" t="s">
        <v>121</v>
      </c>
      <c r="AX641" s="103" t="s">
        <v>66</v>
      </c>
      <c r="AY641" s="103" t="s">
        <v>154</v>
      </c>
    </row>
    <row r="642" spans="2:65" s="22" customFormat="1" ht="15.75" customHeight="1" x14ac:dyDescent="0.3">
      <c r="B642" s="125"/>
      <c r="D642" s="104" t="s">
        <v>162</v>
      </c>
      <c r="E642" s="126"/>
      <c r="F642" s="127" t="s">
        <v>1004</v>
      </c>
      <c r="H642" s="128">
        <v>11</v>
      </c>
      <c r="L642" s="125"/>
      <c r="M642" s="129"/>
      <c r="T642" s="130"/>
      <c r="AT642" s="126" t="s">
        <v>162</v>
      </c>
      <c r="AU642" s="126" t="s">
        <v>75</v>
      </c>
      <c r="AV642" s="126" t="s">
        <v>160</v>
      </c>
      <c r="AW642" s="126" t="s">
        <v>121</v>
      </c>
      <c r="AX642" s="126" t="s">
        <v>73</v>
      </c>
      <c r="AY642" s="126" t="s">
        <v>154</v>
      </c>
    </row>
    <row r="643" spans="2:65" s="22" customFormat="1" ht="15.75" customHeight="1" x14ac:dyDescent="0.3">
      <c r="B643" s="23"/>
      <c r="C643" s="86" t="s">
        <v>1721</v>
      </c>
      <c r="D643" s="86" t="s">
        <v>156</v>
      </c>
      <c r="E643" s="87" t="s">
        <v>1722</v>
      </c>
      <c r="F643" s="88" t="s">
        <v>1723</v>
      </c>
      <c r="G643" s="89" t="s">
        <v>174</v>
      </c>
      <c r="H643" s="90">
        <v>51</v>
      </c>
      <c r="I643" s="118"/>
      <c r="J643" s="91">
        <f>ROUND($I$643*$H$643,1)</f>
        <v>0</v>
      </c>
      <c r="K643" s="88"/>
      <c r="L643" s="23"/>
      <c r="M643" s="92"/>
      <c r="N643" s="93" t="s">
        <v>37</v>
      </c>
      <c r="Q643" s="94">
        <v>0</v>
      </c>
      <c r="R643" s="94">
        <f>$Q$643*$H$643</f>
        <v>0</v>
      </c>
      <c r="S643" s="94">
        <v>0</v>
      </c>
      <c r="T643" s="95">
        <f>$S$643*$H$643</f>
        <v>0</v>
      </c>
      <c r="AR643" s="19" t="s">
        <v>261</v>
      </c>
      <c r="AT643" s="19" t="s">
        <v>156</v>
      </c>
      <c r="AU643" s="19" t="s">
        <v>75</v>
      </c>
      <c r="AY643" s="22" t="s">
        <v>154</v>
      </c>
      <c r="BE643" s="96">
        <f>IF($N$643="základní",$J$643,0)</f>
        <v>0</v>
      </c>
      <c r="BF643" s="96">
        <f>IF($N$643="snížená",$J$643,0)</f>
        <v>0</v>
      </c>
      <c r="BG643" s="96">
        <f>IF($N$643="zákl. přenesená",$J$643,0)</f>
        <v>0</v>
      </c>
      <c r="BH643" s="96">
        <f>IF($N$643="sníž. přenesená",$J$643,0)</f>
        <v>0</v>
      </c>
      <c r="BI643" s="96">
        <f>IF($N$643="nulová",$J$643,0)</f>
        <v>0</v>
      </c>
      <c r="BJ643" s="19" t="s">
        <v>73</v>
      </c>
      <c r="BK643" s="96">
        <f>ROUND($I$643*$H$643,1)</f>
        <v>0</v>
      </c>
      <c r="BL643" s="19" t="s">
        <v>261</v>
      </c>
      <c r="BM643" s="19" t="s">
        <v>1724</v>
      </c>
    </row>
    <row r="644" spans="2:65" s="22" customFormat="1" ht="15.75" customHeight="1" x14ac:dyDescent="0.3">
      <c r="B644" s="23"/>
      <c r="C644" s="89" t="s">
        <v>1725</v>
      </c>
      <c r="D644" s="89" t="s">
        <v>156</v>
      </c>
      <c r="E644" s="87" t="s">
        <v>1726</v>
      </c>
      <c r="F644" s="88" t="s">
        <v>1727</v>
      </c>
      <c r="G644" s="89" t="s">
        <v>174</v>
      </c>
      <c r="H644" s="90">
        <v>4</v>
      </c>
      <c r="I644" s="118"/>
      <c r="J644" s="91">
        <f>ROUND($I$644*$H$644,1)</f>
        <v>0</v>
      </c>
      <c r="K644" s="88"/>
      <c r="L644" s="23"/>
      <c r="M644" s="92"/>
      <c r="N644" s="93" t="s">
        <v>37</v>
      </c>
      <c r="Q644" s="94">
        <v>0</v>
      </c>
      <c r="R644" s="94">
        <f>$Q$644*$H$644</f>
        <v>0</v>
      </c>
      <c r="S644" s="94">
        <v>0</v>
      </c>
      <c r="T644" s="95">
        <f>$S$644*$H$644</f>
        <v>0</v>
      </c>
      <c r="AR644" s="19" t="s">
        <v>261</v>
      </c>
      <c r="AT644" s="19" t="s">
        <v>156</v>
      </c>
      <c r="AU644" s="19" t="s">
        <v>75</v>
      </c>
      <c r="AY644" s="19" t="s">
        <v>154</v>
      </c>
      <c r="BE644" s="96">
        <f>IF($N$644="základní",$J$644,0)</f>
        <v>0</v>
      </c>
      <c r="BF644" s="96">
        <f>IF($N$644="snížená",$J$644,0)</f>
        <v>0</v>
      </c>
      <c r="BG644" s="96">
        <f>IF($N$644="zákl. přenesená",$J$644,0)</f>
        <v>0</v>
      </c>
      <c r="BH644" s="96">
        <f>IF($N$644="sníž. přenesená",$J$644,0)</f>
        <v>0</v>
      </c>
      <c r="BI644" s="96">
        <f>IF($N$644="nulová",$J$644,0)</f>
        <v>0</v>
      </c>
      <c r="BJ644" s="19" t="s">
        <v>73</v>
      </c>
      <c r="BK644" s="96">
        <f>ROUND($I$644*$H$644,1)</f>
        <v>0</v>
      </c>
      <c r="BL644" s="19" t="s">
        <v>261</v>
      </c>
      <c r="BM644" s="19" t="s">
        <v>1728</v>
      </c>
    </row>
    <row r="645" spans="2:65" s="22" customFormat="1" ht="15.75" customHeight="1" x14ac:dyDescent="0.3">
      <c r="B645" s="23"/>
      <c r="C645" s="89" t="s">
        <v>1729</v>
      </c>
      <c r="D645" s="89" t="s">
        <v>156</v>
      </c>
      <c r="E645" s="87" t="s">
        <v>1730</v>
      </c>
      <c r="F645" s="88" t="s">
        <v>1731</v>
      </c>
      <c r="G645" s="89" t="s">
        <v>174</v>
      </c>
      <c r="H645" s="90">
        <v>89</v>
      </c>
      <c r="I645" s="118"/>
      <c r="J645" s="91">
        <f>ROUND($I$645*$H$645,1)</f>
        <v>0</v>
      </c>
      <c r="K645" s="88"/>
      <c r="L645" s="23"/>
      <c r="M645" s="92"/>
      <c r="N645" s="93" t="s">
        <v>37</v>
      </c>
      <c r="Q645" s="94">
        <v>0</v>
      </c>
      <c r="R645" s="94">
        <f>$Q$645*$H$645</f>
        <v>0</v>
      </c>
      <c r="S645" s="94">
        <v>0</v>
      </c>
      <c r="T645" s="95">
        <f>$S$645*$H$645</f>
        <v>0</v>
      </c>
      <c r="AR645" s="19" t="s">
        <v>261</v>
      </c>
      <c r="AT645" s="19" t="s">
        <v>156</v>
      </c>
      <c r="AU645" s="19" t="s">
        <v>75</v>
      </c>
      <c r="AY645" s="19" t="s">
        <v>154</v>
      </c>
      <c r="BE645" s="96">
        <f>IF($N$645="základní",$J$645,0)</f>
        <v>0</v>
      </c>
      <c r="BF645" s="96">
        <f>IF($N$645="snížená",$J$645,0)</f>
        <v>0</v>
      </c>
      <c r="BG645" s="96">
        <f>IF($N$645="zákl. přenesená",$J$645,0)</f>
        <v>0</v>
      </c>
      <c r="BH645" s="96">
        <f>IF($N$645="sníž. přenesená",$J$645,0)</f>
        <v>0</v>
      </c>
      <c r="BI645" s="96">
        <f>IF($N$645="nulová",$J$645,0)</f>
        <v>0</v>
      </c>
      <c r="BJ645" s="19" t="s">
        <v>73</v>
      </c>
      <c r="BK645" s="96">
        <f>ROUND($I$645*$H$645,1)</f>
        <v>0</v>
      </c>
      <c r="BL645" s="19" t="s">
        <v>261</v>
      </c>
      <c r="BM645" s="19" t="s">
        <v>1732</v>
      </c>
    </row>
    <row r="646" spans="2:65" s="22" customFormat="1" ht="15.75" customHeight="1" x14ac:dyDescent="0.3">
      <c r="B646" s="23"/>
      <c r="C646" s="89" t="s">
        <v>1733</v>
      </c>
      <c r="D646" s="89" t="s">
        <v>156</v>
      </c>
      <c r="E646" s="87" t="s">
        <v>1734</v>
      </c>
      <c r="F646" s="88" t="s">
        <v>1735</v>
      </c>
      <c r="G646" s="89" t="s">
        <v>174</v>
      </c>
      <c r="H646" s="90">
        <v>11</v>
      </c>
      <c r="I646" s="118"/>
      <c r="J646" s="91">
        <f>ROUND($I$646*$H$646,1)</f>
        <v>0</v>
      </c>
      <c r="K646" s="88"/>
      <c r="L646" s="23"/>
      <c r="M646" s="92"/>
      <c r="N646" s="93" t="s">
        <v>37</v>
      </c>
      <c r="Q646" s="94">
        <v>0</v>
      </c>
      <c r="R646" s="94">
        <f>$Q$646*$H$646</f>
        <v>0</v>
      </c>
      <c r="S646" s="94">
        <v>0</v>
      </c>
      <c r="T646" s="95">
        <f>$S$646*$H$646</f>
        <v>0</v>
      </c>
      <c r="AR646" s="19" t="s">
        <v>261</v>
      </c>
      <c r="AT646" s="19" t="s">
        <v>156</v>
      </c>
      <c r="AU646" s="19" t="s">
        <v>75</v>
      </c>
      <c r="AY646" s="19" t="s">
        <v>154</v>
      </c>
      <c r="BE646" s="96">
        <f>IF($N$646="základní",$J$646,0)</f>
        <v>0</v>
      </c>
      <c r="BF646" s="96">
        <f>IF($N$646="snížená",$J$646,0)</f>
        <v>0</v>
      </c>
      <c r="BG646" s="96">
        <f>IF($N$646="zákl. přenesená",$J$646,0)</f>
        <v>0</v>
      </c>
      <c r="BH646" s="96">
        <f>IF($N$646="sníž. přenesená",$J$646,0)</f>
        <v>0</v>
      </c>
      <c r="BI646" s="96">
        <f>IF($N$646="nulová",$J$646,0)</f>
        <v>0</v>
      </c>
      <c r="BJ646" s="19" t="s">
        <v>73</v>
      </c>
      <c r="BK646" s="96">
        <f>ROUND($I$646*$H$646,1)</f>
        <v>0</v>
      </c>
      <c r="BL646" s="19" t="s">
        <v>261</v>
      </c>
      <c r="BM646" s="19" t="s">
        <v>1736</v>
      </c>
    </row>
    <row r="647" spans="2:65" s="22" customFormat="1" ht="15.75" customHeight="1" x14ac:dyDescent="0.3">
      <c r="B647" s="23"/>
      <c r="C647" s="89" t="s">
        <v>1737</v>
      </c>
      <c r="D647" s="89" t="s">
        <v>156</v>
      </c>
      <c r="E647" s="87" t="s">
        <v>1738</v>
      </c>
      <c r="F647" s="88" t="s">
        <v>1739</v>
      </c>
      <c r="G647" s="89" t="s">
        <v>258</v>
      </c>
      <c r="H647" s="90">
        <v>2</v>
      </c>
      <c r="I647" s="118"/>
      <c r="J647" s="91">
        <f>ROUND($I$647*$H$647,1)</f>
        <v>0</v>
      </c>
      <c r="K647" s="88"/>
      <c r="L647" s="23"/>
      <c r="M647" s="92"/>
      <c r="N647" s="93" t="s">
        <v>37</v>
      </c>
      <c r="Q647" s="94">
        <v>1.24E-3</v>
      </c>
      <c r="R647" s="94">
        <f>$Q$647*$H$647</f>
        <v>2.48E-3</v>
      </c>
      <c r="S647" s="94">
        <v>0</v>
      </c>
      <c r="T647" s="95">
        <f>$S$647*$H$647</f>
        <v>0</v>
      </c>
      <c r="AR647" s="19" t="s">
        <v>261</v>
      </c>
      <c r="AT647" s="19" t="s">
        <v>156</v>
      </c>
      <c r="AU647" s="19" t="s">
        <v>75</v>
      </c>
      <c r="AY647" s="19" t="s">
        <v>154</v>
      </c>
      <c r="BE647" s="96">
        <f>IF($N$647="základní",$J$647,0)</f>
        <v>0</v>
      </c>
      <c r="BF647" s="96">
        <f>IF($N$647="snížená",$J$647,0)</f>
        <v>0</v>
      </c>
      <c r="BG647" s="96">
        <f>IF($N$647="zákl. přenesená",$J$647,0)</f>
        <v>0</v>
      </c>
      <c r="BH647" s="96">
        <f>IF($N$647="sníž. přenesená",$J$647,0)</f>
        <v>0</v>
      </c>
      <c r="BI647" s="96">
        <f>IF($N$647="nulová",$J$647,0)</f>
        <v>0</v>
      </c>
      <c r="BJ647" s="19" t="s">
        <v>73</v>
      </c>
      <c r="BK647" s="96">
        <f>ROUND($I$647*$H$647,1)</f>
        <v>0</v>
      </c>
      <c r="BL647" s="19" t="s">
        <v>261</v>
      </c>
      <c r="BM647" s="19" t="s">
        <v>1740</v>
      </c>
    </row>
    <row r="648" spans="2:65" s="22" customFormat="1" ht="15.75" customHeight="1" x14ac:dyDescent="0.3">
      <c r="B648" s="97"/>
      <c r="D648" s="98" t="s">
        <v>162</v>
      </c>
      <c r="E648" s="99"/>
      <c r="F648" s="99" t="s">
        <v>75</v>
      </c>
      <c r="H648" s="100">
        <v>2</v>
      </c>
      <c r="L648" s="97"/>
      <c r="M648" s="101"/>
      <c r="T648" s="102"/>
      <c r="AT648" s="103" t="s">
        <v>162</v>
      </c>
      <c r="AU648" s="103" t="s">
        <v>75</v>
      </c>
      <c r="AV648" s="103" t="s">
        <v>75</v>
      </c>
      <c r="AW648" s="103" t="s">
        <v>121</v>
      </c>
      <c r="AX648" s="103" t="s">
        <v>66</v>
      </c>
      <c r="AY648" s="103" t="s">
        <v>154</v>
      </c>
    </row>
    <row r="649" spans="2:65" s="22" customFormat="1" ht="15.75" customHeight="1" x14ac:dyDescent="0.3">
      <c r="B649" s="125"/>
      <c r="D649" s="104" t="s">
        <v>162</v>
      </c>
      <c r="E649" s="126"/>
      <c r="F649" s="127" t="s">
        <v>1004</v>
      </c>
      <c r="H649" s="128">
        <v>2</v>
      </c>
      <c r="L649" s="125"/>
      <c r="M649" s="129"/>
      <c r="T649" s="130"/>
      <c r="AT649" s="126" t="s">
        <v>162</v>
      </c>
      <c r="AU649" s="126" t="s">
        <v>75</v>
      </c>
      <c r="AV649" s="126" t="s">
        <v>160</v>
      </c>
      <c r="AW649" s="126" t="s">
        <v>121</v>
      </c>
      <c r="AX649" s="126" t="s">
        <v>73</v>
      </c>
      <c r="AY649" s="126" t="s">
        <v>154</v>
      </c>
    </row>
    <row r="650" spans="2:65" s="22" customFormat="1" ht="15.75" customHeight="1" x14ac:dyDescent="0.3">
      <c r="B650" s="23"/>
      <c r="C650" s="86" t="s">
        <v>1741</v>
      </c>
      <c r="D650" s="86" t="s">
        <v>156</v>
      </c>
      <c r="E650" s="87" t="s">
        <v>1742</v>
      </c>
      <c r="F650" s="88" t="s">
        <v>1743</v>
      </c>
      <c r="G650" s="89" t="s">
        <v>258</v>
      </c>
      <c r="H650" s="90">
        <v>2</v>
      </c>
      <c r="I650" s="118"/>
      <c r="J650" s="91">
        <f>ROUND($I$650*$H$650,1)</f>
        <v>0</v>
      </c>
      <c r="K650" s="88"/>
      <c r="L650" s="23"/>
      <c r="M650" s="92"/>
      <c r="N650" s="93" t="s">
        <v>37</v>
      </c>
      <c r="Q650" s="94">
        <v>2.0799999999999998E-3</v>
      </c>
      <c r="R650" s="94">
        <f>$Q$650*$H$650</f>
        <v>4.1599999999999996E-3</v>
      </c>
      <c r="S650" s="94">
        <v>0</v>
      </c>
      <c r="T650" s="95">
        <f>$S$650*$H$650</f>
        <v>0</v>
      </c>
      <c r="AR650" s="19" t="s">
        <v>261</v>
      </c>
      <c r="AT650" s="19" t="s">
        <v>156</v>
      </c>
      <c r="AU650" s="19" t="s">
        <v>75</v>
      </c>
      <c r="AY650" s="22" t="s">
        <v>154</v>
      </c>
      <c r="BE650" s="96">
        <f>IF($N$650="základní",$J$650,0)</f>
        <v>0</v>
      </c>
      <c r="BF650" s="96">
        <f>IF($N$650="snížená",$J$650,0)</f>
        <v>0</v>
      </c>
      <c r="BG650" s="96">
        <f>IF($N$650="zákl. přenesená",$J$650,0)</f>
        <v>0</v>
      </c>
      <c r="BH650" s="96">
        <f>IF($N$650="sníž. přenesená",$J$650,0)</f>
        <v>0</v>
      </c>
      <c r="BI650" s="96">
        <f>IF($N$650="nulová",$J$650,0)</f>
        <v>0</v>
      </c>
      <c r="BJ650" s="19" t="s">
        <v>73</v>
      </c>
      <c r="BK650" s="96">
        <f>ROUND($I$650*$H$650,1)</f>
        <v>0</v>
      </c>
      <c r="BL650" s="19" t="s">
        <v>261</v>
      </c>
      <c r="BM650" s="19" t="s">
        <v>1744</v>
      </c>
    </row>
    <row r="651" spans="2:65" s="22" customFormat="1" ht="15.75" customHeight="1" x14ac:dyDescent="0.3">
      <c r="B651" s="97"/>
      <c r="D651" s="98" t="s">
        <v>162</v>
      </c>
      <c r="E651" s="99"/>
      <c r="F651" s="99" t="s">
        <v>75</v>
      </c>
      <c r="H651" s="100">
        <v>2</v>
      </c>
      <c r="L651" s="97"/>
      <c r="M651" s="101"/>
      <c r="T651" s="102"/>
      <c r="AT651" s="103" t="s">
        <v>162</v>
      </c>
      <c r="AU651" s="103" t="s">
        <v>75</v>
      </c>
      <c r="AV651" s="103" t="s">
        <v>75</v>
      </c>
      <c r="AW651" s="103" t="s">
        <v>121</v>
      </c>
      <c r="AX651" s="103" t="s">
        <v>66</v>
      </c>
      <c r="AY651" s="103" t="s">
        <v>154</v>
      </c>
    </row>
    <row r="652" spans="2:65" s="22" customFormat="1" ht="15.75" customHeight="1" x14ac:dyDescent="0.3">
      <c r="B652" s="125"/>
      <c r="D652" s="104" t="s">
        <v>162</v>
      </c>
      <c r="E652" s="126"/>
      <c r="F652" s="127" t="s">
        <v>1004</v>
      </c>
      <c r="H652" s="128">
        <v>2</v>
      </c>
      <c r="L652" s="125"/>
      <c r="M652" s="129"/>
      <c r="T652" s="130"/>
      <c r="AT652" s="126" t="s">
        <v>162</v>
      </c>
      <c r="AU652" s="126" t="s">
        <v>75</v>
      </c>
      <c r="AV652" s="126" t="s">
        <v>160</v>
      </c>
      <c r="AW652" s="126" t="s">
        <v>121</v>
      </c>
      <c r="AX652" s="126" t="s">
        <v>73</v>
      </c>
      <c r="AY652" s="126" t="s">
        <v>154</v>
      </c>
    </row>
    <row r="653" spans="2:65" s="22" customFormat="1" ht="15.75" customHeight="1" x14ac:dyDescent="0.3">
      <c r="B653" s="23"/>
      <c r="C653" s="86" t="s">
        <v>1008</v>
      </c>
      <c r="D653" s="86" t="s">
        <v>156</v>
      </c>
      <c r="E653" s="87" t="s">
        <v>1745</v>
      </c>
      <c r="F653" s="88" t="s">
        <v>1746</v>
      </c>
      <c r="G653" s="89" t="s">
        <v>258</v>
      </c>
      <c r="H653" s="90">
        <v>4</v>
      </c>
      <c r="I653" s="118"/>
      <c r="J653" s="91">
        <f>ROUND($I$653*$H$653,1)</f>
        <v>0</v>
      </c>
      <c r="K653" s="88"/>
      <c r="L653" s="23"/>
      <c r="M653" s="92"/>
      <c r="N653" s="93" t="s">
        <v>37</v>
      </c>
      <c r="Q653" s="94">
        <v>0</v>
      </c>
      <c r="R653" s="94">
        <f>$Q$653*$H$653</f>
        <v>0</v>
      </c>
      <c r="S653" s="94">
        <v>0</v>
      </c>
      <c r="T653" s="95">
        <f>$S$653*$H$653</f>
        <v>0</v>
      </c>
      <c r="AR653" s="19" t="s">
        <v>261</v>
      </c>
      <c r="AT653" s="19" t="s">
        <v>156</v>
      </c>
      <c r="AU653" s="19" t="s">
        <v>75</v>
      </c>
      <c r="AY653" s="22" t="s">
        <v>154</v>
      </c>
      <c r="BE653" s="96">
        <f>IF($N$653="základní",$J$653,0)</f>
        <v>0</v>
      </c>
      <c r="BF653" s="96">
        <f>IF($N$653="snížená",$J$653,0)</f>
        <v>0</v>
      </c>
      <c r="BG653" s="96">
        <f>IF($N$653="zákl. přenesená",$J$653,0)</f>
        <v>0</v>
      </c>
      <c r="BH653" s="96">
        <f>IF($N$653="sníž. přenesená",$J$653,0)</f>
        <v>0</v>
      </c>
      <c r="BI653" s="96">
        <f>IF($N$653="nulová",$J$653,0)</f>
        <v>0</v>
      </c>
      <c r="BJ653" s="19" t="s">
        <v>73</v>
      </c>
      <c r="BK653" s="96">
        <f>ROUND($I$653*$H$653,1)</f>
        <v>0</v>
      </c>
      <c r="BL653" s="19" t="s">
        <v>261</v>
      </c>
      <c r="BM653" s="19" t="s">
        <v>1747</v>
      </c>
    </row>
    <row r="654" spans="2:65" s="22" customFormat="1" ht="15.75" customHeight="1" x14ac:dyDescent="0.3">
      <c r="B654" s="97"/>
      <c r="D654" s="98" t="s">
        <v>162</v>
      </c>
      <c r="E654" s="99"/>
      <c r="F654" s="99" t="s">
        <v>160</v>
      </c>
      <c r="H654" s="100">
        <v>4</v>
      </c>
      <c r="L654" s="97"/>
      <c r="M654" s="101"/>
      <c r="T654" s="102"/>
      <c r="AT654" s="103" t="s">
        <v>162</v>
      </c>
      <c r="AU654" s="103" t="s">
        <v>75</v>
      </c>
      <c r="AV654" s="103" t="s">
        <v>75</v>
      </c>
      <c r="AW654" s="103" t="s">
        <v>121</v>
      </c>
      <c r="AX654" s="103" t="s">
        <v>66</v>
      </c>
      <c r="AY654" s="103" t="s">
        <v>154</v>
      </c>
    </row>
    <row r="655" spans="2:65" s="22" customFormat="1" ht="15.75" customHeight="1" x14ac:dyDescent="0.3">
      <c r="B655" s="125"/>
      <c r="D655" s="104" t="s">
        <v>162</v>
      </c>
      <c r="E655" s="126"/>
      <c r="F655" s="127" t="s">
        <v>1004</v>
      </c>
      <c r="H655" s="128">
        <v>4</v>
      </c>
      <c r="L655" s="125"/>
      <c r="M655" s="129"/>
      <c r="T655" s="130"/>
      <c r="AT655" s="126" t="s">
        <v>162</v>
      </c>
      <c r="AU655" s="126" t="s">
        <v>75</v>
      </c>
      <c r="AV655" s="126" t="s">
        <v>160</v>
      </c>
      <c r="AW655" s="126" t="s">
        <v>121</v>
      </c>
      <c r="AX655" s="126" t="s">
        <v>73</v>
      </c>
      <c r="AY655" s="126" t="s">
        <v>154</v>
      </c>
    </row>
    <row r="656" spans="2:65" s="22" customFormat="1" ht="15.75" customHeight="1" x14ac:dyDescent="0.3">
      <c r="B656" s="23"/>
      <c r="C656" s="86" t="s">
        <v>1748</v>
      </c>
      <c r="D656" s="86" t="s">
        <v>156</v>
      </c>
      <c r="E656" s="87" t="s">
        <v>1749</v>
      </c>
      <c r="F656" s="88" t="s">
        <v>1750</v>
      </c>
      <c r="G656" s="89" t="s">
        <v>258</v>
      </c>
      <c r="H656" s="90">
        <v>3</v>
      </c>
      <c r="I656" s="118"/>
      <c r="J656" s="91">
        <f>ROUND($I$656*$H$656,1)</f>
        <v>0</v>
      </c>
      <c r="K656" s="88"/>
      <c r="L656" s="23"/>
      <c r="M656" s="92"/>
      <c r="N656" s="93" t="s">
        <v>37</v>
      </c>
      <c r="Q656" s="94">
        <v>0</v>
      </c>
      <c r="R656" s="94">
        <f>$Q$656*$H$656</f>
        <v>0</v>
      </c>
      <c r="S656" s="94">
        <v>0</v>
      </c>
      <c r="T656" s="95">
        <f>$S$656*$H$656</f>
        <v>0</v>
      </c>
      <c r="AR656" s="19" t="s">
        <v>261</v>
      </c>
      <c r="AT656" s="19" t="s">
        <v>156</v>
      </c>
      <c r="AU656" s="19" t="s">
        <v>75</v>
      </c>
      <c r="AY656" s="22" t="s">
        <v>154</v>
      </c>
      <c r="BE656" s="96">
        <f>IF($N$656="základní",$J$656,0)</f>
        <v>0</v>
      </c>
      <c r="BF656" s="96">
        <f>IF($N$656="snížená",$J$656,0)</f>
        <v>0</v>
      </c>
      <c r="BG656" s="96">
        <f>IF($N$656="zákl. přenesená",$J$656,0)</f>
        <v>0</v>
      </c>
      <c r="BH656" s="96">
        <f>IF($N$656="sníž. přenesená",$J$656,0)</f>
        <v>0</v>
      </c>
      <c r="BI656" s="96">
        <f>IF($N$656="nulová",$J$656,0)</f>
        <v>0</v>
      </c>
      <c r="BJ656" s="19" t="s">
        <v>73</v>
      </c>
      <c r="BK656" s="96">
        <f>ROUND($I$656*$H$656,1)</f>
        <v>0</v>
      </c>
      <c r="BL656" s="19" t="s">
        <v>261</v>
      </c>
      <c r="BM656" s="19" t="s">
        <v>1751</v>
      </c>
    </row>
    <row r="657" spans="2:65" s="22" customFormat="1" ht="15.75" customHeight="1" x14ac:dyDescent="0.3">
      <c r="B657" s="97"/>
      <c r="D657" s="98" t="s">
        <v>162</v>
      </c>
      <c r="E657" s="99"/>
      <c r="F657" s="99" t="s">
        <v>97</v>
      </c>
      <c r="H657" s="100">
        <v>3</v>
      </c>
      <c r="L657" s="97"/>
      <c r="M657" s="101"/>
      <c r="T657" s="102"/>
      <c r="AT657" s="103" t="s">
        <v>162</v>
      </c>
      <c r="AU657" s="103" t="s">
        <v>75</v>
      </c>
      <c r="AV657" s="103" t="s">
        <v>75</v>
      </c>
      <c r="AW657" s="103" t="s">
        <v>121</v>
      </c>
      <c r="AX657" s="103" t="s">
        <v>66</v>
      </c>
      <c r="AY657" s="103" t="s">
        <v>154</v>
      </c>
    </row>
    <row r="658" spans="2:65" s="22" customFormat="1" ht="15.75" customHeight="1" x14ac:dyDescent="0.3">
      <c r="B658" s="125"/>
      <c r="D658" s="104" t="s">
        <v>162</v>
      </c>
      <c r="E658" s="126"/>
      <c r="F658" s="127" t="s">
        <v>1004</v>
      </c>
      <c r="H658" s="128">
        <v>3</v>
      </c>
      <c r="L658" s="125"/>
      <c r="M658" s="129"/>
      <c r="T658" s="130"/>
      <c r="AT658" s="126" t="s">
        <v>162</v>
      </c>
      <c r="AU658" s="126" t="s">
        <v>75</v>
      </c>
      <c r="AV658" s="126" t="s">
        <v>160</v>
      </c>
      <c r="AW658" s="126" t="s">
        <v>121</v>
      </c>
      <c r="AX658" s="126" t="s">
        <v>73</v>
      </c>
      <c r="AY658" s="126" t="s">
        <v>154</v>
      </c>
    </row>
    <row r="659" spans="2:65" s="22" customFormat="1" ht="15.75" customHeight="1" x14ac:dyDescent="0.3">
      <c r="B659" s="23"/>
      <c r="C659" s="86" t="s">
        <v>1752</v>
      </c>
      <c r="D659" s="86" t="s">
        <v>156</v>
      </c>
      <c r="E659" s="87" t="s">
        <v>1753</v>
      </c>
      <c r="F659" s="88" t="s">
        <v>1754</v>
      </c>
      <c r="G659" s="89" t="s">
        <v>258</v>
      </c>
      <c r="H659" s="90">
        <v>2</v>
      </c>
      <c r="I659" s="118"/>
      <c r="J659" s="91">
        <f>ROUND($I$659*$H$659,1)</f>
        <v>0</v>
      </c>
      <c r="K659" s="88"/>
      <c r="L659" s="23"/>
      <c r="M659" s="92"/>
      <c r="N659" s="93" t="s">
        <v>37</v>
      </c>
      <c r="Q659" s="94">
        <v>0</v>
      </c>
      <c r="R659" s="94">
        <f>$Q$659*$H$659</f>
        <v>0</v>
      </c>
      <c r="S659" s="94">
        <v>0</v>
      </c>
      <c r="T659" s="95">
        <f>$S$659*$H$659</f>
        <v>0</v>
      </c>
      <c r="AR659" s="19" t="s">
        <v>261</v>
      </c>
      <c r="AT659" s="19" t="s">
        <v>156</v>
      </c>
      <c r="AU659" s="19" t="s">
        <v>75</v>
      </c>
      <c r="AY659" s="22" t="s">
        <v>154</v>
      </c>
      <c r="BE659" s="96">
        <f>IF($N$659="základní",$J$659,0)</f>
        <v>0</v>
      </c>
      <c r="BF659" s="96">
        <f>IF($N$659="snížená",$J$659,0)</f>
        <v>0</v>
      </c>
      <c r="BG659" s="96">
        <f>IF($N$659="zákl. přenesená",$J$659,0)</f>
        <v>0</v>
      </c>
      <c r="BH659" s="96">
        <f>IF($N$659="sníž. přenesená",$J$659,0)</f>
        <v>0</v>
      </c>
      <c r="BI659" s="96">
        <f>IF($N$659="nulová",$J$659,0)</f>
        <v>0</v>
      </c>
      <c r="BJ659" s="19" t="s">
        <v>73</v>
      </c>
      <c r="BK659" s="96">
        <f>ROUND($I$659*$H$659,1)</f>
        <v>0</v>
      </c>
      <c r="BL659" s="19" t="s">
        <v>261</v>
      </c>
      <c r="BM659" s="19" t="s">
        <v>1755</v>
      </c>
    </row>
    <row r="660" spans="2:65" s="22" customFormat="1" ht="15.75" customHeight="1" x14ac:dyDescent="0.3">
      <c r="B660" s="97"/>
      <c r="D660" s="98" t="s">
        <v>162</v>
      </c>
      <c r="E660" s="99"/>
      <c r="F660" s="99" t="s">
        <v>75</v>
      </c>
      <c r="H660" s="100">
        <v>2</v>
      </c>
      <c r="L660" s="97"/>
      <c r="M660" s="101"/>
      <c r="T660" s="102"/>
      <c r="AT660" s="103" t="s">
        <v>162</v>
      </c>
      <c r="AU660" s="103" t="s">
        <v>75</v>
      </c>
      <c r="AV660" s="103" t="s">
        <v>75</v>
      </c>
      <c r="AW660" s="103" t="s">
        <v>121</v>
      </c>
      <c r="AX660" s="103" t="s">
        <v>66</v>
      </c>
      <c r="AY660" s="103" t="s">
        <v>154</v>
      </c>
    </row>
    <row r="661" spans="2:65" s="22" customFormat="1" ht="15.75" customHeight="1" x14ac:dyDescent="0.3">
      <c r="B661" s="125"/>
      <c r="D661" s="104" t="s">
        <v>162</v>
      </c>
      <c r="E661" s="126"/>
      <c r="F661" s="127" t="s">
        <v>1004</v>
      </c>
      <c r="H661" s="128">
        <v>2</v>
      </c>
      <c r="L661" s="125"/>
      <c r="M661" s="129"/>
      <c r="T661" s="130"/>
      <c r="AT661" s="126" t="s">
        <v>162</v>
      </c>
      <c r="AU661" s="126" t="s">
        <v>75</v>
      </c>
      <c r="AV661" s="126" t="s">
        <v>160</v>
      </c>
      <c r="AW661" s="126" t="s">
        <v>121</v>
      </c>
      <c r="AX661" s="126" t="s">
        <v>73</v>
      </c>
      <c r="AY661" s="126" t="s">
        <v>154</v>
      </c>
    </row>
    <row r="662" spans="2:65" s="22" customFormat="1" ht="15.75" customHeight="1" x14ac:dyDescent="0.3">
      <c r="B662" s="23"/>
      <c r="C662" s="86" t="s">
        <v>1756</v>
      </c>
      <c r="D662" s="86" t="s">
        <v>156</v>
      </c>
      <c r="E662" s="87" t="s">
        <v>1757</v>
      </c>
      <c r="F662" s="88" t="s">
        <v>1758</v>
      </c>
      <c r="G662" s="89" t="s">
        <v>258</v>
      </c>
      <c r="H662" s="90">
        <v>2</v>
      </c>
      <c r="I662" s="118"/>
      <c r="J662" s="91">
        <f>ROUND($I$662*$H$662,1)</f>
        <v>0</v>
      </c>
      <c r="K662" s="88"/>
      <c r="L662" s="23"/>
      <c r="M662" s="92"/>
      <c r="N662" s="93" t="s">
        <v>37</v>
      </c>
      <c r="Q662" s="94">
        <v>0</v>
      </c>
      <c r="R662" s="94">
        <f>$Q$662*$H$662</f>
        <v>0</v>
      </c>
      <c r="S662" s="94">
        <v>0</v>
      </c>
      <c r="T662" s="95">
        <f>$S$662*$H$662</f>
        <v>0</v>
      </c>
      <c r="AR662" s="19" t="s">
        <v>261</v>
      </c>
      <c r="AT662" s="19" t="s">
        <v>156</v>
      </c>
      <c r="AU662" s="19" t="s">
        <v>75</v>
      </c>
      <c r="AY662" s="22" t="s">
        <v>154</v>
      </c>
      <c r="BE662" s="96">
        <f>IF($N$662="základní",$J$662,0)</f>
        <v>0</v>
      </c>
      <c r="BF662" s="96">
        <f>IF($N$662="snížená",$J$662,0)</f>
        <v>0</v>
      </c>
      <c r="BG662" s="96">
        <f>IF($N$662="zákl. přenesená",$J$662,0)</f>
        <v>0</v>
      </c>
      <c r="BH662" s="96">
        <f>IF($N$662="sníž. přenesená",$J$662,0)</f>
        <v>0</v>
      </c>
      <c r="BI662" s="96">
        <f>IF($N$662="nulová",$J$662,0)</f>
        <v>0</v>
      </c>
      <c r="BJ662" s="19" t="s">
        <v>73</v>
      </c>
      <c r="BK662" s="96">
        <f>ROUND($I$662*$H$662,1)</f>
        <v>0</v>
      </c>
      <c r="BL662" s="19" t="s">
        <v>261</v>
      </c>
      <c r="BM662" s="19" t="s">
        <v>1759</v>
      </c>
    </row>
    <row r="663" spans="2:65" s="22" customFormat="1" ht="15.75" customHeight="1" x14ac:dyDescent="0.3">
      <c r="B663" s="97"/>
      <c r="D663" s="98" t="s">
        <v>162</v>
      </c>
      <c r="E663" s="99"/>
      <c r="F663" s="99" t="s">
        <v>75</v>
      </c>
      <c r="H663" s="100">
        <v>2</v>
      </c>
      <c r="L663" s="97"/>
      <c r="M663" s="101"/>
      <c r="T663" s="102"/>
      <c r="AT663" s="103" t="s">
        <v>162</v>
      </c>
      <c r="AU663" s="103" t="s">
        <v>75</v>
      </c>
      <c r="AV663" s="103" t="s">
        <v>75</v>
      </c>
      <c r="AW663" s="103" t="s">
        <v>121</v>
      </c>
      <c r="AX663" s="103" t="s">
        <v>66</v>
      </c>
      <c r="AY663" s="103" t="s">
        <v>154</v>
      </c>
    </row>
    <row r="664" spans="2:65" s="22" customFormat="1" ht="15.75" customHeight="1" x14ac:dyDescent="0.3">
      <c r="B664" s="125"/>
      <c r="D664" s="104" t="s">
        <v>162</v>
      </c>
      <c r="E664" s="126"/>
      <c r="F664" s="127" t="s">
        <v>1004</v>
      </c>
      <c r="H664" s="128">
        <v>2</v>
      </c>
      <c r="L664" s="125"/>
      <c r="M664" s="129"/>
      <c r="T664" s="130"/>
      <c r="AT664" s="126" t="s">
        <v>162</v>
      </c>
      <c r="AU664" s="126" t="s">
        <v>75</v>
      </c>
      <c r="AV664" s="126" t="s">
        <v>160</v>
      </c>
      <c r="AW664" s="126" t="s">
        <v>121</v>
      </c>
      <c r="AX664" s="126" t="s">
        <v>73</v>
      </c>
      <c r="AY664" s="126" t="s">
        <v>154</v>
      </c>
    </row>
    <row r="665" spans="2:65" s="22" customFormat="1" ht="15.75" customHeight="1" x14ac:dyDescent="0.3">
      <c r="B665" s="23"/>
      <c r="C665" s="86" t="s">
        <v>1760</v>
      </c>
      <c r="D665" s="86" t="s">
        <v>156</v>
      </c>
      <c r="E665" s="87" t="s">
        <v>1761</v>
      </c>
      <c r="F665" s="88" t="s">
        <v>1762</v>
      </c>
      <c r="G665" s="89" t="s">
        <v>258</v>
      </c>
      <c r="H665" s="90">
        <v>6</v>
      </c>
      <c r="I665" s="118"/>
      <c r="J665" s="91">
        <f>ROUND($I$665*$H$665,1)</f>
        <v>0</v>
      </c>
      <c r="K665" s="88"/>
      <c r="L665" s="23"/>
      <c r="M665" s="92"/>
      <c r="N665" s="93" t="s">
        <v>37</v>
      </c>
      <c r="Q665" s="94">
        <v>0</v>
      </c>
      <c r="R665" s="94">
        <f>$Q$665*$H$665</f>
        <v>0</v>
      </c>
      <c r="S665" s="94">
        <v>0</v>
      </c>
      <c r="T665" s="95">
        <f>$S$665*$H$665</f>
        <v>0</v>
      </c>
      <c r="AR665" s="19" t="s">
        <v>261</v>
      </c>
      <c r="AT665" s="19" t="s">
        <v>156</v>
      </c>
      <c r="AU665" s="19" t="s">
        <v>75</v>
      </c>
      <c r="AY665" s="22" t="s">
        <v>154</v>
      </c>
      <c r="BE665" s="96">
        <f>IF($N$665="základní",$J$665,0)</f>
        <v>0</v>
      </c>
      <c r="BF665" s="96">
        <f>IF($N$665="snížená",$J$665,0)</f>
        <v>0</v>
      </c>
      <c r="BG665" s="96">
        <f>IF($N$665="zákl. přenesená",$J$665,0)</f>
        <v>0</v>
      </c>
      <c r="BH665" s="96">
        <f>IF($N$665="sníž. přenesená",$J$665,0)</f>
        <v>0</v>
      </c>
      <c r="BI665" s="96">
        <f>IF($N$665="nulová",$J$665,0)</f>
        <v>0</v>
      </c>
      <c r="BJ665" s="19" t="s">
        <v>73</v>
      </c>
      <c r="BK665" s="96">
        <f>ROUND($I$665*$H$665,1)</f>
        <v>0</v>
      </c>
      <c r="BL665" s="19" t="s">
        <v>261</v>
      </c>
      <c r="BM665" s="19" t="s">
        <v>1763</v>
      </c>
    </row>
    <row r="666" spans="2:65" s="22" customFormat="1" ht="15.75" customHeight="1" x14ac:dyDescent="0.3">
      <c r="B666" s="97"/>
      <c r="D666" s="98" t="s">
        <v>162</v>
      </c>
      <c r="E666" s="99"/>
      <c r="F666" s="99" t="s">
        <v>192</v>
      </c>
      <c r="H666" s="100">
        <v>6</v>
      </c>
      <c r="L666" s="97"/>
      <c r="M666" s="101"/>
      <c r="T666" s="102"/>
      <c r="AT666" s="103" t="s">
        <v>162</v>
      </c>
      <c r="AU666" s="103" t="s">
        <v>75</v>
      </c>
      <c r="AV666" s="103" t="s">
        <v>75</v>
      </c>
      <c r="AW666" s="103" t="s">
        <v>121</v>
      </c>
      <c r="AX666" s="103" t="s">
        <v>66</v>
      </c>
      <c r="AY666" s="103" t="s">
        <v>154</v>
      </c>
    </row>
    <row r="667" spans="2:65" s="22" customFormat="1" ht="15.75" customHeight="1" x14ac:dyDescent="0.3">
      <c r="B667" s="125"/>
      <c r="D667" s="104" t="s">
        <v>162</v>
      </c>
      <c r="E667" s="126"/>
      <c r="F667" s="127" t="s">
        <v>1004</v>
      </c>
      <c r="H667" s="128">
        <v>6</v>
      </c>
      <c r="L667" s="125"/>
      <c r="M667" s="129"/>
      <c r="T667" s="130"/>
      <c r="AT667" s="126" t="s">
        <v>162</v>
      </c>
      <c r="AU667" s="126" t="s">
        <v>75</v>
      </c>
      <c r="AV667" s="126" t="s">
        <v>160</v>
      </c>
      <c r="AW667" s="126" t="s">
        <v>121</v>
      </c>
      <c r="AX667" s="126" t="s">
        <v>73</v>
      </c>
      <c r="AY667" s="126" t="s">
        <v>154</v>
      </c>
    </row>
    <row r="668" spans="2:65" s="22" customFormat="1" ht="15.75" customHeight="1" x14ac:dyDescent="0.3">
      <c r="B668" s="23"/>
      <c r="C668" s="86" t="s">
        <v>1764</v>
      </c>
      <c r="D668" s="86" t="s">
        <v>156</v>
      </c>
      <c r="E668" s="87" t="s">
        <v>1765</v>
      </c>
      <c r="F668" s="88" t="s">
        <v>1766</v>
      </c>
      <c r="G668" s="89" t="s">
        <v>258</v>
      </c>
      <c r="H668" s="90">
        <v>4</v>
      </c>
      <c r="I668" s="118"/>
      <c r="J668" s="91">
        <f>ROUND($I$668*$H$668,1)</f>
        <v>0</v>
      </c>
      <c r="K668" s="88"/>
      <c r="L668" s="23"/>
      <c r="M668" s="92"/>
      <c r="N668" s="93" t="s">
        <v>37</v>
      </c>
      <c r="Q668" s="94">
        <v>1.8699999999999999E-3</v>
      </c>
      <c r="R668" s="94">
        <f>$Q$668*$H$668</f>
        <v>7.4799999999999997E-3</v>
      </c>
      <c r="S668" s="94">
        <v>0</v>
      </c>
      <c r="T668" s="95">
        <f>$S$668*$H$668</f>
        <v>0</v>
      </c>
      <c r="AR668" s="19" t="s">
        <v>261</v>
      </c>
      <c r="AT668" s="19" t="s">
        <v>156</v>
      </c>
      <c r="AU668" s="19" t="s">
        <v>75</v>
      </c>
      <c r="AY668" s="22" t="s">
        <v>154</v>
      </c>
      <c r="BE668" s="96">
        <f>IF($N$668="základní",$J$668,0)</f>
        <v>0</v>
      </c>
      <c r="BF668" s="96">
        <f>IF($N$668="snížená",$J$668,0)</f>
        <v>0</v>
      </c>
      <c r="BG668" s="96">
        <f>IF($N$668="zákl. přenesená",$J$668,0)</f>
        <v>0</v>
      </c>
      <c r="BH668" s="96">
        <f>IF($N$668="sníž. přenesená",$J$668,0)</f>
        <v>0</v>
      </c>
      <c r="BI668" s="96">
        <f>IF($N$668="nulová",$J$668,0)</f>
        <v>0</v>
      </c>
      <c r="BJ668" s="19" t="s">
        <v>73</v>
      </c>
      <c r="BK668" s="96">
        <f>ROUND($I$668*$H$668,1)</f>
        <v>0</v>
      </c>
      <c r="BL668" s="19" t="s">
        <v>261</v>
      </c>
      <c r="BM668" s="19" t="s">
        <v>1767</v>
      </c>
    </row>
    <row r="669" spans="2:65" s="22" customFormat="1" ht="15.75" customHeight="1" x14ac:dyDescent="0.3">
      <c r="B669" s="97"/>
      <c r="D669" s="98" t="s">
        <v>162</v>
      </c>
      <c r="E669" s="99"/>
      <c r="F669" s="99" t="s">
        <v>160</v>
      </c>
      <c r="H669" s="100">
        <v>4</v>
      </c>
      <c r="L669" s="97"/>
      <c r="M669" s="101"/>
      <c r="T669" s="102"/>
      <c r="AT669" s="103" t="s">
        <v>162</v>
      </c>
      <c r="AU669" s="103" t="s">
        <v>75</v>
      </c>
      <c r="AV669" s="103" t="s">
        <v>75</v>
      </c>
      <c r="AW669" s="103" t="s">
        <v>121</v>
      </c>
      <c r="AX669" s="103" t="s">
        <v>66</v>
      </c>
      <c r="AY669" s="103" t="s">
        <v>154</v>
      </c>
    </row>
    <row r="670" spans="2:65" s="22" customFormat="1" ht="15.75" customHeight="1" x14ac:dyDescent="0.3">
      <c r="B670" s="125"/>
      <c r="D670" s="104" t="s">
        <v>162</v>
      </c>
      <c r="E670" s="126"/>
      <c r="F670" s="127" t="s">
        <v>1004</v>
      </c>
      <c r="H670" s="128">
        <v>4</v>
      </c>
      <c r="L670" s="125"/>
      <c r="M670" s="129"/>
      <c r="T670" s="130"/>
      <c r="AT670" s="126" t="s">
        <v>162</v>
      </c>
      <c r="AU670" s="126" t="s">
        <v>75</v>
      </c>
      <c r="AV670" s="126" t="s">
        <v>160</v>
      </c>
      <c r="AW670" s="126" t="s">
        <v>121</v>
      </c>
      <c r="AX670" s="126" t="s">
        <v>73</v>
      </c>
      <c r="AY670" s="126" t="s">
        <v>154</v>
      </c>
    </row>
    <row r="671" spans="2:65" s="22" customFormat="1" ht="15.75" customHeight="1" x14ac:dyDescent="0.3">
      <c r="B671" s="23"/>
      <c r="C671" s="86" t="s">
        <v>1768</v>
      </c>
      <c r="D671" s="86" t="s">
        <v>156</v>
      </c>
      <c r="E671" s="87" t="s">
        <v>1769</v>
      </c>
      <c r="F671" s="88" t="s">
        <v>1770</v>
      </c>
      <c r="G671" s="89" t="s">
        <v>258</v>
      </c>
      <c r="H671" s="90">
        <v>2</v>
      </c>
      <c r="I671" s="118"/>
      <c r="J671" s="91">
        <f>ROUND($I$671*$H$671,1)</f>
        <v>0</v>
      </c>
      <c r="K671" s="88"/>
      <c r="L671" s="23"/>
      <c r="M671" s="92"/>
      <c r="N671" s="93" t="s">
        <v>37</v>
      </c>
      <c r="Q671" s="94">
        <v>1.49E-3</v>
      </c>
      <c r="R671" s="94">
        <f>$Q$671*$H$671</f>
        <v>2.98E-3</v>
      </c>
      <c r="S671" s="94">
        <v>0</v>
      </c>
      <c r="T671" s="95">
        <f>$S$671*$H$671</f>
        <v>0</v>
      </c>
      <c r="AR671" s="19" t="s">
        <v>261</v>
      </c>
      <c r="AT671" s="19" t="s">
        <v>156</v>
      </c>
      <c r="AU671" s="19" t="s">
        <v>75</v>
      </c>
      <c r="AY671" s="22" t="s">
        <v>154</v>
      </c>
      <c r="BE671" s="96">
        <f>IF($N$671="základní",$J$671,0)</f>
        <v>0</v>
      </c>
      <c r="BF671" s="96">
        <f>IF($N$671="snížená",$J$671,0)</f>
        <v>0</v>
      </c>
      <c r="BG671" s="96">
        <f>IF($N$671="zákl. přenesená",$J$671,0)</f>
        <v>0</v>
      </c>
      <c r="BH671" s="96">
        <f>IF($N$671="sníž. přenesená",$J$671,0)</f>
        <v>0</v>
      </c>
      <c r="BI671" s="96">
        <f>IF($N$671="nulová",$J$671,0)</f>
        <v>0</v>
      </c>
      <c r="BJ671" s="19" t="s">
        <v>73</v>
      </c>
      <c r="BK671" s="96">
        <f>ROUND($I$671*$H$671,1)</f>
        <v>0</v>
      </c>
      <c r="BL671" s="19" t="s">
        <v>261</v>
      </c>
      <c r="BM671" s="19" t="s">
        <v>1771</v>
      </c>
    </row>
    <row r="672" spans="2:65" s="22" customFormat="1" ht="15.75" customHeight="1" x14ac:dyDescent="0.3">
      <c r="B672" s="97"/>
      <c r="D672" s="98" t="s">
        <v>162</v>
      </c>
      <c r="E672" s="99"/>
      <c r="F672" s="99" t="s">
        <v>75</v>
      </c>
      <c r="H672" s="100">
        <v>2</v>
      </c>
      <c r="L672" s="97"/>
      <c r="M672" s="101"/>
      <c r="T672" s="102"/>
      <c r="AT672" s="103" t="s">
        <v>162</v>
      </c>
      <c r="AU672" s="103" t="s">
        <v>75</v>
      </c>
      <c r="AV672" s="103" t="s">
        <v>75</v>
      </c>
      <c r="AW672" s="103" t="s">
        <v>121</v>
      </c>
      <c r="AX672" s="103" t="s">
        <v>66</v>
      </c>
      <c r="AY672" s="103" t="s">
        <v>154</v>
      </c>
    </row>
    <row r="673" spans="2:65" s="22" customFormat="1" ht="15.75" customHeight="1" x14ac:dyDescent="0.3">
      <c r="B673" s="125"/>
      <c r="D673" s="104" t="s">
        <v>162</v>
      </c>
      <c r="E673" s="126"/>
      <c r="F673" s="127" t="s">
        <v>1004</v>
      </c>
      <c r="H673" s="128">
        <v>2</v>
      </c>
      <c r="L673" s="125"/>
      <c r="M673" s="129"/>
      <c r="T673" s="130"/>
      <c r="AT673" s="126" t="s">
        <v>162</v>
      </c>
      <c r="AU673" s="126" t="s">
        <v>75</v>
      </c>
      <c r="AV673" s="126" t="s">
        <v>160</v>
      </c>
      <c r="AW673" s="126" t="s">
        <v>121</v>
      </c>
      <c r="AX673" s="126" t="s">
        <v>73</v>
      </c>
      <c r="AY673" s="126" t="s">
        <v>154</v>
      </c>
    </row>
    <row r="674" spans="2:65" s="22" customFormat="1" ht="15.75" customHeight="1" x14ac:dyDescent="0.3">
      <c r="B674" s="23"/>
      <c r="C674" s="86" t="s">
        <v>1772</v>
      </c>
      <c r="D674" s="86" t="s">
        <v>156</v>
      </c>
      <c r="E674" s="87" t="s">
        <v>1773</v>
      </c>
      <c r="F674" s="88" t="s">
        <v>1774</v>
      </c>
      <c r="G674" s="89" t="s">
        <v>258</v>
      </c>
      <c r="H674" s="90">
        <v>10</v>
      </c>
      <c r="I674" s="118"/>
      <c r="J674" s="91">
        <f>ROUND($I$674*$H$674,1)</f>
        <v>0</v>
      </c>
      <c r="K674" s="88"/>
      <c r="L674" s="23"/>
      <c r="M674" s="92"/>
      <c r="N674" s="93" t="s">
        <v>37</v>
      </c>
      <c r="Q674" s="94">
        <v>1.7600000000000001E-3</v>
      </c>
      <c r="R674" s="94">
        <f>$Q$674*$H$674</f>
        <v>1.7600000000000001E-2</v>
      </c>
      <c r="S674" s="94">
        <v>0</v>
      </c>
      <c r="T674" s="95">
        <f>$S$674*$H$674</f>
        <v>0</v>
      </c>
      <c r="AR674" s="19" t="s">
        <v>261</v>
      </c>
      <c r="AT674" s="19" t="s">
        <v>156</v>
      </c>
      <c r="AU674" s="19" t="s">
        <v>75</v>
      </c>
      <c r="AY674" s="22" t="s">
        <v>154</v>
      </c>
      <c r="BE674" s="96">
        <f>IF($N$674="základní",$J$674,0)</f>
        <v>0</v>
      </c>
      <c r="BF674" s="96">
        <f>IF($N$674="snížená",$J$674,0)</f>
        <v>0</v>
      </c>
      <c r="BG674" s="96">
        <f>IF($N$674="zákl. přenesená",$J$674,0)</f>
        <v>0</v>
      </c>
      <c r="BH674" s="96">
        <f>IF($N$674="sníž. přenesená",$J$674,0)</f>
        <v>0</v>
      </c>
      <c r="BI674" s="96">
        <f>IF($N$674="nulová",$J$674,0)</f>
        <v>0</v>
      </c>
      <c r="BJ674" s="19" t="s">
        <v>73</v>
      </c>
      <c r="BK674" s="96">
        <f>ROUND($I$674*$H$674,1)</f>
        <v>0</v>
      </c>
      <c r="BL674" s="19" t="s">
        <v>261</v>
      </c>
      <c r="BM674" s="19" t="s">
        <v>1775</v>
      </c>
    </row>
    <row r="675" spans="2:65" s="22" customFormat="1" ht="15.75" customHeight="1" x14ac:dyDescent="0.3">
      <c r="B675" s="97"/>
      <c r="D675" s="98" t="s">
        <v>162</v>
      </c>
      <c r="E675" s="99"/>
      <c r="F675" s="99" t="s">
        <v>226</v>
      </c>
      <c r="H675" s="100">
        <v>10</v>
      </c>
      <c r="L675" s="97"/>
      <c r="M675" s="101"/>
      <c r="T675" s="102"/>
      <c r="AT675" s="103" t="s">
        <v>162</v>
      </c>
      <c r="AU675" s="103" t="s">
        <v>75</v>
      </c>
      <c r="AV675" s="103" t="s">
        <v>75</v>
      </c>
      <c r="AW675" s="103" t="s">
        <v>121</v>
      </c>
      <c r="AX675" s="103" t="s">
        <v>66</v>
      </c>
      <c r="AY675" s="103" t="s">
        <v>154</v>
      </c>
    </row>
    <row r="676" spans="2:65" s="22" customFormat="1" ht="15.75" customHeight="1" x14ac:dyDescent="0.3">
      <c r="B676" s="125"/>
      <c r="D676" s="104" t="s">
        <v>162</v>
      </c>
      <c r="E676" s="126"/>
      <c r="F676" s="127" t="s">
        <v>1004</v>
      </c>
      <c r="H676" s="128">
        <v>10</v>
      </c>
      <c r="L676" s="125"/>
      <c r="M676" s="129"/>
      <c r="T676" s="130"/>
      <c r="AT676" s="126" t="s">
        <v>162</v>
      </c>
      <c r="AU676" s="126" t="s">
        <v>75</v>
      </c>
      <c r="AV676" s="126" t="s">
        <v>160</v>
      </c>
      <c r="AW676" s="126" t="s">
        <v>121</v>
      </c>
      <c r="AX676" s="126" t="s">
        <v>73</v>
      </c>
      <c r="AY676" s="126" t="s">
        <v>154</v>
      </c>
    </row>
    <row r="677" spans="2:65" s="22" customFormat="1" ht="15.75" customHeight="1" x14ac:dyDescent="0.3">
      <c r="B677" s="23"/>
      <c r="C677" s="86" t="s">
        <v>1776</v>
      </c>
      <c r="D677" s="86" t="s">
        <v>156</v>
      </c>
      <c r="E677" s="87" t="s">
        <v>1777</v>
      </c>
      <c r="F677" s="88" t="s">
        <v>1778</v>
      </c>
      <c r="G677" s="89" t="s">
        <v>258</v>
      </c>
      <c r="H677" s="90">
        <v>4</v>
      </c>
      <c r="I677" s="118"/>
      <c r="J677" s="91">
        <f>ROUND($I$677*$H$677,1)</f>
        <v>0</v>
      </c>
      <c r="K677" s="88"/>
      <c r="L677" s="23"/>
      <c r="M677" s="92"/>
      <c r="N677" s="93" t="s">
        <v>37</v>
      </c>
      <c r="Q677" s="94">
        <v>2.3700000000000001E-3</v>
      </c>
      <c r="R677" s="94">
        <f>$Q$677*$H$677</f>
        <v>9.4800000000000006E-3</v>
      </c>
      <c r="S677" s="94">
        <v>0</v>
      </c>
      <c r="T677" s="95">
        <f>$S$677*$H$677</f>
        <v>0</v>
      </c>
      <c r="AR677" s="19" t="s">
        <v>261</v>
      </c>
      <c r="AT677" s="19" t="s">
        <v>156</v>
      </c>
      <c r="AU677" s="19" t="s">
        <v>75</v>
      </c>
      <c r="AY677" s="22" t="s">
        <v>154</v>
      </c>
      <c r="BE677" s="96">
        <f>IF($N$677="základní",$J$677,0)</f>
        <v>0</v>
      </c>
      <c r="BF677" s="96">
        <f>IF($N$677="snížená",$J$677,0)</f>
        <v>0</v>
      </c>
      <c r="BG677" s="96">
        <f>IF($N$677="zákl. přenesená",$J$677,0)</f>
        <v>0</v>
      </c>
      <c r="BH677" s="96">
        <f>IF($N$677="sníž. přenesená",$J$677,0)</f>
        <v>0</v>
      </c>
      <c r="BI677" s="96">
        <f>IF($N$677="nulová",$J$677,0)</f>
        <v>0</v>
      </c>
      <c r="BJ677" s="19" t="s">
        <v>73</v>
      </c>
      <c r="BK677" s="96">
        <f>ROUND($I$677*$H$677,1)</f>
        <v>0</v>
      </c>
      <c r="BL677" s="19" t="s">
        <v>261</v>
      </c>
      <c r="BM677" s="19" t="s">
        <v>1779</v>
      </c>
    </row>
    <row r="678" spans="2:65" s="22" customFormat="1" ht="15.75" customHeight="1" x14ac:dyDescent="0.3">
      <c r="B678" s="97"/>
      <c r="D678" s="98" t="s">
        <v>162</v>
      </c>
      <c r="E678" s="99"/>
      <c r="F678" s="99" t="s">
        <v>160</v>
      </c>
      <c r="H678" s="100">
        <v>4</v>
      </c>
      <c r="L678" s="97"/>
      <c r="M678" s="101"/>
      <c r="T678" s="102"/>
      <c r="AT678" s="103" t="s">
        <v>162</v>
      </c>
      <c r="AU678" s="103" t="s">
        <v>75</v>
      </c>
      <c r="AV678" s="103" t="s">
        <v>75</v>
      </c>
      <c r="AW678" s="103" t="s">
        <v>121</v>
      </c>
      <c r="AX678" s="103" t="s">
        <v>66</v>
      </c>
      <c r="AY678" s="103" t="s">
        <v>154</v>
      </c>
    </row>
    <row r="679" spans="2:65" s="22" customFormat="1" ht="15.75" customHeight="1" x14ac:dyDescent="0.3">
      <c r="B679" s="125"/>
      <c r="D679" s="104" t="s">
        <v>162</v>
      </c>
      <c r="E679" s="126"/>
      <c r="F679" s="127" t="s">
        <v>1004</v>
      </c>
      <c r="H679" s="128">
        <v>4</v>
      </c>
      <c r="L679" s="125"/>
      <c r="M679" s="129"/>
      <c r="T679" s="130"/>
      <c r="AT679" s="126" t="s">
        <v>162</v>
      </c>
      <c r="AU679" s="126" t="s">
        <v>75</v>
      </c>
      <c r="AV679" s="126" t="s">
        <v>160</v>
      </c>
      <c r="AW679" s="126" t="s">
        <v>121</v>
      </c>
      <c r="AX679" s="126" t="s">
        <v>73</v>
      </c>
      <c r="AY679" s="126" t="s">
        <v>154</v>
      </c>
    </row>
    <row r="680" spans="2:65" s="22" customFormat="1" ht="15.75" customHeight="1" x14ac:dyDescent="0.3">
      <c r="B680" s="23"/>
      <c r="C680" s="86" t="s">
        <v>1780</v>
      </c>
      <c r="D680" s="86" t="s">
        <v>156</v>
      </c>
      <c r="E680" s="87" t="s">
        <v>1781</v>
      </c>
      <c r="F680" s="88" t="s">
        <v>1782</v>
      </c>
      <c r="G680" s="89" t="s">
        <v>258</v>
      </c>
      <c r="H680" s="90">
        <v>2</v>
      </c>
      <c r="I680" s="118"/>
      <c r="J680" s="91">
        <f>ROUND($I$680*$H$680,1)</f>
        <v>0</v>
      </c>
      <c r="K680" s="88"/>
      <c r="L680" s="23"/>
      <c r="M680" s="92"/>
      <c r="N680" s="93" t="s">
        <v>37</v>
      </c>
      <c r="Q680" s="94">
        <v>2.3700000000000001E-3</v>
      </c>
      <c r="R680" s="94">
        <f>$Q$680*$H$680</f>
        <v>4.7400000000000003E-3</v>
      </c>
      <c r="S680" s="94">
        <v>0</v>
      </c>
      <c r="T680" s="95">
        <f>$S$680*$H$680</f>
        <v>0</v>
      </c>
      <c r="AR680" s="19" t="s">
        <v>261</v>
      </c>
      <c r="AT680" s="19" t="s">
        <v>156</v>
      </c>
      <c r="AU680" s="19" t="s">
        <v>75</v>
      </c>
      <c r="AY680" s="22" t="s">
        <v>154</v>
      </c>
      <c r="BE680" s="96">
        <f>IF($N$680="základní",$J$680,0)</f>
        <v>0</v>
      </c>
      <c r="BF680" s="96">
        <f>IF($N$680="snížená",$J$680,0)</f>
        <v>0</v>
      </c>
      <c r="BG680" s="96">
        <f>IF($N$680="zákl. přenesená",$J$680,0)</f>
        <v>0</v>
      </c>
      <c r="BH680" s="96">
        <f>IF($N$680="sníž. přenesená",$J$680,0)</f>
        <v>0</v>
      </c>
      <c r="BI680" s="96">
        <f>IF($N$680="nulová",$J$680,0)</f>
        <v>0</v>
      </c>
      <c r="BJ680" s="19" t="s">
        <v>73</v>
      </c>
      <c r="BK680" s="96">
        <f>ROUND($I$680*$H$680,1)</f>
        <v>0</v>
      </c>
      <c r="BL680" s="19" t="s">
        <v>261</v>
      </c>
      <c r="BM680" s="19" t="s">
        <v>1783</v>
      </c>
    </row>
    <row r="681" spans="2:65" s="22" customFormat="1" ht="15.75" customHeight="1" x14ac:dyDescent="0.3">
      <c r="B681" s="97"/>
      <c r="D681" s="98" t="s">
        <v>162</v>
      </c>
      <c r="E681" s="99"/>
      <c r="F681" s="99" t="s">
        <v>75</v>
      </c>
      <c r="H681" s="100">
        <v>2</v>
      </c>
      <c r="L681" s="97"/>
      <c r="M681" s="101"/>
      <c r="T681" s="102"/>
      <c r="AT681" s="103" t="s">
        <v>162</v>
      </c>
      <c r="AU681" s="103" t="s">
        <v>75</v>
      </c>
      <c r="AV681" s="103" t="s">
        <v>75</v>
      </c>
      <c r="AW681" s="103" t="s">
        <v>121</v>
      </c>
      <c r="AX681" s="103" t="s">
        <v>66</v>
      </c>
      <c r="AY681" s="103" t="s">
        <v>154</v>
      </c>
    </row>
    <row r="682" spans="2:65" s="22" customFormat="1" ht="15.75" customHeight="1" x14ac:dyDescent="0.3">
      <c r="B682" s="125"/>
      <c r="D682" s="104" t="s">
        <v>162</v>
      </c>
      <c r="E682" s="126"/>
      <c r="F682" s="127" t="s">
        <v>1004</v>
      </c>
      <c r="H682" s="128">
        <v>2</v>
      </c>
      <c r="L682" s="125"/>
      <c r="M682" s="129"/>
      <c r="T682" s="130"/>
      <c r="AT682" s="126" t="s">
        <v>162</v>
      </c>
      <c r="AU682" s="126" t="s">
        <v>75</v>
      </c>
      <c r="AV682" s="126" t="s">
        <v>160</v>
      </c>
      <c r="AW682" s="126" t="s">
        <v>121</v>
      </c>
      <c r="AX682" s="126" t="s">
        <v>73</v>
      </c>
      <c r="AY682" s="126" t="s">
        <v>154</v>
      </c>
    </row>
    <row r="683" spans="2:65" s="22" customFormat="1" ht="15.75" customHeight="1" x14ac:dyDescent="0.3">
      <c r="B683" s="23"/>
      <c r="C683" s="86" t="s">
        <v>1784</v>
      </c>
      <c r="D683" s="86" t="s">
        <v>156</v>
      </c>
      <c r="E683" s="87" t="s">
        <v>1785</v>
      </c>
      <c r="F683" s="88" t="s">
        <v>1786</v>
      </c>
      <c r="G683" s="89" t="s">
        <v>258</v>
      </c>
      <c r="H683" s="90">
        <v>2</v>
      </c>
      <c r="I683" s="118"/>
      <c r="J683" s="91">
        <f>ROUND($I$683*$H$683,1)</f>
        <v>0</v>
      </c>
      <c r="K683" s="88"/>
      <c r="L683" s="23"/>
      <c r="M683" s="92"/>
      <c r="N683" s="93" t="s">
        <v>37</v>
      </c>
      <c r="Q683" s="94">
        <v>4.4600000000000004E-3</v>
      </c>
      <c r="R683" s="94">
        <f>$Q$683*$H$683</f>
        <v>8.9200000000000008E-3</v>
      </c>
      <c r="S683" s="94">
        <v>0</v>
      </c>
      <c r="T683" s="95">
        <f>$S$683*$H$683</f>
        <v>0</v>
      </c>
      <c r="AR683" s="19" t="s">
        <v>261</v>
      </c>
      <c r="AT683" s="19" t="s">
        <v>156</v>
      </c>
      <c r="AU683" s="19" t="s">
        <v>75</v>
      </c>
      <c r="AY683" s="22" t="s">
        <v>154</v>
      </c>
      <c r="BE683" s="96">
        <f>IF($N$683="základní",$J$683,0)</f>
        <v>0</v>
      </c>
      <c r="BF683" s="96">
        <f>IF($N$683="snížená",$J$683,0)</f>
        <v>0</v>
      </c>
      <c r="BG683" s="96">
        <f>IF($N$683="zákl. přenesená",$J$683,0)</f>
        <v>0</v>
      </c>
      <c r="BH683" s="96">
        <f>IF($N$683="sníž. přenesená",$J$683,0)</f>
        <v>0</v>
      </c>
      <c r="BI683" s="96">
        <f>IF($N$683="nulová",$J$683,0)</f>
        <v>0</v>
      </c>
      <c r="BJ683" s="19" t="s">
        <v>73</v>
      </c>
      <c r="BK683" s="96">
        <f>ROUND($I$683*$H$683,1)</f>
        <v>0</v>
      </c>
      <c r="BL683" s="19" t="s">
        <v>261</v>
      </c>
      <c r="BM683" s="19" t="s">
        <v>1787</v>
      </c>
    </row>
    <row r="684" spans="2:65" s="22" customFormat="1" ht="15.75" customHeight="1" x14ac:dyDescent="0.3">
      <c r="B684" s="97"/>
      <c r="D684" s="98" t="s">
        <v>162</v>
      </c>
      <c r="E684" s="99"/>
      <c r="F684" s="99" t="s">
        <v>75</v>
      </c>
      <c r="H684" s="100">
        <v>2</v>
      </c>
      <c r="L684" s="97"/>
      <c r="M684" s="101"/>
      <c r="T684" s="102"/>
      <c r="AT684" s="103" t="s">
        <v>162</v>
      </c>
      <c r="AU684" s="103" t="s">
        <v>75</v>
      </c>
      <c r="AV684" s="103" t="s">
        <v>75</v>
      </c>
      <c r="AW684" s="103" t="s">
        <v>121</v>
      </c>
      <c r="AX684" s="103" t="s">
        <v>66</v>
      </c>
      <c r="AY684" s="103" t="s">
        <v>154</v>
      </c>
    </row>
    <row r="685" spans="2:65" s="22" customFormat="1" ht="15.75" customHeight="1" x14ac:dyDescent="0.3">
      <c r="B685" s="125"/>
      <c r="D685" s="104" t="s">
        <v>162</v>
      </c>
      <c r="E685" s="126"/>
      <c r="F685" s="127" t="s">
        <v>1004</v>
      </c>
      <c r="H685" s="128">
        <v>2</v>
      </c>
      <c r="L685" s="125"/>
      <c r="M685" s="129"/>
      <c r="T685" s="130"/>
      <c r="AT685" s="126" t="s">
        <v>162</v>
      </c>
      <c r="AU685" s="126" t="s">
        <v>75</v>
      </c>
      <c r="AV685" s="126" t="s">
        <v>160</v>
      </c>
      <c r="AW685" s="126" t="s">
        <v>121</v>
      </c>
      <c r="AX685" s="126" t="s">
        <v>73</v>
      </c>
      <c r="AY685" s="126" t="s">
        <v>154</v>
      </c>
    </row>
    <row r="686" spans="2:65" s="22" customFormat="1" ht="15.75" customHeight="1" x14ac:dyDescent="0.3">
      <c r="B686" s="23"/>
      <c r="C686" s="86" t="s">
        <v>1788</v>
      </c>
      <c r="D686" s="86" t="s">
        <v>156</v>
      </c>
      <c r="E686" s="87" t="s">
        <v>1789</v>
      </c>
      <c r="F686" s="88" t="s">
        <v>1790</v>
      </c>
      <c r="G686" s="89" t="s">
        <v>711</v>
      </c>
      <c r="H686" s="90">
        <v>2</v>
      </c>
      <c r="I686" s="118"/>
      <c r="J686" s="91">
        <f>ROUND($I$686*$H$686,1)</f>
        <v>0</v>
      </c>
      <c r="K686" s="88"/>
      <c r="L686" s="23"/>
      <c r="M686" s="92"/>
      <c r="N686" s="93" t="s">
        <v>37</v>
      </c>
      <c r="Q686" s="94">
        <v>0</v>
      </c>
      <c r="R686" s="94">
        <f>$Q$686*$H$686</f>
        <v>0</v>
      </c>
      <c r="S686" s="94">
        <v>0</v>
      </c>
      <c r="T686" s="95">
        <f>$S$686*$H$686</f>
        <v>0</v>
      </c>
      <c r="AR686" s="19" t="s">
        <v>261</v>
      </c>
      <c r="AT686" s="19" t="s">
        <v>156</v>
      </c>
      <c r="AU686" s="19" t="s">
        <v>75</v>
      </c>
      <c r="AY686" s="22" t="s">
        <v>154</v>
      </c>
      <c r="BE686" s="96">
        <f>IF($N$686="základní",$J$686,0)</f>
        <v>0</v>
      </c>
      <c r="BF686" s="96">
        <f>IF($N$686="snížená",$J$686,0)</f>
        <v>0</v>
      </c>
      <c r="BG686" s="96">
        <f>IF($N$686="zákl. přenesená",$J$686,0)</f>
        <v>0</v>
      </c>
      <c r="BH686" s="96">
        <f>IF($N$686="sníž. přenesená",$J$686,0)</f>
        <v>0</v>
      </c>
      <c r="BI686" s="96">
        <f>IF($N$686="nulová",$J$686,0)</f>
        <v>0</v>
      </c>
      <c r="BJ686" s="19" t="s">
        <v>73</v>
      </c>
      <c r="BK686" s="96">
        <f>ROUND($I$686*$H$686,1)</f>
        <v>0</v>
      </c>
      <c r="BL686" s="19" t="s">
        <v>261</v>
      </c>
      <c r="BM686" s="19" t="s">
        <v>1791</v>
      </c>
    </row>
    <row r="687" spans="2:65" s="22" customFormat="1" ht="15.75" customHeight="1" x14ac:dyDescent="0.3">
      <c r="B687" s="23"/>
      <c r="C687" s="89" t="s">
        <v>1792</v>
      </c>
      <c r="D687" s="89" t="s">
        <v>156</v>
      </c>
      <c r="E687" s="87" t="s">
        <v>1793</v>
      </c>
      <c r="F687" s="88" t="s">
        <v>1794</v>
      </c>
      <c r="G687" s="89" t="s">
        <v>711</v>
      </c>
      <c r="H687" s="90">
        <v>6</v>
      </c>
      <c r="I687" s="118"/>
      <c r="J687" s="91">
        <f>ROUND($I$687*$H$687,1)</f>
        <v>0</v>
      </c>
      <c r="K687" s="88"/>
      <c r="L687" s="23"/>
      <c r="M687" s="92"/>
      <c r="N687" s="93" t="s">
        <v>37</v>
      </c>
      <c r="Q687" s="94">
        <v>0</v>
      </c>
      <c r="R687" s="94">
        <f>$Q$687*$H$687</f>
        <v>0</v>
      </c>
      <c r="S687" s="94">
        <v>0</v>
      </c>
      <c r="T687" s="95">
        <f>$S$687*$H$687</f>
        <v>0</v>
      </c>
      <c r="AR687" s="19" t="s">
        <v>261</v>
      </c>
      <c r="AT687" s="19" t="s">
        <v>156</v>
      </c>
      <c r="AU687" s="19" t="s">
        <v>75</v>
      </c>
      <c r="AY687" s="19" t="s">
        <v>154</v>
      </c>
      <c r="BE687" s="96">
        <f>IF($N$687="základní",$J$687,0)</f>
        <v>0</v>
      </c>
      <c r="BF687" s="96">
        <f>IF($N$687="snížená",$J$687,0)</f>
        <v>0</v>
      </c>
      <c r="BG687" s="96">
        <f>IF($N$687="zákl. přenesená",$J$687,0)</f>
        <v>0</v>
      </c>
      <c r="BH687" s="96">
        <f>IF($N$687="sníž. přenesená",$J$687,0)</f>
        <v>0</v>
      </c>
      <c r="BI687" s="96">
        <f>IF($N$687="nulová",$J$687,0)</f>
        <v>0</v>
      </c>
      <c r="BJ687" s="19" t="s">
        <v>73</v>
      </c>
      <c r="BK687" s="96">
        <f>ROUND($I$687*$H$687,1)</f>
        <v>0</v>
      </c>
      <c r="BL687" s="19" t="s">
        <v>261</v>
      </c>
      <c r="BM687" s="19" t="s">
        <v>1795</v>
      </c>
    </row>
    <row r="688" spans="2:65" s="22" customFormat="1" ht="15.75" customHeight="1" x14ac:dyDescent="0.3">
      <c r="B688" s="23"/>
      <c r="C688" s="89" t="s">
        <v>1796</v>
      </c>
      <c r="D688" s="89" t="s">
        <v>156</v>
      </c>
      <c r="E688" s="87" t="s">
        <v>1797</v>
      </c>
      <c r="F688" s="88" t="s">
        <v>1798</v>
      </c>
      <c r="G688" s="89" t="s">
        <v>1062</v>
      </c>
      <c r="H688" s="134"/>
      <c r="I688" s="118"/>
      <c r="J688" s="91">
        <f>ROUND($I$688*$H$688,1)</f>
        <v>0</v>
      </c>
      <c r="K688" s="88"/>
      <c r="L688" s="23"/>
      <c r="M688" s="92"/>
      <c r="N688" s="93" t="s">
        <v>37</v>
      </c>
      <c r="Q688" s="94">
        <v>0</v>
      </c>
      <c r="R688" s="94">
        <f>$Q$688*$H$688</f>
        <v>0</v>
      </c>
      <c r="S688" s="94">
        <v>0</v>
      </c>
      <c r="T688" s="95">
        <f>$S$688*$H$688</f>
        <v>0</v>
      </c>
      <c r="AR688" s="19" t="s">
        <v>160</v>
      </c>
      <c r="AT688" s="19" t="s">
        <v>156</v>
      </c>
      <c r="AU688" s="19" t="s">
        <v>75</v>
      </c>
      <c r="AY688" s="19" t="s">
        <v>154</v>
      </c>
      <c r="BE688" s="96">
        <f>IF($N$688="základní",$J$688,0)</f>
        <v>0</v>
      </c>
      <c r="BF688" s="96">
        <f>IF($N$688="snížená",$J$688,0)</f>
        <v>0</v>
      </c>
      <c r="BG688" s="96">
        <f>IF($N$688="zákl. přenesená",$J$688,0)</f>
        <v>0</v>
      </c>
      <c r="BH688" s="96">
        <f>IF($N$688="sníž. přenesená",$J$688,0)</f>
        <v>0</v>
      </c>
      <c r="BI688" s="96">
        <f>IF($N$688="nulová",$J$688,0)</f>
        <v>0</v>
      </c>
      <c r="BJ688" s="19" t="s">
        <v>73</v>
      </c>
      <c r="BK688" s="96">
        <f>ROUND($I$688*$H$688,1)</f>
        <v>0</v>
      </c>
      <c r="BL688" s="19" t="s">
        <v>160</v>
      </c>
      <c r="BM688" s="19" t="s">
        <v>1799</v>
      </c>
    </row>
    <row r="689" spans="2:65" s="76" customFormat="1" ht="30.75" customHeight="1" x14ac:dyDescent="0.3">
      <c r="B689" s="75"/>
      <c r="D689" s="77" t="s">
        <v>65</v>
      </c>
      <c r="E689" s="84" t="s">
        <v>1800</v>
      </c>
      <c r="F689" s="84" t="s">
        <v>1801</v>
      </c>
      <c r="J689" s="85">
        <f>$BK$689</f>
        <v>0</v>
      </c>
      <c r="L689" s="75"/>
      <c r="M689" s="80"/>
      <c r="P689" s="81">
        <f>SUM($P$690:$P$840)</f>
        <v>0</v>
      </c>
      <c r="R689" s="81">
        <f>SUM($R$690:$R$840)</f>
        <v>0.40095999999999998</v>
      </c>
      <c r="T689" s="82">
        <f>SUM($T$690:$T$840)</f>
        <v>0.95504999999999995</v>
      </c>
      <c r="AR689" s="77" t="s">
        <v>75</v>
      </c>
      <c r="AT689" s="77" t="s">
        <v>65</v>
      </c>
      <c r="AU689" s="77" t="s">
        <v>73</v>
      </c>
      <c r="AY689" s="77" t="s">
        <v>154</v>
      </c>
      <c r="BK689" s="83">
        <f>SUM($BK$690:$BK$840)</f>
        <v>0</v>
      </c>
    </row>
    <row r="690" spans="2:65" s="22" customFormat="1" ht="15.75" customHeight="1" x14ac:dyDescent="0.3">
      <c r="B690" s="23"/>
      <c r="C690" s="89" t="s">
        <v>1802</v>
      </c>
      <c r="D690" s="89" t="s">
        <v>156</v>
      </c>
      <c r="E690" s="87" t="s">
        <v>1803</v>
      </c>
      <c r="F690" s="88" t="s">
        <v>1804</v>
      </c>
      <c r="G690" s="89" t="s">
        <v>258</v>
      </c>
      <c r="H690" s="90">
        <v>22</v>
      </c>
      <c r="I690" s="118"/>
      <c r="J690" s="91">
        <f>ROUND($I$690*$H$690,1)</f>
        <v>0</v>
      </c>
      <c r="K690" s="88"/>
      <c r="L690" s="23"/>
      <c r="M690" s="92"/>
      <c r="N690" s="93" t="s">
        <v>37</v>
      </c>
      <c r="Q690" s="94">
        <v>2.0000000000000002E-5</v>
      </c>
      <c r="R690" s="94">
        <f>$Q$690*$H$690</f>
        <v>4.4000000000000002E-4</v>
      </c>
      <c r="S690" s="94">
        <v>3.9E-2</v>
      </c>
      <c r="T690" s="95">
        <f>$S$690*$H$690</f>
        <v>0.85799999999999998</v>
      </c>
      <c r="AR690" s="19" t="s">
        <v>261</v>
      </c>
      <c r="AT690" s="19" t="s">
        <v>156</v>
      </c>
      <c r="AU690" s="19" t="s">
        <v>75</v>
      </c>
      <c r="AY690" s="19" t="s">
        <v>154</v>
      </c>
      <c r="BE690" s="96">
        <f>IF($N$690="základní",$J$690,0)</f>
        <v>0</v>
      </c>
      <c r="BF690" s="96">
        <f>IF($N$690="snížená",$J$690,0)</f>
        <v>0</v>
      </c>
      <c r="BG690" s="96">
        <f>IF($N$690="zákl. přenesená",$J$690,0)</f>
        <v>0</v>
      </c>
      <c r="BH690" s="96">
        <f>IF($N$690="sníž. přenesená",$J$690,0)</f>
        <v>0</v>
      </c>
      <c r="BI690" s="96">
        <f>IF($N$690="nulová",$J$690,0)</f>
        <v>0</v>
      </c>
      <c r="BJ690" s="19" t="s">
        <v>73</v>
      </c>
      <c r="BK690" s="96">
        <f>ROUND($I$690*$H$690,1)</f>
        <v>0</v>
      </c>
      <c r="BL690" s="19" t="s">
        <v>261</v>
      </c>
      <c r="BM690" s="19" t="s">
        <v>1805</v>
      </c>
    </row>
    <row r="691" spans="2:65" s="22" customFormat="1" ht="15.75" customHeight="1" x14ac:dyDescent="0.3">
      <c r="B691" s="97"/>
      <c r="D691" s="98" t="s">
        <v>162</v>
      </c>
      <c r="E691" s="99"/>
      <c r="F691" s="99" t="s">
        <v>295</v>
      </c>
      <c r="H691" s="100">
        <v>22</v>
      </c>
      <c r="L691" s="97"/>
      <c r="M691" s="101"/>
      <c r="T691" s="102"/>
      <c r="AT691" s="103" t="s">
        <v>162</v>
      </c>
      <c r="AU691" s="103" t="s">
        <v>75</v>
      </c>
      <c r="AV691" s="103" t="s">
        <v>75</v>
      </c>
      <c r="AW691" s="103" t="s">
        <v>121</v>
      </c>
      <c r="AX691" s="103" t="s">
        <v>66</v>
      </c>
      <c r="AY691" s="103" t="s">
        <v>154</v>
      </c>
    </row>
    <row r="692" spans="2:65" s="22" customFormat="1" ht="15.75" customHeight="1" x14ac:dyDescent="0.3">
      <c r="B692" s="125"/>
      <c r="D692" s="104" t="s">
        <v>162</v>
      </c>
      <c r="E692" s="126"/>
      <c r="F692" s="127" t="s">
        <v>1004</v>
      </c>
      <c r="H692" s="128">
        <v>22</v>
      </c>
      <c r="L692" s="125"/>
      <c r="M692" s="129"/>
      <c r="T692" s="130"/>
      <c r="AT692" s="126" t="s">
        <v>162</v>
      </c>
      <c r="AU692" s="126" t="s">
        <v>75</v>
      </c>
      <c r="AV692" s="126" t="s">
        <v>160</v>
      </c>
      <c r="AW692" s="126" t="s">
        <v>121</v>
      </c>
      <c r="AX692" s="126" t="s">
        <v>73</v>
      </c>
      <c r="AY692" s="126" t="s">
        <v>154</v>
      </c>
    </row>
    <row r="693" spans="2:65" s="22" customFormat="1" ht="15.75" customHeight="1" x14ac:dyDescent="0.3">
      <c r="B693" s="23"/>
      <c r="C693" s="86" t="s">
        <v>1806</v>
      </c>
      <c r="D693" s="86" t="s">
        <v>156</v>
      </c>
      <c r="E693" s="87" t="s">
        <v>1807</v>
      </c>
      <c r="F693" s="88" t="s">
        <v>1808</v>
      </c>
      <c r="G693" s="89" t="s">
        <v>258</v>
      </c>
      <c r="H693" s="90">
        <v>8</v>
      </c>
      <c r="I693" s="118"/>
      <c r="J693" s="91">
        <f>ROUND($I$693*$H$693,1)</f>
        <v>0</v>
      </c>
      <c r="K693" s="88"/>
      <c r="L693" s="23"/>
      <c r="M693" s="92"/>
      <c r="N693" s="93" t="s">
        <v>37</v>
      </c>
      <c r="Q693" s="94">
        <v>2.0000000000000002E-5</v>
      </c>
      <c r="R693" s="94">
        <f>$Q$693*$H$693</f>
        <v>1.6000000000000001E-4</v>
      </c>
      <c r="S693" s="94">
        <v>0</v>
      </c>
      <c r="T693" s="95">
        <f>$S$693*$H$693</f>
        <v>0</v>
      </c>
      <c r="AR693" s="19" t="s">
        <v>261</v>
      </c>
      <c r="AT693" s="19" t="s">
        <v>156</v>
      </c>
      <c r="AU693" s="19" t="s">
        <v>75</v>
      </c>
      <c r="AY693" s="22" t="s">
        <v>154</v>
      </c>
      <c r="BE693" s="96">
        <f>IF($N$693="základní",$J$693,0)</f>
        <v>0</v>
      </c>
      <c r="BF693" s="96">
        <f>IF($N$693="snížená",$J$693,0)</f>
        <v>0</v>
      </c>
      <c r="BG693" s="96">
        <f>IF($N$693="zákl. přenesená",$J$693,0)</f>
        <v>0</v>
      </c>
      <c r="BH693" s="96">
        <f>IF($N$693="sníž. přenesená",$J$693,0)</f>
        <v>0</v>
      </c>
      <c r="BI693" s="96">
        <f>IF($N$693="nulová",$J$693,0)</f>
        <v>0</v>
      </c>
      <c r="BJ693" s="19" t="s">
        <v>73</v>
      </c>
      <c r="BK693" s="96">
        <f>ROUND($I$693*$H$693,1)</f>
        <v>0</v>
      </c>
      <c r="BL693" s="19" t="s">
        <v>261</v>
      </c>
      <c r="BM693" s="19" t="s">
        <v>1809</v>
      </c>
    </row>
    <row r="694" spans="2:65" s="22" customFormat="1" ht="15.75" customHeight="1" x14ac:dyDescent="0.3">
      <c r="B694" s="97"/>
      <c r="D694" s="98" t="s">
        <v>162</v>
      </c>
      <c r="E694" s="99"/>
      <c r="F694" s="99" t="s">
        <v>175</v>
      </c>
      <c r="H694" s="100">
        <v>8</v>
      </c>
      <c r="L694" s="97"/>
      <c r="M694" s="101"/>
      <c r="T694" s="102"/>
      <c r="AT694" s="103" t="s">
        <v>162</v>
      </c>
      <c r="AU694" s="103" t="s">
        <v>75</v>
      </c>
      <c r="AV694" s="103" t="s">
        <v>75</v>
      </c>
      <c r="AW694" s="103" t="s">
        <v>121</v>
      </c>
      <c r="AX694" s="103" t="s">
        <v>66</v>
      </c>
      <c r="AY694" s="103" t="s">
        <v>154</v>
      </c>
    </row>
    <row r="695" spans="2:65" s="22" customFormat="1" ht="15.75" customHeight="1" x14ac:dyDescent="0.3">
      <c r="B695" s="125"/>
      <c r="D695" s="104" t="s">
        <v>162</v>
      </c>
      <c r="E695" s="126"/>
      <c r="F695" s="127" t="s">
        <v>1004</v>
      </c>
      <c r="H695" s="128">
        <v>8</v>
      </c>
      <c r="L695" s="125"/>
      <c r="M695" s="129"/>
      <c r="T695" s="130"/>
      <c r="AT695" s="126" t="s">
        <v>162</v>
      </c>
      <c r="AU695" s="126" t="s">
        <v>75</v>
      </c>
      <c r="AV695" s="126" t="s">
        <v>160</v>
      </c>
      <c r="AW695" s="126" t="s">
        <v>121</v>
      </c>
      <c r="AX695" s="126" t="s">
        <v>73</v>
      </c>
      <c r="AY695" s="126" t="s">
        <v>154</v>
      </c>
    </row>
    <row r="696" spans="2:65" s="22" customFormat="1" ht="15.75" customHeight="1" x14ac:dyDescent="0.3">
      <c r="B696" s="23"/>
      <c r="C696" s="86" t="s">
        <v>1810</v>
      </c>
      <c r="D696" s="86" t="s">
        <v>156</v>
      </c>
      <c r="E696" s="87" t="s">
        <v>1811</v>
      </c>
      <c r="F696" s="88" t="s">
        <v>1812</v>
      </c>
      <c r="G696" s="89" t="s">
        <v>258</v>
      </c>
      <c r="H696" s="90">
        <v>5</v>
      </c>
      <c r="I696" s="118"/>
      <c r="J696" s="91">
        <f>ROUND($I$696*$H$696,1)</f>
        <v>0</v>
      </c>
      <c r="K696" s="88"/>
      <c r="L696" s="23"/>
      <c r="M696" s="92"/>
      <c r="N696" s="93" t="s">
        <v>37</v>
      </c>
      <c r="Q696" s="94">
        <v>4.0000000000000003E-5</v>
      </c>
      <c r="R696" s="94">
        <f>$Q$696*$H$696</f>
        <v>2.0000000000000001E-4</v>
      </c>
      <c r="S696" s="94">
        <v>4.4999999999999999E-4</v>
      </c>
      <c r="T696" s="95">
        <f>$S$696*$H$696</f>
        <v>2.2499999999999998E-3</v>
      </c>
      <c r="AR696" s="19" t="s">
        <v>261</v>
      </c>
      <c r="AT696" s="19" t="s">
        <v>156</v>
      </c>
      <c r="AU696" s="19" t="s">
        <v>75</v>
      </c>
      <c r="AY696" s="22" t="s">
        <v>154</v>
      </c>
      <c r="BE696" s="96">
        <f>IF($N$696="základní",$J$696,0)</f>
        <v>0</v>
      </c>
      <c r="BF696" s="96">
        <f>IF($N$696="snížená",$J$696,0)</f>
        <v>0</v>
      </c>
      <c r="BG696" s="96">
        <f>IF($N$696="zákl. přenesená",$J$696,0)</f>
        <v>0</v>
      </c>
      <c r="BH696" s="96">
        <f>IF($N$696="sníž. přenesená",$J$696,0)</f>
        <v>0</v>
      </c>
      <c r="BI696" s="96">
        <f>IF($N$696="nulová",$J$696,0)</f>
        <v>0</v>
      </c>
      <c r="BJ696" s="19" t="s">
        <v>73</v>
      </c>
      <c r="BK696" s="96">
        <f>ROUND($I$696*$H$696,1)</f>
        <v>0</v>
      </c>
      <c r="BL696" s="19" t="s">
        <v>261</v>
      </c>
      <c r="BM696" s="19" t="s">
        <v>1813</v>
      </c>
    </row>
    <row r="697" spans="2:65" s="22" customFormat="1" ht="15.75" customHeight="1" x14ac:dyDescent="0.3">
      <c r="B697" s="97"/>
      <c r="D697" s="98" t="s">
        <v>162</v>
      </c>
      <c r="E697" s="99"/>
      <c r="F697" s="99" t="s">
        <v>182</v>
      </c>
      <c r="H697" s="100">
        <v>5</v>
      </c>
      <c r="L697" s="97"/>
      <c r="M697" s="101"/>
      <c r="T697" s="102"/>
      <c r="AT697" s="103" t="s">
        <v>162</v>
      </c>
      <c r="AU697" s="103" t="s">
        <v>75</v>
      </c>
      <c r="AV697" s="103" t="s">
        <v>75</v>
      </c>
      <c r="AW697" s="103" t="s">
        <v>121</v>
      </c>
      <c r="AX697" s="103" t="s">
        <v>66</v>
      </c>
      <c r="AY697" s="103" t="s">
        <v>154</v>
      </c>
    </row>
    <row r="698" spans="2:65" s="22" customFormat="1" ht="15.75" customHeight="1" x14ac:dyDescent="0.3">
      <c r="B698" s="125"/>
      <c r="D698" s="104" t="s">
        <v>162</v>
      </c>
      <c r="E698" s="126"/>
      <c r="F698" s="127" t="s">
        <v>1004</v>
      </c>
      <c r="H698" s="128">
        <v>5</v>
      </c>
      <c r="L698" s="125"/>
      <c r="M698" s="129"/>
      <c r="T698" s="130"/>
      <c r="AT698" s="126" t="s">
        <v>162</v>
      </c>
      <c r="AU698" s="126" t="s">
        <v>75</v>
      </c>
      <c r="AV698" s="126" t="s">
        <v>160</v>
      </c>
      <c r="AW698" s="126" t="s">
        <v>121</v>
      </c>
      <c r="AX698" s="126" t="s">
        <v>73</v>
      </c>
      <c r="AY698" s="126" t="s">
        <v>154</v>
      </c>
    </row>
    <row r="699" spans="2:65" s="22" customFormat="1" ht="15.75" customHeight="1" x14ac:dyDescent="0.3">
      <c r="B699" s="23"/>
      <c r="C699" s="86" t="s">
        <v>1814</v>
      </c>
      <c r="D699" s="86" t="s">
        <v>156</v>
      </c>
      <c r="E699" s="87" t="s">
        <v>1815</v>
      </c>
      <c r="F699" s="88" t="s">
        <v>1816</v>
      </c>
      <c r="G699" s="89" t="s">
        <v>258</v>
      </c>
      <c r="H699" s="90">
        <v>2</v>
      </c>
      <c r="I699" s="118"/>
      <c r="J699" s="91">
        <f>ROUND($I$699*$H$699,1)</f>
        <v>0</v>
      </c>
      <c r="K699" s="88"/>
      <c r="L699" s="23"/>
      <c r="M699" s="92"/>
      <c r="N699" s="93" t="s">
        <v>37</v>
      </c>
      <c r="Q699" s="94">
        <v>4.0000000000000003E-5</v>
      </c>
      <c r="R699" s="94">
        <f>$Q$699*$H$699</f>
        <v>8.0000000000000007E-5</v>
      </c>
      <c r="S699" s="94">
        <v>4.4999999999999999E-4</v>
      </c>
      <c r="T699" s="95">
        <f>$S$699*$H$699</f>
        <v>8.9999999999999998E-4</v>
      </c>
      <c r="AR699" s="19" t="s">
        <v>261</v>
      </c>
      <c r="AT699" s="19" t="s">
        <v>156</v>
      </c>
      <c r="AU699" s="19" t="s">
        <v>75</v>
      </c>
      <c r="AY699" s="22" t="s">
        <v>154</v>
      </c>
      <c r="BE699" s="96">
        <f>IF($N$699="základní",$J$699,0)</f>
        <v>0</v>
      </c>
      <c r="BF699" s="96">
        <f>IF($N$699="snížená",$J$699,0)</f>
        <v>0</v>
      </c>
      <c r="BG699" s="96">
        <f>IF($N$699="zákl. přenesená",$J$699,0)</f>
        <v>0</v>
      </c>
      <c r="BH699" s="96">
        <f>IF($N$699="sníž. přenesená",$J$699,0)</f>
        <v>0</v>
      </c>
      <c r="BI699" s="96">
        <f>IF($N$699="nulová",$J$699,0)</f>
        <v>0</v>
      </c>
      <c r="BJ699" s="19" t="s">
        <v>73</v>
      </c>
      <c r="BK699" s="96">
        <f>ROUND($I$699*$H$699,1)</f>
        <v>0</v>
      </c>
      <c r="BL699" s="19" t="s">
        <v>261</v>
      </c>
      <c r="BM699" s="19" t="s">
        <v>1817</v>
      </c>
    </row>
    <row r="700" spans="2:65" s="22" customFormat="1" ht="15.75" customHeight="1" x14ac:dyDescent="0.3">
      <c r="B700" s="97"/>
      <c r="D700" s="98" t="s">
        <v>162</v>
      </c>
      <c r="E700" s="99"/>
      <c r="F700" s="99" t="s">
        <v>75</v>
      </c>
      <c r="H700" s="100">
        <v>2</v>
      </c>
      <c r="L700" s="97"/>
      <c r="M700" s="101"/>
      <c r="T700" s="102"/>
      <c r="AT700" s="103" t="s">
        <v>162</v>
      </c>
      <c r="AU700" s="103" t="s">
        <v>75</v>
      </c>
      <c r="AV700" s="103" t="s">
        <v>75</v>
      </c>
      <c r="AW700" s="103" t="s">
        <v>121</v>
      </c>
      <c r="AX700" s="103" t="s">
        <v>66</v>
      </c>
      <c r="AY700" s="103" t="s">
        <v>154</v>
      </c>
    </row>
    <row r="701" spans="2:65" s="22" customFormat="1" ht="15.75" customHeight="1" x14ac:dyDescent="0.3">
      <c r="B701" s="125"/>
      <c r="D701" s="104" t="s">
        <v>162</v>
      </c>
      <c r="E701" s="126"/>
      <c r="F701" s="127" t="s">
        <v>1004</v>
      </c>
      <c r="H701" s="128">
        <v>2</v>
      </c>
      <c r="L701" s="125"/>
      <c r="M701" s="129"/>
      <c r="T701" s="130"/>
      <c r="AT701" s="126" t="s">
        <v>162</v>
      </c>
      <c r="AU701" s="126" t="s">
        <v>75</v>
      </c>
      <c r="AV701" s="126" t="s">
        <v>160</v>
      </c>
      <c r="AW701" s="126" t="s">
        <v>121</v>
      </c>
      <c r="AX701" s="126" t="s">
        <v>73</v>
      </c>
      <c r="AY701" s="126" t="s">
        <v>154</v>
      </c>
    </row>
    <row r="702" spans="2:65" s="22" customFormat="1" ht="15.75" customHeight="1" x14ac:dyDescent="0.3">
      <c r="B702" s="23"/>
      <c r="C702" s="86" t="s">
        <v>1818</v>
      </c>
      <c r="D702" s="86" t="s">
        <v>156</v>
      </c>
      <c r="E702" s="87" t="s">
        <v>1819</v>
      </c>
      <c r="F702" s="88" t="s">
        <v>1820</v>
      </c>
      <c r="G702" s="89" t="s">
        <v>258</v>
      </c>
      <c r="H702" s="90">
        <v>11</v>
      </c>
      <c r="I702" s="118"/>
      <c r="J702" s="91">
        <f>ROUND($I$702*$H$702,1)</f>
        <v>0</v>
      </c>
      <c r="K702" s="88"/>
      <c r="L702" s="23"/>
      <c r="M702" s="92"/>
      <c r="N702" s="93" t="s">
        <v>37</v>
      </c>
      <c r="Q702" s="94">
        <v>2.1000000000000001E-4</v>
      </c>
      <c r="R702" s="94">
        <f>$Q$702*$H$702</f>
        <v>2.31E-3</v>
      </c>
      <c r="S702" s="94">
        <v>3.5000000000000001E-3</v>
      </c>
      <c r="T702" s="95">
        <f>$S$702*$H$702</f>
        <v>3.85E-2</v>
      </c>
      <c r="AR702" s="19" t="s">
        <v>261</v>
      </c>
      <c r="AT702" s="19" t="s">
        <v>156</v>
      </c>
      <c r="AU702" s="19" t="s">
        <v>75</v>
      </c>
      <c r="AY702" s="22" t="s">
        <v>154</v>
      </c>
      <c r="BE702" s="96">
        <f>IF($N$702="základní",$J$702,0)</f>
        <v>0</v>
      </c>
      <c r="BF702" s="96">
        <f>IF($N$702="snížená",$J$702,0)</f>
        <v>0</v>
      </c>
      <c r="BG702" s="96">
        <f>IF($N$702="zákl. přenesená",$J$702,0)</f>
        <v>0</v>
      </c>
      <c r="BH702" s="96">
        <f>IF($N$702="sníž. přenesená",$J$702,0)</f>
        <v>0</v>
      </c>
      <c r="BI702" s="96">
        <f>IF($N$702="nulová",$J$702,0)</f>
        <v>0</v>
      </c>
      <c r="BJ702" s="19" t="s">
        <v>73</v>
      </c>
      <c r="BK702" s="96">
        <f>ROUND($I$702*$H$702,1)</f>
        <v>0</v>
      </c>
      <c r="BL702" s="19" t="s">
        <v>261</v>
      </c>
      <c r="BM702" s="19" t="s">
        <v>1821</v>
      </c>
    </row>
    <row r="703" spans="2:65" s="22" customFormat="1" ht="15.75" customHeight="1" x14ac:dyDescent="0.3">
      <c r="B703" s="97"/>
      <c r="D703" s="98" t="s">
        <v>162</v>
      </c>
      <c r="E703" s="99"/>
      <c r="F703" s="99" t="s">
        <v>231</v>
      </c>
      <c r="H703" s="100">
        <v>11</v>
      </c>
      <c r="L703" s="97"/>
      <c r="M703" s="101"/>
      <c r="T703" s="102"/>
      <c r="AT703" s="103" t="s">
        <v>162</v>
      </c>
      <c r="AU703" s="103" t="s">
        <v>75</v>
      </c>
      <c r="AV703" s="103" t="s">
        <v>75</v>
      </c>
      <c r="AW703" s="103" t="s">
        <v>121</v>
      </c>
      <c r="AX703" s="103" t="s">
        <v>66</v>
      </c>
      <c r="AY703" s="103" t="s">
        <v>154</v>
      </c>
    </row>
    <row r="704" spans="2:65" s="22" customFormat="1" ht="15.75" customHeight="1" x14ac:dyDescent="0.3">
      <c r="B704" s="125"/>
      <c r="D704" s="104" t="s">
        <v>162</v>
      </c>
      <c r="E704" s="126"/>
      <c r="F704" s="127" t="s">
        <v>1004</v>
      </c>
      <c r="H704" s="128">
        <v>11</v>
      </c>
      <c r="L704" s="125"/>
      <c r="M704" s="129"/>
      <c r="T704" s="130"/>
      <c r="AT704" s="126" t="s">
        <v>162</v>
      </c>
      <c r="AU704" s="126" t="s">
        <v>75</v>
      </c>
      <c r="AV704" s="126" t="s">
        <v>160</v>
      </c>
      <c r="AW704" s="126" t="s">
        <v>121</v>
      </c>
      <c r="AX704" s="126" t="s">
        <v>73</v>
      </c>
      <c r="AY704" s="126" t="s">
        <v>154</v>
      </c>
    </row>
    <row r="705" spans="2:65" s="22" customFormat="1" ht="15.75" customHeight="1" x14ac:dyDescent="0.3">
      <c r="B705" s="23"/>
      <c r="C705" s="86" t="s">
        <v>1822</v>
      </c>
      <c r="D705" s="86" t="s">
        <v>156</v>
      </c>
      <c r="E705" s="87" t="s">
        <v>1823</v>
      </c>
      <c r="F705" s="88" t="s">
        <v>1824</v>
      </c>
      <c r="G705" s="89" t="s">
        <v>258</v>
      </c>
      <c r="H705" s="90">
        <v>1</v>
      </c>
      <c r="I705" s="118"/>
      <c r="J705" s="91">
        <f>ROUND($I$705*$H$705,1)</f>
        <v>0</v>
      </c>
      <c r="K705" s="88"/>
      <c r="L705" s="23"/>
      <c r="M705" s="92"/>
      <c r="N705" s="93" t="s">
        <v>37</v>
      </c>
      <c r="Q705" s="94">
        <v>2.1000000000000001E-4</v>
      </c>
      <c r="R705" s="94">
        <f>$Q$705*$H$705</f>
        <v>2.1000000000000001E-4</v>
      </c>
      <c r="S705" s="94">
        <v>3.5000000000000001E-3</v>
      </c>
      <c r="T705" s="95">
        <f>$S$705*$H$705</f>
        <v>3.5000000000000001E-3</v>
      </c>
      <c r="AR705" s="19" t="s">
        <v>261</v>
      </c>
      <c r="AT705" s="19" t="s">
        <v>156</v>
      </c>
      <c r="AU705" s="19" t="s">
        <v>75</v>
      </c>
      <c r="AY705" s="22" t="s">
        <v>154</v>
      </c>
      <c r="BE705" s="96">
        <f>IF($N$705="základní",$J$705,0)</f>
        <v>0</v>
      </c>
      <c r="BF705" s="96">
        <f>IF($N$705="snížená",$J$705,0)</f>
        <v>0</v>
      </c>
      <c r="BG705" s="96">
        <f>IF($N$705="zákl. přenesená",$J$705,0)</f>
        <v>0</v>
      </c>
      <c r="BH705" s="96">
        <f>IF($N$705="sníž. přenesená",$J$705,0)</f>
        <v>0</v>
      </c>
      <c r="BI705" s="96">
        <f>IF($N$705="nulová",$J$705,0)</f>
        <v>0</v>
      </c>
      <c r="BJ705" s="19" t="s">
        <v>73</v>
      </c>
      <c r="BK705" s="96">
        <f>ROUND($I$705*$H$705,1)</f>
        <v>0</v>
      </c>
      <c r="BL705" s="19" t="s">
        <v>261</v>
      </c>
      <c r="BM705" s="19" t="s">
        <v>1825</v>
      </c>
    </row>
    <row r="706" spans="2:65" s="22" customFormat="1" ht="15.75" customHeight="1" x14ac:dyDescent="0.3">
      <c r="B706" s="97"/>
      <c r="D706" s="98" t="s">
        <v>162</v>
      </c>
      <c r="E706" s="99"/>
      <c r="F706" s="99" t="s">
        <v>73</v>
      </c>
      <c r="H706" s="100">
        <v>1</v>
      </c>
      <c r="L706" s="97"/>
      <c r="M706" s="101"/>
      <c r="T706" s="102"/>
      <c r="AT706" s="103" t="s">
        <v>162</v>
      </c>
      <c r="AU706" s="103" t="s">
        <v>75</v>
      </c>
      <c r="AV706" s="103" t="s">
        <v>75</v>
      </c>
      <c r="AW706" s="103" t="s">
        <v>121</v>
      </c>
      <c r="AX706" s="103" t="s">
        <v>66</v>
      </c>
      <c r="AY706" s="103" t="s">
        <v>154</v>
      </c>
    </row>
    <row r="707" spans="2:65" s="22" customFormat="1" ht="15.75" customHeight="1" x14ac:dyDescent="0.3">
      <c r="B707" s="125"/>
      <c r="D707" s="104" t="s">
        <v>162</v>
      </c>
      <c r="E707" s="126"/>
      <c r="F707" s="127" t="s">
        <v>1004</v>
      </c>
      <c r="H707" s="128">
        <v>1</v>
      </c>
      <c r="L707" s="125"/>
      <c r="M707" s="129"/>
      <c r="T707" s="130"/>
      <c r="AT707" s="126" t="s">
        <v>162</v>
      </c>
      <c r="AU707" s="126" t="s">
        <v>75</v>
      </c>
      <c r="AV707" s="126" t="s">
        <v>160</v>
      </c>
      <c r="AW707" s="126" t="s">
        <v>121</v>
      </c>
      <c r="AX707" s="126" t="s">
        <v>73</v>
      </c>
      <c r="AY707" s="126" t="s">
        <v>154</v>
      </c>
    </row>
    <row r="708" spans="2:65" s="22" customFormat="1" ht="15.75" customHeight="1" x14ac:dyDescent="0.3">
      <c r="B708" s="23"/>
      <c r="C708" s="86" t="s">
        <v>1826</v>
      </c>
      <c r="D708" s="86" t="s">
        <v>156</v>
      </c>
      <c r="E708" s="87" t="s">
        <v>1827</v>
      </c>
      <c r="F708" s="88" t="s">
        <v>1828</v>
      </c>
      <c r="G708" s="89" t="s">
        <v>258</v>
      </c>
      <c r="H708" s="90">
        <v>4</v>
      </c>
      <c r="I708" s="118"/>
      <c r="J708" s="91">
        <f>ROUND($I$708*$H$708,1)</f>
        <v>0</v>
      </c>
      <c r="K708" s="88"/>
      <c r="L708" s="23"/>
      <c r="M708" s="92"/>
      <c r="N708" s="93" t="s">
        <v>37</v>
      </c>
      <c r="Q708" s="94">
        <v>2.1000000000000001E-4</v>
      </c>
      <c r="R708" s="94">
        <f>$Q$708*$H$708</f>
        <v>8.4000000000000003E-4</v>
      </c>
      <c r="S708" s="94">
        <v>3.5000000000000001E-3</v>
      </c>
      <c r="T708" s="95">
        <f>$S$708*$H$708</f>
        <v>1.4E-2</v>
      </c>
      <c r="AR708" s="19" t="s">
        <v>261</v>
      </c>
      <c r="AT708" s="19" t="s">
        <v>156</v>
      </c>
      <c r="AU708" s="19" t="s">
        <v>75</v>
      </c>
      <c r="AY708" s="22" t="s">
        <v>154</v>
      </c>
      <c r="BE708" s="96">
        <f>IF($N$708="základní",$J$708,0)</f>
        <v>0</v>
      </c>
      <c r="BF708" s="96">
        <f>IF($N$708="snížená",$J$708,0)</f>
        <v>0</v>
      </c>
      <c r="BG708" s="96">
        <f>IF($N$708="zákl. přenesená",$J$708,0)</f>
        <v>0</v>
      </c>
      <c r="BH708" s="96">
        <f>IF($N$708="sníž. přenesená",$J$708,0)</f>
        <v>0</v>
      </c>
      <c r="BI708" s="96">
        <f>IF($N$708="nulová",$J$708,0)</f>
        <v>0</v>
      </c>
      <c r="BJ708" s="19" t="s">
        <v>73</v>
      </c>
      <c r="BK708" s="96">
        <f>ROUND($I$708*$H$708,1)</f>
        <v>0</v>
      </c>
      <c r="BL708" s="19" t="s">
        <v>261</v>
      </c>
      <c r="BM708" s="19" t="s">
        <v>1829</v>
      </c>
    </row>
    <row r="709" spans="2:65" s="22" customFormat="1" ht="15.75" customHeight="1" x14ac:dyDescent="0.3">
      <c r="B709" s="97"/>
      <c r="D709" s="98" t="s">
        <v>162</v>
      </c>
      <c r="E709" s="99"/>
      <c r="F709" s="99" t="s">
        <v>160</v>
      </c>
      <c r="H709" s="100">
        <v>4</v>
      </c>
      <c r="L709" s="97"/>
      <c r="M709" s="101"/>
      <c r="T709" s="102"/>
      <c r="AT709" s="103" t="s">
        <v>162</v>
      </c>
      <c r="AU709" s="103" t="s">
        <v>75</v>
      </c>
      <c r="AV709" s="103" t="s">
        <v>75</v>
      </c>
      <c r="AW709" s="103" t="s">
        <v>121</v>
      </c>
      <c r="AX709" s="103" t="s">
        <v>66</v>
      </c>
      <c r="AY709" s="103" t="s">
        <v>154</v>
      </c>
    </row>
    <row r="710" spans="2:65" s="22" customFormat="1" ht="15.75" customHeight="1" x14ac:dyDescent="0.3">
      <c r="B710" s="125"/>
      <c r="D710" s="104" t="s">
        <v>162</v>
      </c>
      <c r="E710" s="126"/>
      <c r="F710" s="127" t="s">
        <v>1004</v>
      </c>
      <c r="H710" s="128">
        <v>4</v>
      </c>
      <c r="L710" s="125"/>
      <c r="M710" s="129"/>
      <c r="T710" s="130"/>
      <c r="AT710" s="126" t="s">
        <v>162</v>
      </c>
      <c r="AU710" s="126" t="s">
        <v>75</v>
      </c>
      <c r="AV710" s="126" t="s">
        <v>160</v>
      </c>
      <c r="AW710" s="126" t="s">
        <v>121</v>
      </c>
      <c r="AX710" s="126" t="s">
        <v>73</v>
      </c>
      <c r="AY710" s="126" t="s">
        <v>154</v>
      </c>
    </row>
    <row r="711" spans="2:65" s="22" customFormat="1" ht="15.75" customHeight="1" x14ac:dyDescent="0.3">
      <c r="B711" s="23"/>
      <c r="C711" s="86" t="s">
        <v>1830</v>
      </c>
      <c r="D711" s="86" t="s">
        <v>156</v>
      </c>
      <c r="E711" s="87" t="s">
        <v>1831</v>
      </c>
      <c r="F711" s="88" t="s">
        <v>1832</v>
      </c>
      <c r="G711" s="89" t="s">
        <v>258</v>
      </c>
      <c r="H711" s="90">
        <v>1</v>
      </c>
      <c r="I711" s="118"/>
      <c r="J711" s="91">
        <f>ROUND($I$711*$H$711,1)</f>
        <v>0</v>
      </c>
      <c r="K711" s="88"/>
      <c r="L711" s="23"/>
      <c r="M711" s="92"/>
      <c r="N711" s="93" t="s">
        <v>37</v>
      </c>
      <c r="Q711" s="94">
        <v>1.0000000000000001E-5</v>
      </c>
      <c r="R711" s="94">
        <f>$Q$711*$H$711</f>
        <v>1.0000000000000001E-5</v>
      </c>
      <c r="S711" s="94">
        <v>3.3800000000000002E-3</v>
      </c>
      <c r="T711" s="95">
        <f>$S$711*$H$711</f>
        <v>3.3800000000000002E-3</v>
      </c>
      <c r="AR711" s="19" t="s">
        <v>261</v>
      </c>
      <c r="AT711" s="19" t="s">
        <v>156</v>
      </c>
      <c r="AU711" s="19" t="s">
        <v>75</v>
      </c>
      <c r="AY711" s="22" t="s">
        <v>154</v>
      </c>
      <c r="BE711" s="96">
        <f>IF($N$711="základní",$J$711,0)</f>
        <v>0</v>
      </c>
      <c r="BF711" s="96">
        <f>IF($N$711="snížená",$J$711,0)</f>
        <v>0</v>
      </c>
      <c r="BG711" s="96">
        <f>IF($N$711="zákl. přenesená",$J$711,0)</f>
        <v>0</v>
      </c>
      <c r="BH711" s="96">
        <f>IF($N$711="sníž. přenesená",$J$711,0)</f>
        <v>0</v>
      </c>
      <c r="BI711" s="96">
        <f>IF($N$711="nulová",$J$711,0)</f>
        <v>0</v>
      </c>
      <c r="BJ711" s="19" t="s">
        <v>73</v>
      </c>
      <c r="BK711" s="96">
        <f>ROUND($I$711*$H$711,1)</f>
        <v>0</v>
      </c>
      <c r="BL711" s="19" t="s">
        <v>261</v>
      </c>
      <c r="BM711" s="19" t="s">
        <v>1833</v>
      </c>
    </row>
    <row r="712" spans="2:65" s="22" customFormat="1" ht="15.75" customHeight="1" x14ac:dyDescent="0.3">
      <c r="B712" s="97"/>
      <c r="D712" s="98" t="s">
        <v>162</v>
      </c>
      <c r="E712" s="99"/>
      <c r="F712" s="99" t="s">
        <v>73</v>
      </c>
      <c r="H712" s="100">
        <v>1</v>
      </c>
      <c r="L712" s="97"/>
      <c r="M712" s="101"/>
      <c r="T712" s="102"/>
      <c r="AT712" s="103" t="s">
        <v>162</v>
      </c>
      <c r="AU712" s="103" t="s">
        <v>75</v>
      </c>
      <c r="AV712" s="103" t="s">
        <v>75</v>
      </c>
      <c r="AW712" s="103" t="s">
        <v>121</v>
      </c>
      <c r="AX712" s="103" t="s">
        <v>66</v>
      </c>
      <c r="AY712" s="103" t="s">
        <v>154</v>
      </c>
    </row>
    <row r="713" spans="2:65" s="22" customFormat="1" ht="15.75" customHeight="1" x14ac:dyDescent="0.3">
      <c r="B713" s="125"/>
      <c r="D713" s="104" t="s">
        <v>162</v>
      </c>
      <c r="E713" s="126"/>
      <c r="F713" s="127" t="s">
        <v>1004</v>
      </c>
      <c r="H713" s="128">
        <v>1</v>
      </c>
      <c r="L713" s="125"/>
      <c r="M713" s="129"/>
      <c r="T713" s="130"/>
      <c r="AT713" s="126" t="s">
        <v>162</v>
      </c>
      <c r="AU713" s="126" t="s">
        <v>75</v>
      </c>
      <c r="AV713" s="126" t="s">
        <v>160</v>
      </c>
      <c r="AW713" s="126" t="s">
        <v>121</v>
      </c>
      <c r="AX713" s="126" t="s">
        <v>73</v>
      </c>
      <c r="AY713" s="126" t="s">
        <v>154</v>
      </c>
    </row>
    <row r="714" spans="2:65" s="22" customFormat="1" ht="15.75" customHeight="1" x14ac:dyDescent="0.3">
      <c r="B714" s="23"/>
      <c r="C714" s="86" t="s">
        <v>1834</v>
      </c>
      <c r="D714" s="86" t="s">
        <v>156</v>
      </c>
      <c r="E714" s="87" t="s">
        <v>1835</v>
      </c>
      <c r="F714" s="88" t="s">
        <v>1836</v>
      </c>
      <c r="G714" s="89" t="s">
        <v>258</v>
      </c>
      <c r="H714" s="90">
        <v>11</v>
      </c>
      <c r="I714" s="118"/>
      <c r="J714" s="91">
        <f>ROUND($I$714*$H$714,1)</f>
        <v>0</v>
      </c>
      <c r="K714" s="88"/>
      <c r="L714" s="23"/>
      <c r="M714" s="92"/>
      <c r="N714" s="93" t="s">
        <v>37</v>
      </c>
      <c r="Q714" s="94">
        <v>1.0000000000000001E-5</v>
      </c>
      <c r="R714" s="94">
        <f>$Q$714*$H$714</f>
        <v>1.1E-4</v>
      </c>
      <c r="S714" s="94">
        <v>4.0000000000000002E-4</v>
      </c>
      <c r="T714" s="95">
        <f>$S$714*$H$714</f>
        <v>4.4000000000000003E-3</v>
      </c>
      <c r="AR714" s="19" t="s">
        <v>261</v>
      </c>
      <c r="AT714" s="19" t="s">
        <v>156</v>
      </c>
      <c r="AU714" s="19" t="s">
        <v>75</v>
      </c>
      <c r="AY714" s="22" t="s">
        <v>154</v>
      </c>
      <c r="BE714" s="96">
        <f>IF($N$714="základní",$J$714,0)</f>
        <v>0</v>
      </c>
      <c r="BF714" s="96">
        <f>IF($N$714="snížená",$J$714,0)</f>
        <v>0</v>
      </c>
      <c r="BG714" s="96">
        <f>IF($N$714="zákl. přenesená",$J$714,0)</f>
        <v>0</v>
      </c>
      <c r="BH714" s="96">
        <f>IF($N$714="sníž. přenesená",$J$714,0)</f>
        <v>0</v>
      </c>
      <c r="BI714" s="96">
        <f>IF($N$714="nulová",$J$714,0)</f>
        <v>0</v>
      </c>
      <c r="BJ714" s="19" t="s">
        <v>73</v>
      </c>
      <c r="BK714" s="96">
        <f>ROUND($I$714*$H$714,1)</f>
        <v>0</v>
      </c>
      <c r="BL714" s="19" t="s">
        <v>261</v>
      </c>
      <c r="BM714" s="19" t="s">
        <v>1837</v>
      </c>
    </row>
    <row r="715" spans="2:65" s="22" customFormat="1" ht="15.75" customHeight="1" x14ac:dyDescent="0.3">
      <c r="B715" s="97"/>
      <c r="D715" s="98" t="s">
        <v>162</v>
      </c>
      <c r="E715" s="99"/>
      <c r="F715" s="99" t="s">
        <v>231</v>
      </c>
      <c r="H715" s="100">
        <v>11</v>
      </c>
      <c r="L715" s="97"/>
      <c r="M715" s="101"/>
      <c r="T715" s="102"/>
      <c r="AT715" s="103" t="s">
        <v>162</v>
      </c>
      <c r="AU715" s="103" t="s">
        <v>75</v>
      </c>
      <c r="AV715" s="103" t="s">
        <v>75</v>
      </c>
      <c r="AW715" s="103" t="s">
        <v>121</v>
      </c>
      <c r="AX715" s="103" t="s">
        <v>66</v>
      </c>
      <c r="AY715" s="103" t="s">
        <v>154</v>
      </c>
    </row>
    <row r="716" spans="2:65" s="22" customFormat="1" ht="15.75" customHeight="1" x14ac:dyDescent="0.3">
      <c r="B716" s="125"/>
      <c r="D716" s="104" t="s">
        <v>162</v>
      </c>
      <c r="E716" s="126"/>
      <c r="F716" s="127" t="s">
        <v>1004</v>
      </c>
      <c r="H716" s="128">
        <v>11</v>
      </c>
      <c r="L716" s="125"/>
      <c r="M716" s="129"/>
      <c r="T716" s="130"/>
      <c r="AT716" s="126" t="s">
        <v>162</v>
      </c>
      <c r="AU716" s="126" t="s">
        <v>75</v>
      </c>
      <c r="AV716" s="126" t="s">
        <v>160</v>
      </c>
      <c r="AW716" s="126" t="s">
        <v>121</v>
      </c>
      <c r="AX716" s="126" t="s">
        <v>73</v>
      </c>
      <c r="AY716" s="126" t="s">
        <v>154</v>
      </c>
    </row>
    <row r="717" spans="2:65" s="22" customFormat="1" ht="15.75" customHeight="1" x14ac:dyDescent="0.3">
      <c r="B717" s="23"/>
      <c r="C717" s="86" t="s">
        <v>1838</v>
      </c>
      <c r="D717" s="86" t="s">
        <v>156</v>
      </c>
      <c r="E717" s="87" t="s">
        <v>1839</v>
      </c>
      <c r="F717" s="88" t="s">
        <v>1840</v>
      </c>
      <c r="G717" s="89" t="s">
        <v>258</v>
      </c>
      <c r="H717" s="90">
        <v>4</v>
      </c>
      <c r="I717" s="118"/>
      <c r="J717" s="91">
        <f>ROUND($I$717*$H$717,1)</f>
        <v>0</v>
      </c>
      <c r="K717" s="88"/>
      <c r="L717" s="23"/>
      <c r="M717" s="92"/>
      <c r="N717" s="93" t="s">
        <v>37</v>
      </c>
      <c r="Q717" s="94">
        <v>0</v>
      </c>
      <c r="R717" s="94">
        <f>$Q$717*$H$717</f>
        <v>0</v>
      </c>
      <c r="S717" s="94">
        <v>5.0200000000000002E-3</v>
      </c>
      <c r="T717" s="95">
        <f>$S$717*$H$717</f>
        <v>2.0080000000000001E-2</v>
      </c>
      <c r="AR717" s="19" t="s">
        <v>261</v>
      </c>
      <c r="AT717" s="19" t="s">
        <v>156</v>
      </c>
      <c r="AU717" s="19" t="s">
        <v>75</v>
      </c>
      <c r="AY717" s="22" t="s">
        <v>154</v>
      </c>
      <c r="BE717" s="96">
        <f>IF($N$717="základní",$J$717,0)</f>
        <v>0</v>
      </c>
      <c r="BF717" s="96">
        <f>IF($N$717="snížená",$J$717,0)</f>
        <v>0</v>
      </c>
      <c r="BG717" s="96">
        <f>IF($N$717="zákl. přenesená",$J$717,0)</f>
        <v>0</v>
      </c>
      <c r="BH717" s="96">
        <f>IF($N$717="sníž. přenesená",$J$717,0)</f>
        <v>0</v>
      </c>
      <c r="BI717" s="96">
        <f>IF($N$717="nulová",$J$717,0)</f>
        <v>0</v>
      </c>
      <c r="BJ717" s="19" t="s">
        <v>73</v>
      </c>
      <c r="BK717" s="96">
        <f>ROUND($I$717*$H$717,1)</f>
        <v>0</v>
      </c>
      <c r="BL717" s="19" t="s">
        <v>261</v>
      </c>
      <c r="BM717" s="19" t="s">
        <v>1841</v>
      </c>
    </row>
    <row r="718" spans="2:65" s="22" customFormat="1" ht="15.75" customHeight="1" x14ac:dyDescent="0.3">
      <c r="B718" s="97"/>
      <c r="D718" s="98" t="s">
        <v>162</v>
      </c>
      <c r="E718" s="99"/>
      <c r="F718" s="99" t="s">
        <v>160</v>
      </c>
      <c r="H718" s="100">
        <v>4</v>
      </c>
      <c r="L718" s="97"/>
      <c r="M718" s="101"/>
      <c r="T718" s="102"/>
      <c r="AT718" s="103" t="s">
        <v>162</v>
      </c>
      <c r="AU718" s="103" t="s">
        <v>75</v>
      </c>
      <c r="AV718" s="103" t="s">
        <v>75</v>
      </c>
      <c r="AW718" s="103" t="s">
        <v>121</v>
      </c>
      <c r="AX718" s="103" t="s">
        <v>66</v>
      </c>
      <c r="AY718" s="103" t="s">
        <v>154</v>
      </c>
    </row>
    <row r="719" spans="2:65" s="22" customFormat="1" ht="15.75" customHeight="1" x14ac:dyDescent="0.3">
      <c r="B719" s="125"/>
      <c r="D719" s="104" t="s">
        <v>162</v>
      </c>
      <c r="E719" s="126"/>
      <c r="F719" s="127" t="s">
        <v>1004</v>
      </c>
      <c r="H719" s="128">
        <v>4</v>
      </c>
      <c r="L719" s="125"/>
      <c r="M719" s="129"/>
      <c r="T719" s="130"/>
      <c r="AT719" s="126" t="s">
        <v>162</v>
      </c>
      <c r="AU719" s="126" t="s">
        <v>75</v>
      </c>
      <c r="AV719" s="126" t="s">
        <v>160</v>
      </c>
      <c r="AW719" s="126" t="s">
        <v>121</v>
      </c>
      <c r="AX719" s="126" t="s">
        <v>73</v>
      </c>
      <c r="AY719" s="126" t="s">
        <v>154</v>
      </c>
    </row>
    <row r="720" spans="2:65" s="22" customFormat="1" ht="15.75" customHeight="1" x14ac:dyDescent="0.3">
      <c r="B720" s="23"/>
      <c r="C720" s="86" t="s">
        <v>1842</v>
      </c>
      <c r="D720" s="86" t="s">
        <v>156</v>
      </c>
      <c r="E720" s="87" t="s">
        <v>1843</v>
      </c>
      <c r="F720" s="88" t="s">
        <v>1844</v>
      </c>
      <c r="G720" s="89" t="s">
        <v>258</v>
      </c>
      <c r="H720" s="90">
        <v>2</v>
      </c>
      <c r="I720" s="118"/>
      <c r="J720" s="91">
        <f>ROUND($I$720*$H$720,1)</f>
        <v>0</v>
      </c>
      <c r="K720" s="88"/>
      <c r="L720" s="23"/>
      <c r="M720" s="92"/>
      <c r="N720" s="93" t="s">
        <v>37</v>
      </c>
      <c r="Q720" s="94">
        <v>0</v>
      </c>
      <c r="R720" s="94">
        <f>$Q$720*$H$720</f>
        <v>0</v>
      </c>
      <c r="S720" s="94">
        <v>5.0200000000000002E-3</v>
      </c>
      <c r="T720" s="95">
        <f>$S$720*$H$720</f>
        <v>1.004E-2</v>
      </c>
      <c r="AR720" s="19" t="s">
        <v>261</v>
      </c>
      <c r="AT720" s="19" t="s">
        <v>156</v>
      </c>
      <c r="AU720" s="19" t="s">
        <v>75</v>
      </c>
      <c r="AY720" s="22" t="s">
        <v>154</v>
      </c>
      <c r="BE720" s="96">
        <f>IF($N$720="základní",$J$720,0)</f>
        <v>0</v>
      </c>
      <c r="BF720" s="96">
        <f>IF($N$720="snížená",$J$720,0)</f>
        <v>0</v>
      </c>
      <c r="BG720" s="96">
        <f>IF($N$720="zákl. přenesená",$J$720,0)</f>
        <v>0</v>
      </c>
      <c r="BH720" s="96">
        <f>IF($N$720="sníž. přenesená",$J$720,0)</f>
        <v>0</v>
      </c>
      <c r="BI720" s="96">
        <f>IF($N$720="nulová",$J$720,0)</f>
        <v>0</v>
      </c>
      <c r="BJ720" s="19" t="s">
        <v>73</v>
      </c>
      <c r="BK720" s="96">
        <f>ROUND($I$720*$H$720,1)</f>
        <v>0</v>
      </c>
      <c r="BL720" s="19" t="s">
        <v>261</v>
      </c>
      <c r="BM720" s="19" t="s">
        <v>1845</v>
      </c>
    </row>
    <row r="721" spans="2:65" s="22" customFormat="1" ht="15.75" customHeight="1" x14ac:dyDescent="0.3">
      <c r="B721" s="97"/>
      <c r="D721" s="98" t="s">
        <v>162</v>
      </c>
      <c r="E721" s="99"/>
      <c r="F721" s="99" t="s">
        <v>75</v>
      </c>
      <c r="H721" s="100">
        <v>2</v>
      </c>
      <c r="L721" s="97"/>
      <c r="M721" s="101"/>
      <c r="T721" s="102"/>
      <c r="AT721" s="103" t="s">
        <v>162</v>
      </c>
      <c r="AU721" s="103" t="s">
        <v>75</v>
      </c>
      <c r="AV721" s="103" t="s">
        <v>75</v>
      </c>
      <c r="AW721" s="103" t="s">
        <v>121</v>
      </c>
      <c r="AX721" s="103" t="s">
        <v>66</v>
      </c>
      <c r="AY721" s="103" t="s">
        <v>154</v>
      </c>
    </row>
    <row r="722" spans="2:65" s="22" customFormat="1" ht="15.75" customHeight="1" x14ac:dyDescent="0.3">
      <c r="B722" s="125"/>
      <c r="D722" s="104" t="s">
        <v>162</v>
      </c>
      <c r="E722" s="126"/>
      <c r="F722" s="127" t="s">
        <v>1004</v>
      </c>
      <c r="H722" s="128">
        <v>2</v>
      </c>
      <c r="L722" s="125"/>
      <c r="M722" s="129"/>
      <c r="T722" s="130"/>
      <c r="AT722" s="126" t="s">
        <v>162</v>
      </c>
      <c r="AU722" s="126" t="s">
        <v>75</v>
      </c>
      <c r="AV722" s="126" t="s">
        <v>160</v>
      </c>
      <c r="AW722" s="126" t="s">
        <v>121</v>
      </c>
      <c r="AX722" s="126" t="s">
        <v>73</v>
      </c>
      <c r="AY722" s="126" t="s">
        <v>154</v>
      </c>
    </row>
    <row r="723" spans="2:65" s="22" customFormat="1" ht="15.75" customHeight="1" x14ac:dyDescent="0.3">
      <c r="B723" s="23"/>
      <c r="C723" s="86" t="s">
        <v>1846</v>
      </c>
      <c r="D723" s="86" t="s">
        <v>156</v>
      </c>
      <c r="E723" s="87" t="s">
        <v>1847</v>
      </c>
      <c r="F723" s="88" t="s">
        <v>1848</v>
      </c>
      <c r="G723" s="89" t="s">
        <v>167</v>
      </c>
      <c r="H723" s="90">
        <v>0.40100000000000002</v>
      </c>
      <c r="I723" s="118"/>
      <c r="J723" s="91">
        <f>ROUND($I$723*$H$723,1)</f>
        <v>0</v>
      </c>
      <c r="K723" s="88"/>
      <c r="L723" s="23"/>
      <c r="M723" s="92"/>
      <c r="N723" s="93" t="s">
        <v>37</v>
      </c>
      <c r="Q723" s="94">
        <v>0</v>
      </c>
      <c r="R723" s="94">
        <f>$Q$723*$H$723</f>
        <v>0</v>
      </c>
      <c r="S723" s="94">
        <v>0</v>
      </c>
      <c r="T723" s="95">
        <f>$S$723*$H$723</f>
        <v>0</v>
      </c>
      <c r="AR723" s="19" t="s">
        <v>261</v>
      </c>
      <c r="AT723" s="19" t="s">
        <v>156</v>
      </c>
      <c r="AU723" s="19" t="s">
        <v>75</v>
      </c>
      <c r="AY723" s="22" t="s">
        <v>154</v>
      </c>
      <c r="BE723" s="96">
        <f>IF($N$723="základní",$J$723,0)</f>
        <v>0</v>
      </c>
      <c r="BF723" s="96">
        <f>IF($N$723="snížená",$J$723,0)</f>
        <v>0</v>
      </c>
      <c r="BG723" s="96">
        <f>IF($N$723="zákl. přenesená",$J$723,0)</f>
        <v>0</v>
      </c>
      <c r="BH723" s="96">
        <f>IF($N$723="sníž. přenesená",$J$723,0)</f>
        <v>0</v>
      </c>
      <c r="BI723" s="96">
        <f>IF($N$723="nulová",$J$723,0)</f>
        <v>0</v>
      </c>
      <c r="BJ723" s="19" t="s">
        <v>73</v>
      </c>
      <c r="BK723" s="96">
        <f>ROUND($I$723*$H$723,1)</f>
        <v>0</v>
      </c>
      <c r="BL723" s="19" t="s">
        <v>261</v>
      </c>
      <c r="BM723" s="19" t="s">
        <v>1849</v>
      </c>
    </row>
    <row r="724" spans="2:65" s="22" customFormat="1" ht="15.75" customHeight="1" x14ac:dyDescent="0.3">
      <c r="B724" s="97"/>
      <c r="D724" s="98" t="s">
        <v>162</v>
      </c>
      <c r="E724" s="99"/>
      <c r="F724" s="99" t="s">
        <v>1850</v>
      </c>
      <c r="H724" s="100">
        <v>0.40100000000000002</v>
      </c>
      <c r="L724" s="97"/>
      <c r="M724" s="101"/>
      <c r="T724" s="102"/>
      <c r="AT724" s="103" t="s">
        <v>162</v>
      </c>
      <c r="AU724" s="103" t="s">
        <v>75</v>
      </c>
      <c r="AV724" s="103" t="s">
        <v>75</v>
      </c>
      <c r="AW724" s="103" t="s">
        <v>121</v>
      </c>
      <c r="AX724" s="103" t="s">
        <v>66</v>
      </c>
      <c r="AY724" s="103" t="s">
        <v>154</v>
      </c>
    </row>
    <row r="725" spans="2:65" s="22" customFormat="1" ht="15.75" customHeight="1" x14ac:dyDescent="0.3">
      <c r="B725" s="125"/>
      <c r="D725" s="104" t="s">
        <v>162</v>
      </c>
      <c r="E725" s="126"/>
      <c r="F725" s="127" t="s">
        <v>1004</v>
      </c>
      <c r="H725" s="128">
        <v>0.40100000000000002</v>
      </c>
      <c r="L725" s="125"/>
      <c r="M725" s="129"/>
      <c r="T725" s="130"/>
      <c r="AT725" s="126" t="s">
        <v>162</v>
      </c>
      <c r="AU725" s="126" t="s">
        <v>75</v>
      </c>
      <c r="AV725" s="126" t="s">
        <v>160</v>
      </c>
      <c r="AW725" s="126" t="s">
        <v>121</v>
      </c>
      <c r="AX725" s="126" t="s">
        <v>73</v>
      </c>
      <c r="AY725" s="126" t="s">
        <v>154</v>
      </c>
    </row>
    <row r="726" spans="2:65" s="22" customFormat="1" ht="15.75" customHeight="1" x14ac:dyDescent="0.3">
      <c r="B726" s="23"/>
      <c r="C726" s="105" t="s">
        <v>1851</v>
      </c>
      <c r="D726" s="105" t="s">
        <v>171</v>
      </c>
      <c r="E726" s="106" t="s">
        <v>1852</v>
      </c>
      <c r="F726" s="107" t="s">
        <v>1117</v>
      </c>
      <c r="G726" s="108" t="s">
        <v>258</v>
      </c>
      <c r="H726" s="109">
        <v>4</v>
      </c>
      <c r="I726" s="119"/>
      <c r="J726" s="110">
        <f>ROUND($I$726*$H$726,1)</f>
        <v>0</v>
      </c>
      <c r="K726" s="107"/>
      <c r="L726" s="111"/>
      <c r="M726" s="112"/>
      <c r="N726" s="113" t="s">
        <v>37</v>
      </c>
      <c r="Q726" s="94">
        <v>0</v>
      </c>
      <c r="R726" s="94">
        <f>$Q$726*$H$726</f>
        <v>0</v>
      </c>
      <c r="S726" s="94">
        <v>0</v>
      </c>
      <c r="T726" s="95">
        <f>$S$726*$H$726</f>
        <v>0</v>
      </c>
      <c r="AR726" s="19" t="s">
        <v>354</v>
      </c>
      <c r="AT726" s="19" t="s">
        <v>171</v>
      </c>
      <c r="AU726" s="19" t="s">
        <v>75</v>
      </c>
      <c r="AY726" s="22" t="s">
        <v>154</v>
      </c>
      <c r="BE726" s="96">
        <f>IF($N$726="základní",$J$726,0)</f>
        <v>0</v>
      </c>
      <c r="BF726" s="96">
        <f>IF($N$726="snížená",$J$726,0)</f>
        <v>0</v>
      </c>
      <c r="BG726" s="96">
        <f>IF($N$726="zákl. přenesená",$J$726,0)</f>
        <v>0</v>
      </c>
      <c r="BH726" s="96">
        <f>IF($N$726="sníž. přenesená",$J$726,0)</f>
        <v>0</v>
      </c>
      <c r="BI726" s="96">
        <f>IF($N$726="nulová",$J$726,0)</f>
        <v>0</v>
      </c>
      <c r="BJ726" s="19" t="s">
        <v>73</v>
      </c>
      <c r="BK726" s="96">
        <f>ROUND($I$726*$H$726,1)</f>
        <v>0</v>
      </c>
      <c r="BL726" s="19" t="s">
        <v>261</v>
      </c>
      <c r="BM726" s="19" t="s">
        <v>1853</v>
      </c>
    </row>
    <row r="727" spans="2:65" s="22" customFormat="1" ht="15.75" customHeight="1" x14ac:dyDescent="0.3">
      <c r="B727" s="97"/>
      <c r="D727" s="98" t="s">
        <v>162</v>
      </c>
      <c r="E727" s="99"/>
      <c r="F727" s="99" t="s">
        <v>160</v>
      </c>
      <c r="H727" s="100">
        <v>4</v>
      </c>
      <c r="L727" s="97"/>
      <c r="M727" s="101"/>
      <c r="T727" s="102"/>
      <c r="AT727" s="103" t="s">
        <v>162</v>
      </c>
      <c r="AU727" s="103" t="s">
        <v>75</v>
      </c>
      <c r="AV727" s="103" t="s">
        <v>75</v>
      </c>
      <c r="AW727" s="103" t="s">
        <v>121</v>
      </c>
      <c r="AX727" s="103" t="s">
        <v>66</v>
      </c>
      <c r="AY727" s="103" t="s">
        <v>154</v>
      </c>
    </row>
    <row r="728" spans="2:65" s="22" customFormat="1" ht="15.75" customHeight="1" x14ac:dyDescent="0.3">
      <c r="B728" s="125"/>
      <c r="D728" s="104" t="s">
        <v>162</v>
      </c>
      <c r="E728" s="126"/>
      <c r="F728" s="127" t="s">
        <v>1004</v>
      </c>
      <c r="H728" s="128">
        <v>4</v>
      </c>
      <c r="L728" s="125"/>
      <c r="M728" s="129"/>
      <c r="T728" s="130"/>
      <c r="AT728" s="126" t="s">
        <v>162</v>
      </c>
      <c r="AU728" s="126" t="s">
        <v>75</v>
      </c>
      <c r="AV728" s="126" t="s">
        <v>160</v>
      </c>
      <c r="AW728" s="126" t="s">
        <v>121</v>
      </c>
      <c r="AX728" s="126" t="s">
        <v>73</v>
      </c>
      <c r="AY728" s="126" t="s">
        <v>154</v>
      </c>
    </row>
    <row r="729" spans="2:65" s="22" customFormat="1" ht="15.75" customHeight="1" x14ac:dyDescent="0.3">
      <c r="B729" s="23"/>
      <c r="C729" s="105" t="s">
        <v>1854</v>
      </c>
      <c r="D729" s="105" t="s">
        <v>171</v>
      </c>
      <c r="E729" s="106" t="s">
        <v>1855</v>
      </c>
      <c r="F729" s="107" t="s">
        <v>1120</v>
      </c>
      <c r="G729" s="108" t="s">
        <v>258</v>
      </c>
      <c r="H729" s="109">
        <v>4</v>
      </c>
      <c r="I729" s="119"/>
      <c r="J729" s="110">
        <f>ROUND($I$729*$H$729,1)</f>
        <v>0</v>
      </c>
      <c r="K729" s="107"/>
      <c r="L729" s="111"/>
      <c r="M729" s="112"/>
      <c r="N729" s="113" t="s">
        <v>37</v>
      </c>
      <c r="Q729" s="94">
        <v>0</v>
      </c>
      <c r="R729" s="94">
        <f>$Q$729*$H$729</f>
        <v>0</v>
      </c>
      <c r="S729" s="94">
        <v>0</v>
      </c>
      <c r="T729" s="95">
        <f>$S$729*$H$729</f>
        <v>0</v>
      </c>
      <c r="AR729" s="19" t="s">
        <v>354</v>
      </c>
      <c r="AT729" s="19" t="s">
        <v>171</v>
      </c>
      <c r="AU729" s="19" t="s">
        <v>75</v>
      </c>
      <c r="AY729" s="22" t="s">
        <v>154</v>
      </c>
      <c r="BE729" s="96">
        <f>IF($N$729="základní",$J$729,0)</f>
        <v>0</v>
      </c>
      <c r="BF729" s="96">
        <f>IF($N$729="snížená",$J$729,0)</f>
        <v>0</v>
      </c>
      <c r="BG729" s="96">
        <f>IF($N$729="zákl. přenesená",$J$729,0)</f>
        <v>0</v>
      </c>
      <c r="BH729" s="96">
        <f>IF($N$729="sníž. přenesená",$J$729,0)</f>
        <v>0</v>
      </c>
      <c r="BI729" s="96">
        <f>IF($N$729="nulová",$J$729,0)</f>
        <v>0</v>
      </c>
      <c r="BJ729" s="19" t="s">
        <v>73</v>
      </c>
      <c r="BK729" s="96">
        <f>ROUND($I$729*$H$729,1)</f>
        <v>0</v>
      </c>
      <c r="BL729" s="19" t="s">
        <v>261</v>
      </c>
      <c r="BM729" s="19" t="s">
        <v>1856</v>
      </c>
    </row>
    <row r="730" spans="2:65" s="22" customFormat="1" ht="15.75" customHeight="1" x14ac:dyDescent="0.3">
      <c r="B730" s="97"/>
      <c r="D730" s="98" t="s">
        <v>162</v>
      </c>
      <c r="E730" s="99"/>
      <c r="F730" s="99" t="s">
        <v>160</v>
      </c>
      <c r="H730" s="100">
        <v>4</v>
      </c>
      <c r="L730" s="97"/>
      <c r="M730" s="101"/>
      <c r="T730" s="102"/>
      <c r="AT730" s="103" t="s">
        <v>162</v>
      </c>
      <c r="AU730" s="103" t="s">
        <v>75</v>
      </c>
      <c r="AV730" s="103" t="s">
        <v>75</v>
      </c>
      <c r="AW730" s="103" t="s">
        <v>121</v>
      </c>
      <c r="AX730" s="103" t="s">
        <v>66</v>
      </c>
      <c r="AY730" s="103" t="s">
        <v>154</v>
      </c>
    </row>
    <row r="731" spans="2:65" s="22" customFormat="1" ht="15.75" customHeight="1" x14ac:dyDescent="0.3">
      <c r="B731" s="125"/>
      <c r="D731" s="104" t="s">
        <v>162</v>
      </c>
      <c r="E731" s="126"/>
      <c r="F731" s="127" t="s">
        <v>1004</v>
      </c>
      <c r="H731" s="128">
        <v>4</v>
      </c>
      <c r="L731" s="125"/>
      <c r="M731" s="129"/>
      <c r="T731" s="130"/>
      <c r="AT731" s="126" t="s">
        <v>162</v>
      </c>
      <c r="AU731" s="126" t="s">
        <v>75</v>
      </c>
      <c r="AV731" s="126" t="s">
        <v>160</v>
      </c>
      <c r="AW731" s="126" t="s">
        <v>121</v>
      </c>
      <c r="AX731" s="126" t="s">
        <v>73</v>
      </c>
      <c r="AY731" s="126" t="s">
        <v>154</v>
      </c>
    </row>
    <row r="732" spans="2:65" s="22" customFormat="1" ht="15.75" customHeight="1" x14ac:dyDescent="0.3">
      <c r="B732" s="23"/>
      <c r="C732" s="105" t="s">
        <v>1857</v>
      </c>
      <c r="D732" s="105" t="s">
        <v>171</v>
      </c>
      <c r="E732" s="106" t="s">
        <v>1858</v>
      </c>
      <c r="F732" s="107" t="s">
        <v>1082</v>
      </c>
      <c r="G732" s="108" t="s">
        <v>258</v>
      </c>
      <c r="H732" s="109">
        <v>1</v>
      </c>
      <c r="I732" s="119"/>
      <c r="J732" s="110">
        <f>ROUND($I$732*$H$732,1)</f>
        <v>0</v>
      </c>
      <c r="K732" s="107"/>
      <c r="L732" s="111"/>
      <c r="M732" s="112"/>
      <c r="N732" s="113" t="s">
        <v>37</v>
      </c>
      <c r="Q732" s="94">
        <v>0</v>
      </c>
      <c r="R732" s="94">
        <f>$Q$732*$H$732</f>
        <v>0</v>
      </c>
      <c r="S732" s="94">
        <v>0</v>
      </c>
      <c r="T732" s="95">
        <f>$S$732*$H$732</f>
        <v>0</v>
      </c>
      <c r="AR732" s="19" t="s">
        <v>354</v>
      </c>
      <c r="AT732" s="19" t="s">
        <v>171</v>
      </c>
      <c r="AU732" s="19" t="s">
        <v>75</v>
      </c>
      <c r="AY732" s="22" t="s">
        <v>154</v>
      </c>
      <c r="BE732" s="96">
        <f>IF($N$732="základní",$J$732,0)</f>
        <v>0</v>
      </c>
      <c r="BF732" s="96">
        <f>IF($N$732="snížená",$J$732,0)</f>
        <v>0</v>
      </c>
      <c r="BG732" s="96">
        <f>IF($N$732="zákl. přenesená",$J$732,0)</f>
        <v>0</v>
      </c>
      <c r="BH732" s="96">
        <f>IF($N$732="sníž. přenesená",$J$732,0)</f>
        <v>0</v>
      </c>
      <c r="BI732" s="96">
        <f>IF($N$732="nulová",$J$732,0)</f>
        <v>0</v>
      </c>
      <c r="BJ732" s="19" t="s">
        <v>73</v>
      </c>
      <c r="BK732" s="96">
        <f>ROUND($I$732*$H$732,1)</f>
        <v>0</v>
      </c>
      <c r="BL732" s="19" t="s">
        <v>261</v>
      </c>
      <c r="BM732" s="19" t="s">
        <v>1859</v>
      </c>
    </row>
    <row r="733" spans="2:65" s="22" customFormat="1" ht="15.75" customHeight="1" x14ac:dyDescent="0.3">
      <c r="B733" s="97"/>
      <c r="D733" s="98" t="s">
        <v>162</v>
      </c>
      <c r="E733" s="99"/>
      <c r="F733" s="99" t="s">
        <v>73</v>
      </c>
      <c r="H733" s="100">
        <v>1</v>
      </c>
      <c r="L733" s="97"/>
      <c r="M733" s="101"/>
      <c r="T733" s="102"/>
      <c r="AT733" s="103" t="s">
        <v>162</v>
      </c>
      <c r="AU733" s="103" t="s">
        <v>75</v>
      </c>
      <c r="AV733" s="103" t="s">
        <v>75</v>
      </c>
      <c r="AW733" s="103" t="s">
        <v>121</v>
      </c>
      <c r="AX733" s="103" t="s">
        <v>66</v>
      </c>
      <c r="AY733" s="103" t="s">
        <v>154</v>
      </c>
    </row>
    <row r="734" spans="2:65" s="22" customFormat="1" ht="15.75" customHeight="1" x14ac:dyDescent="0.3">
      <c r="B734" s="125"/>
      <c r="D734" s="104" t="s">
        <v>162</v>
      </c>
      <c r="E734" s="126"/>
      <c r="F734" s="127" t="s">
        <v>1004</v>
      </c>
      <c r="H734" s="128">
        <v>1</v>
      </c>
      <c r="L734" s="125"/>
      <c r="M734" s="129"/>
      <c r="T734" s="130"/>
      <c r="AT734" s="126" t="s">
        <v>162</v>
      </c>
      <c r="AU734" s="126" t="s">
        <v>75</v>
      </c>
      <c r="AV734" s="126" t="s">
        <v>160</v>
      </c>
      <c r="AW734" s="126" t="s">
        <v>121</v>
      </c>
      <c r="AX734" s="126" t="s">
        <v>73</v>
      </c>
      <c r="AY734" s="126" t="s">
        <v>154</v>
      </c>
    </row>
    <row r="735" spans="2:65" s="22" customFormat="1" ht="15.75" customHeight="1" x14ac:dyDescent="0.3">
      <c r="B735" s="23"/>
      <c r="C735" s="105" t="s">
        <v>1860</v>
      </c>
      <c r="D735" s="105" t="s">
        <v>171</v>
      </c>
      <c r="E735" s="106" t="s">
        <v>1861</v>
      </c>
      <c r="F735" s="107" t="s">
        <v>1862</v>
      </c>
      <c r="G735" s="108" t="s">
        <v>258</v>
      </c>
      <c r="H735" s="109">
        <v>2</v>
      </c>
      <c r="I735" s="119"/>
      <c r="J735" s="110">
        <f>ROUND($I$735*$H$735,1)</f>
        <v>0</v>
      </c>
      <c r="K735" s="107"/>
      <c r="L735" s="111"/>
      <c r="M735" s="112"/>
      <c r="N735" s="113" t="s">
        <v>37</v>
      </c>
      <c r="Q735" s="94">
        <v>0</v>
      </c>
      <c r="R735" s="94">
        <f>$Q$735*$H$735</f>
        <v>0</v>
      </c>
      <c r="S735" s="94">
        <v>0</v>
      </c>
      <c r="T735" s="95">
        <f>$S$735*$H$735</f>
        <v>0</v>
      </c>
      <c r="AR735" s="19" t="s">
        <v>354</v>
      </c>
      <c r="AT735" s="19" t="s">
        <v>171</v>
      </c>
      <c r="AU735" s="19" t="s">
        <v>75</v>
      </c>
      <c r="AY735" s="22" t="s">
        <v>154</v>
      </c>
      <c r="BE735" s="96">
        <f>IF($N$735="základní",$J$735,0)</f>
        <v>0</v>
      </c>
      <c r="BF735" s="96">
        <f>IF($N$735="snížená",$J$735,0)</f>
        <v>0</v>
      </c>
      <c r="BG735" s="96">
        <f>IF($N$735="zákl. přenesená",$J$735,0)</f>
        <v>0</v>
      </c>
      <c r="BH735" s="96">
        <f>IF($N$735="sníž. přenesená",$J$735,0)</f>
        <v>0</v>
      </c>
      <c r="BI735" s="96">
        <f>IF($N$735="nulová",$J$735,0)</f>
        <v>0</v>
      </c>
      <c r="BJ735" s="19" t="s">
        <v>73</v>
      </c>
      <c r="BK735" s="96">
        <f>ROUND($I$735*$H$735,1)</f>
        <v>0</v>
      </c>
      <c r="BL735" s="19" t="s">
        <v>261</v>
      </c>
      <c r="BM735" s="19" t="s">
        <v>1863</v>
      </c>
    </row>
    <row r="736" spans="2:65" s="22" customFormat="1" ht="15.75" customHeight="1" x14ac:dyDescent="0.3">
      <c r="B736" s="97"/>
      <c r="D736" s="98" t="s">
        <v>162</v>
      </c>
      <c r="E736" s="99"/>
      <c r="F736" s="99" t="s">
        <v>75</v>
      </c>
      <c r="H736" s="100">
        <v>2</v>
      </c>
      <c r="L736" s="97"/>
      <c r="M736" s="101"/>
      <c r="T736" s="102"/>
      <c r="AT736" s="103" t="s">
        <v>162</v>
      </c>
      <c r="AU736" s="103" t="s">
        <v>75</v>
      </c>
      <c r="AV736" s="103" t="s">
        <v>75</v>
      </c>
      <c r="AW736" s="103" t="s">
        <v>121</v>
      </c>
      <c r="AX736" s="103" t="s">
        <v>66</v>
      </c>
      <c r="AY736" s="103" t="s">
        <v>154</v>
      </c>
    </row>
    <row r="737" spans="2:65" s="22" customFormat="1" ht="15.75" customHeight="1" x14ac:dyDescent="0.3">
      <c r="B737" s="125"/>
      <c r="D737" s="104" t="s">
        <v>162</v>
      </c>
      <c r="E737" s="126"/>
      <c r="F737" s="127" t="s">
        <v>1004</v>
      </c>
      <c r="H737" s="128">
        <v>2</v>
      </c>
      <c r="L737" s="125"/>
      <c r="M737" s="129"/>
      <c r="T737" s="130"/>
      <c r="AT737" s="126" t="s">
        <v>162</v>
      </c>
      <c r="AU737" s="126" t="s">
        <v>75</v>
      </c>
      <c r="AV737" s="126" t="s">
        <v>160</v>
      </c>
      <c r="AW737" s="126" t="s">
        <v>121</v>
      </c>
      <c r="AX737" s="126" t="s">
        <v>73</v>
      </c>
      <c r="AY737" s="126" t="s">
        <v>154</v>
      </c>
    </row>
    <row r="738" spans="2:65" s="22" customFormat="1" ht="15.75" customHeight="1" x14ac:dyDescent="0.3">
      <c r="B738" s="23"/>
      <c r="C738" s="105" t="s">
        <v>1864</v>
      </c>
      <c r="D738" s="105" t="s">
        <v>171</v>
      </c>
      <c r="E738" s="106" t="s">
        <v>1865</v>
      </c>
      <c r="F738" s="107" t="s">
        <v>1866</v>
      </c>
      <c r="G738" s="108" t="s">
        <v>258</v>
      </c>
      <c r="H738" s="109">
        <v>1</v>
      </c>
      <c r="I738" s="119"/>
      <c r="J738" s="110">
        <f>ROUND($I$738*$H$738,1)</f>
        <v>0</v>
      </c>
      <c r="K738" s="107"/>
      <c r="L738" s="111"/>
      <c r="M738" s="112"/>
      <c r="N738" s="113" t="s">
        <v>37</v>
      </c>
      <c r="Q738" s="94">
        <v>0</v>
      </c>
      <c r="R738" s="94">
        <f>$Q$738*$H$738</f>
        <v>0</v>
      </c>
      <c r="S738" s="94">
        <v>0</v>
      </c>
      <c r="T738" s="95">
        <f>$S$738*$H$738</f>
        <v>0</v>
      </c>
      <c r="AR738" s="19" t="s">
        <v>354</v>
      </c>
      <c r="AT738" s="19" t="s">
        <v>171</v>
      </c>
      <c r="AU738" s="19" t="s">
        <v>75</v>
      </c>
      <c r="AY738" s="22" t="s">
        <v>154</v>
      </c>
      <c r="BE738" s="96">
        <f>IF($N$738="základní",$J$738,0)</f>
        <v>0</v>
      </c>
      <c r="BF738" s="96">
        <f>IF($N$738="snížená",$J$738,0)</f>
        <v>0</v>
      </c>
      <c r="BG738" s="96">
        <f>IF($N$738="zákl. přenesená",$J$738,0)</f>
        <v>0</v>
      </c>
      <c r="BH738" s="96">
        <f>IF($N$738="sníž. přenesená",$J$738,0)</f>
        <v>0</v>
      </c>
      <c r="BI738" s="96">
        <f>IF($N$738="nulová",$J$738,0)</f>
        <v>0</v>
      </c>
      <c r="BJ738" s="19" t="s">
        <v>73</v>
      </c>
      <c r="BK738" s="96">
        <f>ROUND($I$738*$H$738,1)</f>
        <v>0</v>
      </c>
      <c r="BL738" s="19" t="s">
        <v>261</v>
      </c>
      <c r="BM738" s="19" t="s">
        <v>1867</v>
      </c>
    </row>
    <row r="739" spans="2:65" s="22" customFormat="1" ht="15.75" customHeight="1" x14ac:dyDescent="0.3">
      <c r="B739" s="97"/>
      <c r="D739" s="98" t="s">
        <v>162</v>
      </c>
      <c r="E739" s="99"/>
      <c r="F739" s="99" t="s">
        <v>73</v>
      </c>
      <c r="H739" s="100">
        <v>1</v>
      </c>
      <c r="L739" s="97"/>
      <c r="M739" s="101"/>
      <c r="T739" s="102"/>
      <c r="AT739" s="103" t="s">
        <v>162</v>
      </c>
      <c r="AU739" s="103" t="s">
        <v>75</v>
      </c>
      <c r="AV739" s="103" t="s">
        <v>75</v>
      </c>
      <c r="AW739" s="103" t="s">
        <v>121</v>
      </c>
      <c r="AX739" s="103" t="s">
        <v>66</v>
      </c>
      <c r="AY739" s="103" t="s">
        <v>154</v>
      </c>
    </row>
    <row r="740" spans="2:65" s="22" customFormat="1" ht="15.75" customHeight="1" x14ac:dyDescent="0.3">
      <c r="B740" s="125"/>
      <c r="D740" s="104" t="s">
        <v>162</v>
      </c>
      <c r="E740" s="126"/>
      <c r="F740" s="127" t="s">
        <v>1004</v>
      </c>
      <c r="H740" s="128">
        <v>1</v>
      </c>
      <c r="L740" s="125"/>
      <c r="M740" s="129"/>
      <c r="T740" s="130"/>
      <c r="AT740" s="126" t="s">
        <v>162</v>
      </c>
      <c r="AU740" s="126" t="s">
        <v>75</v>
      </c>
      <c r="AV740" s="126" t="s">
        <v>160</v>
      </c>
      <c r="AW740" s="126" t="s">
        <v>121</v>
      </c>
      <c r="AX740" s="126" t="s">
        <v>73</v>
      </c>
      <c r="AY740" s="126" t="s">
        <v>154</v>
      </c>
    </row>
    <row r="741" spans="2:65" s="22" customFormat="1" ht="15.75" customHeight="1" x14ac:dyDescent="0.3">
      <c r="B741" s="23"/>
      <c r="C741" s="105" t="s">
        <v>1868</v>
      </c>
      <c r="D741" s="105" t="s">
        <v>171</v>
      </c>
      <c r="E741" s="106" t="s">
        <v>1869</v>
      </c>
      <c r="F741" s="107" t="s">
        <v>1137</v>
      </c>
      <c r="G741" s="108" t="s">
        <v>258</v>
      </c>
      <c r="H741" s="109">
        <v>6</v>
      </c>
      <c r="I741" s="119"/>
      <c r="J741" s="110">
        <f>ROUND($I$741*$H$741,1)</f>
        <v>0</v>
      </c>
      <c r="K741" s="107"/>
      <c r="L741" s="111"/>
      <c r="M741" s="112"/>
      <c r="N741" s="113" t="s">
        <v>37</v>
      </c>
      <c r="Q741" s="94">
        <v>0</v>
      </c>
      <c r="R741" s="94">
        <f>$Q$741*$H$741</f>
        <v>0</v>
      </c>
      <c r="S741" s="94">
        <v>0</v>
      </c>
      <c r="T741" s="95">
        <f>$S$741*$H$741</f>
        <v>0</v>
      </c>
      <c r="AR741" s="19" t="s">
        <v>354</v>
      </c>
      <c r="AT741" s="19" t="s">
        <v>171</v>
      </c>
      <c r="AU741" s="19" t="s">
        <v>75</v>
      </c>
      <c r="AY741" s="22" t="s">
        <v>154</v>
      </c>
      <c r="BE741" s="96">
        <f>IF($N$741="základní",$J$741,0)</f>
        <v>0</v>
      </c>
      <c r="BF741" s="96">
        <f>IF($N$741="snížená",$J$741,0)</f>
        <v>0</v>
      </c>
      <c r="BG741" s="96">
        <f>IF($N$741="zákl. přenesená",$J$741,0)</f>
        <v>0</v>
      </c>
      <c r="BH741" s="96">
        <f>IF($N$741="sníž. přenesená",$J$741,0)</f>
        <v>0</v>
      </c>
      <c r="BI741" s="96">
        <f>IF($N$741="nulová",$J$741,0)</f>
        <v>0</v>
      </c>
      <c r="BJ741" s="19" t="s">
        <v>73</v>
      </c>
      <c r="BK741" s="96">
        <f>ROUND($I$741*$H$741,1)</f>
        <v>0</v>
      </c>
      <c r="BL741" s="19" t="s">
        <v>261</v>
      </c>
      <c r="BM741" s="19" t="s">
        <v>1870</v>
      </c>
    </row>
    <row r="742" spans="2:65" s="22" customFormat="1" ht="15.75" customHeight="1" x14ac:dyDescent="0.3">
      <c r="B742" s="97"/>
      <c r="D742" s="98" t="s">
        <v>162</v>
      </c>
      <c r="E742" s="99"/>
      <c r="F742" s="99" t="s">
        <v>192</v>
      </c>
      <c r="H742" s="100">
        <v>6</v>
      </c>
      <c r="L742" s="97"/>
      <c r="M742" s="101"/>
      <c r="T742" s="102"/>
      <c r="AT742" s="103" t="s">
        <v>162</v>
      </c>
      <c r="AU742" s="103" t="s">
        <v>75</v>
      </c>
      <c r="AV742" s="103" t="s">
        <v>75</v>
      </c>
      <c r="AW742" s="103" t="s">
        <v>121</v>
      </c>
      <c r="AX742" s="103" t="s">
        <v>66</v>
      </c>
      <c r="AY742" s="103" t="s">
        <v>154</v>
      </c>
    </row>
    <row r="743" spans="2:65" s="22" customFormat="1" ht="15.75" customHeight="1" x14ac:dyDescent="0.3">
      <c r="B743" s="125"/>
      <c r="D743" s="104" t="s">
        <v>162</v>
      </c>
      <c r="E743" s="126"/>
      <c r="F743" s="127" t="s">
        <v>1004</v>
      </c>
      <c r="H743" s="128">
        <v>6</v>
      </c>
      <c r="L743" s="125"/>
      <c r="M743" s="129"/>
      <c r="T743" s="130"/>
      <c r="AT743" s="126" t="s">
        <v>162</v>
      </c>
      <c r="AU743" s="126" t="s">
        <v>75</v>
      </c>
      <c r="AV743" s="126" t="s">
        <v>160</v>
      </c>
      <c r="AW743" s="126" t="s">
        <v>121</v>
      </c>
      <c r="AX743" s="126" t="s">
        <v>73</v>
      </c>
      <c r="AY743" s="126" t="s">
        <v>154</v>
      </c>
    </row>
    <row r="744" spans="2:65" s="22" customFormat="1" ht="15.75" customHeight="1" x14ac:dyDescent="0.3">
      <c r="B744" s="125"/>
      <c r="D744" s="104" t="s">
        <v>162</v>
      </c>
      <c r="E744" s="126"/>
      <c r="F744" s="127" t="s">
        <v>1004</v>
      </c>
      <c r="H744" s="128">
        <v>0</v>
      </c>
      <c r="L744" s="125"/>
      <c r="M744" s="129"/>
      <c r="T744" s="130"/>
      <c r="AT744" s="126" t="s">
        <v>162</v>
      </c>
      <c r="AU744" s="126" t="s">
        <v>75</v>
      </c>
      <c r="AV744" s="126" t="s">
        <v>160</v>
      </c>
      <c r="AW744" s="126" t="s">
        <v>121</v>
      </c>
      <c r="AX744" s="126" t="s">
        <v>66</v>
      </c>
      <c r="AY744" s="126" t="s">
        <v>154</v>
      </c>
    </row>
    <row r="745" spans="2:65" s="22" customFormat="1" ht="15.75" customHeight="1" x14ac:dyDescent="0.3">
      <c r="B745" s="23"/>
      <c r="C745" s="105" t="s">
        <v>1871</v>
      </c>
      <c r="D745" s="105" t="s">
        <v>171</v>
      </c>
      <c r="E745" s="106" t="s">
        <v>1872</v>
      </c>
      <c r="F745" s="107" t="s">
        <v>1134</v>
      </c>
      <c r="G745" s="108" t="s">
        <v>258</v>
      </c>
      <c r="H745" s="109">
        <v>6</v>
      </c>
      <c r="I745" s="119"/>
      <c r="J745" s="110">
        <f>ROUND($I$745*$H$745,1)</f>
        <v>0</v>
      </c>
      <c r="K745" s="107"/>
      <c r="L745" s="111"/>
      <c r="M745" s="112"/>
      <c r="N745" s="113" t="s">
        <v>37</v>
      </c>
      <c r="Q745" s="94">
        <v>0</v>
      </c>
      <c r="R745" s="94">
        <f>$Q$745*$H$745</f>
        <v>0</v>
      </c>
      <c r="S745" s="94">
        <v>0</v>
      </c>
      <c r="T745" s="95">
        <f>$S$745*$H$745</f>
        <v>0</v>
      </c>
      <c r="AR745" s="19" t="s">
        <v>354</v>
      </c>
      <c r="AT745" s="19" t="s">
        <v>171</v>
      </c>
      <c r="AU745" s="19" t="s">
        <v>75</v>
      </c>
      <c r="AY745" s="22" t="s">
        <v>154</v>
      </c>
      <c r="BE745" s="96">
        <f>IF($N$745="základní",$J$745,0)</f>
        <v>0</v>
      </c>
      <c r="BF745" s="96">
        <f>IF($N$745="snížená",$J$745,0)</f>
        <v>0</v>
      </c>
      <c r="BG745" s="96">
        <f>IF($N$745="zákl. přenesená",$J$745,0)</f>
        <v>0</v>
      </c>
      <c r="BH745" s="96">
        <f>IF($N$745="sníž. přenesená",$J$745,0)</f>
        <v>0</v>
      </c>
      <c r="BI745" s="96">
        <f>IF($N$745="nulová",$J$745,0)</f>
        <v>0</v>
      </c>
      <c r="BJ745" s="19" t="s">
        <v>73</v>
      </c>
      <c r="BK745" s="96">
        <f>ROUND($I$745*$H$745,1)</f>
        <v>0</v>
      </c>
      <c r="BL745" s="19" t="s">
        <v>261</v>
      </c>
      <c r="BM745" s="19" t="s">
        <v>1873</v>
      </c>
    </row>
    <row r="746" spans="2:65" s="22" customFormat="1" ht="15.75" customHeight="1" x14ac:dyDescent="0.3">
      <c r="B746" s="97"/>
      <c r="D746" s="98" t="s">
        <v>162</v>
      </c>
      <c r="E746" s="99"/>
      <c r="F746" s="99" t="s">
        <v>192</v>
      </c>
      <c r="H746" s="100">
        <v>6</v>
      </c>
      <c r="L746" s="97"/>
      <c r="M746" s="101"/>
      <c r="T746" s="102"/>
      <c r="AT746" s="103" t="s">
        <v>162</v>
      </c>
      <c r="AU746" s="103" t="s">
        <v>75</v>
      </c>
      <c r="AV746" s="103" t="s">
        <v>75</v>
      </c>
      <c r="AW746" s="103" t="s">
        <v>121</v>
      </c>
      <c r="AX746" s="103" t="s">
        <v>66</v>
      </c>
      <c r="AY746" s="103" t="s">
        <v>154</v>
      </c>
    </row>
    <row r="747" spans="2:65" s="22" customFormat="1" ht="15.75" customHeight="1" x14ac:dyDescent="0.3">
      <c r="B747" s="125"/>
      <c r="D747" s="104" t="s">
        <v>162</v>
      </c>
      <c r="E747" s="126"/>
      <c r="F747" s="127" t="s">
        <v>1004</v>
      </c>
      <c r="H747" s="128">
        <v>6</v>
      </c>
      <c r="L747" s="125"/>
      <c r="M747" s="129"/>
      <c r="T747" s="130"/>
      <c r="AT747" s="126" t="s">
        <v>162</v>
      </c>
      <c r="AU747" s="126" t="s">
        <v>75</v>
      </c>
      <c r="AV747" s="126" t="s">
        <v>160</v>
      </c>
      <c r="AW747" s="126" t="s">
        <v>121</v>
      </c>
      <c r="AX747" s="126" t="s">
        <v>73</v>
      </c>
      <c r="AY747" s="126" t="s">
        <v>154</v>
      </c>
    </row>
    <row r="748" spans="2:65" s="22" customFormat="1" ht="15.75" customHeight="1" x14ac:dyDescent="0.3">
      <c r="B748" s="23"/>
      <c r="C748" s="105" t="s">
        <v>1874</v>
      </c>
      <c r="D748" s="105" t="s">
        <v>171</v>
      </c>
      <c r="E748" s="106" t="s">
        <v>1875</v>
      </c>
      <c r="F748" s="107" t="s">
        <v>1876</v>
      </c>
      <c r="G748" s="108" t="s">
        <v>258</v>
      </c>
      <c r="H748" s="109">
        <v>1</v>
      </c>
      <c r="I748" s="119"/>
      <c r="J748" s="110">
        <f>ROUND($I$748*$H$748,1)</f>
        <v>0</v>
      </c>
      <c r="K748" s="107"/>
      <c r="L748" s="111"/>
      <c r="M748" s="112"/>
      <c r="N748" s="113" t="s">
        <v>37</v>
      </c>
      <c r="Q748" s="94">
        <v>0</v>
      </c>
      <c r="R748" s="94">
        <f>$Q$748*$H$748</f>
        <v>0</v>
      </c>
      <c r="S748" s="94">
        <v>0</v>
      </c>
      <c r="T748" s="95">
        <f>$S$748*$H$748</f>
        <v>0</v>
      </c>
      <c r="AR748" s="19" t="s">
        <v>354</v>
      </c>
      <c r="AT748" s="19" t="s">
        <v>171</v>
      </c>
      <c r="AU748" s="19" t="s">
        <v>75</v>
      </c>
      <c r="AY748" s="22" t="s">
        <v>154</v>
      </c>
      <c r="BE748" s="96">
        <f>IF($N$748="základní",$J$748,0)</f>
        <v>0</v>
      </c>
      <c r="BF748" s="96">
        <f>IF($N$748="snížená",$J$748,0)</f>
        <v>0</v>
      </c>
      <c r="BG748" s="96">
        <f>IF($N$748="zákl. přenesená",$J$748,0)</f>
        <v>0</v>
      </c>
      <c r="BH748" s="96">
        <f>IF($N$748="sníž. přenesená",$J$748,0)</f>
        <v>0</v>
      </c>
      <c r="BI748" s="96">
        <f>IF($N$748="nulová",$J$748,0)</f>
        <v>0</v>
      </c>
      <c r="BJ748" s="19" t="s">
        <v>73</v>
      </c>
      <c r="BK748" s="96">
        <f>ROUND($I$748*$H$748,1)</f>
        <v>0</v>
      </c>
      <c r="BL748" s="19" t="s">
        <v>261</v>
      </c>
      <c r="BM748" s="19" t="s">
        <v>1877</v>
      </c>
    </row>
    <row r="749" spans="2:65" s="22" customFormat="1" ht="15.75" customHeight="1" x14ac:dyDescent="0.3">
      <c r="B749" s="97"/>
      <c r="D749" s="98" t="s">
        <v>162</v>
      </c>
      <c r="E749" s="99"/>
      <c r="F749" s="99" t="s">
        <v>73</v>
      </c>
      <c r="H749" s="100">
        <v>1</v>
      </c>
      <c r="L749" s="97"/>
      <c r="M749" s="101"/>
      <c r="T749" s="102"/>
      <c r="AT749" s="103" t="s">
        <v>162</v>
      </c>
      <c r="AU749" s="103" t="s">
        <v>75</v>
      </c>
      <c r="AV749" s="103" t="s">
        <v>75</v>
      </c>
      <c r="AW749" s="103" t="s">
        <v>121</v>
      </c>
      <c r="AX749" s="103" t="s">
        <v>66</v>
      </c>
      <c r="AY749" s="103" t="s">
        <v>154</v>
      </c>
    </row>
    <row r="750" spans="2:65" s="22" customFormat="1" ht="15.75" customHeight="1" x14ac:dyDescent="0.3">
      <c r="B750" s="125"/>
      <c r="D750" s="104" t="s">
        <v>162</v>
      </c>
      <c r="E750" s="126"/>
      <c r="F750" s="127" t="s">
        <v>1004</v>
      </c>
      <c r="H750" s="128">
        <v>1</v>
      </c>
      <c r="L750" s="125"/>
      <c r="M750" s="129"/>
      <c r="T750" s="130"/>
      <c r="AT750" s="126" t="s">
        <v>162</v>
      </c>
      <c r="AU750" s="126" t="s">
        <v>75</v>
      </c>
      <c r="AV750" s="126" t="s">
        <v>160</v>
      </c>
      <c r="AW750" s="126" t="s">
        <v>121</v>
      </c>
      <c r="AX750" s="126" t="s">
        <v>73</v>
      </c>
      <c r="AY750" s="126" t="s">
        <v>154</v>
      </c>
    </row>
    <row r="751" spans="2:65" s="22" customFormat="1" ht="15.75" customHeight="1" x14ac:dyDescent="0.3">
      <c r="B751" s="23"/>
      <c r="C751" s="105" t="s">
        <v>1878</v>
      </c>
      <c r="D751" s="105" t="s">
        <v>171</v>
      </c>
      <c r="E751" s="106" t="s">
        <v>1879</v>
      </c>
      <c r="F751" s="107" t="s">
        <v>1880</v>
      </c>
      <c r="G751" s="108" t="s">
        <v>258</v>
      </c>
      <c r="H751" s="109">
        <v>3</v>
      </c>
      <c r="I751" s="119"/>
      <c r="J751" s="110">
        <f>ROUND($I$751*$H$751,1)</f>
        <v>0</v>
      </c>
      <c r="K751" s="107"/>
      <c r="L751" s="111"/>
      <c r="M751" s="112"/>
      <c r="N751" s="113" t="s">
        <v>37</v>
      </c>
      <c r="Q751" s="94">
        <v>0</v>
      </c>
      <c r="R751" s="94">
        <f>$Q$751*$H$751</f>
        <v>0</v>
      </c>
      <c r="S751" s="94">
        <v>0</v>
      </c>
      <c r="T751" s="95">
        <f>$S$751*$H$751</f>
        <v>0</v>
      </c>
      <c r="AR751" s="19" t="s">
        <v>354</v>
      </c>
      <c r="AT751" s="19" t="s">
        <v>171</v>
      </c>
      <c r="AU751" s="19" t="s">
        <v>75</v>
      </c>
      <c r="AY751" s="22" t="s">
        <v>154</v>
      </c>
      <c r="BE751" s="96">
        <f>IF($N$751="základní",$J$751,0)</f>
        <v>0</v>
      </c>
      <c r="BF751" s="96">
        <f>IF($N$751="snížená",$J$751,0)</f>
        <v>0</v>
      </c>
      <c r="BG751" s="96">
        <f>IF($N$751="zákl. přenesená",$J$751,0)</f>
        <v>0</v>
      </c>
      <c r="BH751" s="96">
        <f>IF($N$751="sníž. přenesená",$J$751,0)</f>
        <v>0</v>
      </c>
      <c r="BI751" s="96">
        <f>IF($N$751="nulová",$J$751,0)</f>
        <v>0</v>
      </c>
      <c r="BJ751" s="19" t="s">
        <v>73</v>
      </c>
      <c r="BK751" s="96">
        <f>ROUND($I$751*$H$751,1)</f>
        <v>0</v>
      </c>
      <c r="BL751" s="19" t="s">
        <v>261</v>
      </c>
      <c r="BM751" s="19" t="s">
        <v>1881</v>
      </c>
    </row>
    <row r="752" spans="2:65" s="22" customFormat="1" ht="15.75" customHeight="1" x14ac:dyDescent="0.3">
      <c r="B752" s="97"/>
      <c r="D752" s="98" t="s">
        <v>162</v>
      </c>
      <c r="E752" s="99"/>
      <c r="F752" s="99" t="s">
        <v>97</v>
      </c>
      <c r="H752" s="100">
        <v>3</v>
      </c>
      <c r="L752" s="97"/>
      <c r="M752" s="101"/>
      <c r="T752" s="102"/>
      <c r="AT752" s="103" t="s">
        <v>162</v>
      </c>
      <c r="AU752" s="103" t="s">
        <v>75</v>
      </c>
      <c r="AV752" s="103" t="s">
        <v>75</v>
      </c>
      <c r="AW752" s="103" t="s">
        <v>121</v>
      </c>
      <c r="AX752" s="103" t="s">
        <v>66</v>
      </c>
      <c r="AY752" s="103" t="s">
        <v>154</v>
      </c>
    </row>
    <row r="753" spans="2:65" s="22" customFormat="1" ht="15.75" customHeight="1" x14ac:dyDescent="0.3">
      <c r="B753" s="125"/>
      <c r="D753" s="104" t="s">
        <v>162</v>
      </c>
      <c r="E753" s="126"/>
      <c r="F753" s="127" t="s">
        <v>1004</v>
      </c>
      <c r="H753" s="128">
        <v>3</v>
      </c>
      <c r="L753" s="125"/>
      <c r="M753" s="129"/>
      <c r="T753" s="130"/>
      <c r="AT753" s="126" t="s">
        <v>162</v>
      </c>
      <c r="AU753" s="126" t="s">
        <v>75</v>
      </c>
      <c r="AV753" s="126" t="s">
        <v>160</v>
      </c>
      <c r="AW753" s="126" t="s">
        <v>121</v>
      </c>
      <c r="AX753" s="126" t="s">
        <v>73</v>
      </c>
      <c r="AY753" s="126" t="s">
        <v>154</v>
      </c>
    </row>
    <row r="754" spans="2:65" s="22" customFormat="1" ht="15.75" customHeight="1" x14ac:dyDescent="0.3">
      <c r="B754" s="23"/>
      <c r="C754" s="105" t="s">
        <v>1882</v>
      </c>
      <c r="D754" s="105" t="s">
        <v>171</v>
      </c>
      <c r="E754" s="106" t="s">
        <v>1883</v>
      </c>
      <c r="F754" s="107" t="s">
        <v>1884</v>
      </c>
      <c r="G754" s="108" t="s">
        <v>258</v>
      </c>
      <c r="H754" s="109">
        <v>1</v>
      </c>
      <c r="I754" s="119"/>
      <c r="J754" s="110">
        <f>ROUND($I$754*$H$754,1)</f>
        <v>0</v>
      </c>
      <c r="K754" s="107"/>
      <c r="L754" s="111"/>
      <c r="M754" s="112"/>
      <c r="N754" s="113" t="s">
        <v>37</v>
      </c>
      <c r="Q754" s="94">
        <v>0</v>
      </c>
      <c r="R754" s="94">
        <f>$Q$754*$H$754</f>
        <v>0</v>
      </c>
      <c r="S754" s="94">
        <v>0</v>
      </c>
      <c r="T754" s="95">
        <f>$S$754*$H$754</f>
        <v>0</v>
      </c>
      <c r="AR754" s="19" t="s">
        <v>354</v>
      </c>
      <c r="AT754" s="19" t="s">
        <v>171</v>
      </c>
      <c r="AU754" s="19" t="s">
        <v>75</v>
      </c>
      <c r="AY754" s="22" t="s">
        <v>154</v>
      </c>
      <c r="BE754" s="96">
        <f>IF($N$754="základní",$J$754,0)</f>
        <v>0</v>
      </c>
      <c r="BF754" s="96">
        <f>IF($N$754="snížená",$J$754,0)</f>
        <v>0</v>
      </c>
      <c r="BG754" s="96">
        <f>IF($N$754="zákl. přenesená",$J$754,0)</f>
        <v>0</v>
      </c>
      <c r="BH754" s="96">
        <f>IF($N$754="sníž. přenesená",$J$754,0)</f>
        <v>0</v>
      </c>
      <c r="BI754" s="96">
        <f>IF($N$754="nulová",$J$754,0)</f>
        <v>0</v>
      </c>
      <c r="BJ754" s="19" t="s">
        <v>73</v>
      </c>
      <c r="BK754" s="96">
        <f>ROUND($I$754*$H$754,1)</f>
        <v>0</v>
      </c>
      <c r="BL754" s="19" t="s">
        <v>261</v>
      </c>
      <c r="BM754" s="19" t="s">
        <v>1885</v>
      </c>
    </row>
    <row r="755" spans="2:65" s="22" customFormat="1" ht="15.75" customHeight="1" x14ac:dyDescent="0.3">
      <c r="B755" s="97"/>
      <c r="D755" s="98" t="s">
        <v>162</v>
      </c>
      <c r="E755" s="99"/>
      <c r="F755" s="99" t="s">
        <v>73</v>
      </c>
      <c r="H755" s="100">
        <v>1</v>
      </c>
      <c r="L755" s="97"/>
      <c r="M755" s="101"/>
      <c r="T755" s="102"/>
      <c r="AT755" s="103" t="s">
        <v>162</v>
      </c>
      <c r="AU755" s="103" t="s">
        <v>75</v>
      </c>
      <c r="AV755" s="103" t="s">
        <v>75</v>
      </c>
      <c r="AW755" s="103" t="s">
        <v>121</v>
      </c>
      <c r="AX755" s="103" t="s">
        <v>66</v>
      </c>
      <c r="AY755" s="103" t="s">
        <v>154</v>
      </c>
    </row>
    <row r="756" spans="2:65" s="22" customFormat="1" ht="15.75" customHeight="1" x14ac:dyDescent="0.3">
      <c r="B756" s="125"/>
      <c r="D756" s="104" t="s">
        <v>162</v>
      </c>
      <c r="E756" s="126"/>
      <c r="F756" s="127" t="s">
        <v>1004</v>
      </c>
      <c r="H756" s="128">
        <v>1</v>
      </c>
      <c r="L756" s="125"/>
      <c r="M756" s="129"/>
      <c r="T756" s="130"/>
      <c r="AT756" s="126" t="s">
        <v>162</v>
      </c>
      <c r="AU756" s="126" t="s">
        <v>75</v>
      </c>
      <c r="AV756" s="126" t="s">
        <v>160</v>
      </c>
      <c r="AW756" s="126" t="s">
        <v>121</v>
      </c>
      <c r="AX756" s="126" t="s">
        <v>73</v>
      </c>
      <c r="AY756" s="126" t="s">
        <v>154</v>
      </c>
    </row>
    <row r="757" spans="2:65" s="22" customFormat="1" ht="15.75" customHeight="1" x14ac:dyDescent="0.3">
      <c r="B757" s="23"/>
      <c r="C757" s="105" t="s">
        <v>1886</v>
      </c>
      <c r="D757" s="105" t="s">
        <v>171</v>
      </c>
      <c r="E757" s="106" t="s">
        <v>1887</v>
      </c>
      <c r="F757" s="107" t="s">
        <v>1888</v>
      </c>
      <c r="G757" s="108" t="s">
        <v>258</v>
      </c>
      <c r="H757" s="109">
        <v>20</v>
      </c>
      <c r="I757" s="119"/>
      <c r="J757" s="110">
        <f>ROUND($I$757*$H$757,1)</f>
        <v>0</v>
      </c>
      <c r="K757" s="107"/>
      <c r="L757" s="111"/>
      <c r="M757" s="112"/>
      <c r="N757" s="113" t="s">
        <v>37</v>
      </c>
      <c r="Q757" s="94">
        <v>0</v>
      </c>
      <c r="R757" s="94">
        <f>$Q$757*$H$757</f>
        <v>0</v>
      </c>
      <c r="S757" s="94">
        <v>0</v>
      </c>
      <c r="T757" s="95">
        <f>$S$757*$H$757</f>
        <v>0</v>
      </c>
      <c r="AR757" s="19" t="s">
        <v>354</v>
      </c>
      <c r="AT757" s="19" t="s">
        <v>171</v>
      </c>
      <c r="AU757" s="19" t="s">
        <v>75</v>
      </c>
      <c r="AY757" s="22" t="s">
        <v>154</v>
      </c>
      <c r="BE757" s="96">
        <f>IF($N$757="základní",$J$757,0)</f>
        <v>0</v>
      </c>
      <c r="BF757" s="96">
        <f>IF($N$757="snížená",$J$757,0)</f>
        <v>0</v>
      </c>
      <c r="BG757" s="96">
        <f>IF($N$757="zákl. přenesená",$J$757,0)</f>
        <v>0</v>
      </c>
      <c r="BH757" s="96">
        <f>IF($N$757="sníž. přenesená",$J$757,0)</f>
        <v>0</v>
      </c>
      <c r="BI757" s="96">
        <f>IF($N$757="nulová",$J$757,0)</f>
        <v>0</v>
      </c>
      <c r="BJ757" s="19" t="s">
        <v>73</v>
      </c>
      <c r="BK757" s="96">
        <f>ROUND($I$757*$H$757,1)</f>
        <v>0</v>
      </c>
      <c r="BL757" s="19" t="s">
        <v>261</v>
      </c>
      <c r="BM757" s="19" t="s">
        <v>1889</v>
      </c>
    </row>
    <row r="758" spans="2:65" s="22" customFormat="1" ht="15.75" customHeight="1" x14ac:dyDescent="0.3">
      <c r="B758" s="97"/>
      <c r="D758" s="98" t="s">
        <v>162</v>
      </c>
      <c r="E758" s="99"/>
      <c r="F758" s="99" t="s">
        <v>288</v>
      </c>
      <c r="H758" s="100">
        <v>20</v>
      </c>
      <c r="L758" s="97"/>
      <c r="M758" s="101"/>
      <c r="T758" s="102"/>
      <c r="AT758" s="103" t="s">
        <v>162</v>
      </c>
      <c r="AU758" s="103" t="s">
        <v>75</v>
      </c>
      <c r="AV758" s="103" t="s">
        <v>75</v>
      </c>
      <c r="AW758" s="103" t="s">
        <v>121</v>
      </c>
      <c r="AX758" s="103" t="s">
        <v>66</v>
      </c>
      <c r="AY758" s="103" t="s">
        <v>154</v>
      </c>
    </row>
    <row r="759" spans="2:65" s="22" customFormat="1" ht="15.75" customHeight="1" x14ac:dyDescent="0.3">
      <c r="B759" s="125"/>
      <c r="D759" s="104" t="s">
        <v>162</v>
      </c>
      <c r="E759" s="126"/>
      <c r="F759" s="127" t="s">
        <v>1004</v>
      </c>
      <c r="H759" s="128">
        <v>20</v>
      </c>
      <c r="L759" s="125"/>
      <c r="M759" s="129"/>
      <c r="T759" s="130"/>
      <c r="AT759" s="126" t="s">
        <v>162</v>
      </c>
      <c r="AU759" s="126" t="s">
        <v>75</v>
      </c>
      <c r="AV759" s="126" t="s">
        <v>160</v>
      </c>
      <c r="AW759" s="126" t="s">
        <v>121</v>
      </c>
      <c r="AX759" s="126" t="s">
        <v>73</v>
      </c>
      <c r="AY759" s="126" t="s">
        <v>154</v>
      </c>
    </row>
    <row r="760" spans="2:65" s="22" customFormat="1" ht="15.75" customHeight="1" x14ac:dyDescent="0.3">
      <c r="B760" s="23"/>
      <c r="C760" s="105" t="s">
        <v>1890</v>
      </c>
      <c r="D760" s="105" t="s">
        <v>171</v>
      </c>
      <c r="E760" s="106" t="s">
        <v>1891</v>
      </c>
      <c r="F760" s="107" t="s">
        <v>1892</v>
      </c>
      <c r="G760" s="108" t="s">
        <v>258</v>
      </c>
      <c r="H760" s="109">
        <v>4</v>
      </c>
      <c r="I760" s="119"/>
      <c r="J760" s="110">
        <f>ROUND($I$760*$H$760,1)</f>
        <v>0</v>
      </c>
      <c r="K760" s="107"/>
      <c r="L760" s="111"/>
      <c r="M760" s="112"/>
      <c r="N760" s="113" t="s">
        <v>37</v>
      </c>
      <c r="Q760" s="94">
        <v>0</v>
      </c>
      <c r="R760" s="94">
        <f>$Q$760*$H$760</f>
        <v>0</v>
      </c>
      <c r="S760" s="94">
        <v>0</v>
      </c>
      <c r="T760" s="95">
        <f>$S$760*$H$760</f>
        <v>0</v>
      </c>
      <c r="AR760" s="19" t="s">
        <v>354</v>
      </c>
      <c r="AT760" s="19" t="s">
        <v>171</v>
      </c>
      <c r="AU760" s="19" t="s">
        <v>75</v>
      </c>
      <c r="AY760" s="22" t="s">
        <v>154</v>
      </c>
      <c r="BE760" s="96">
        <f>IF($N$760="základní",$J$760,0)</f>
        <v>0</v>
      </c>
      <c r="BF760" s="96">
        <f>IF($N$760="snížená",$J$760,0)</f>
        <v>0</v>
      </c>
      <c r="BG760" s="96">
        <f>IF($N$760="zákl. přenesená",$J$760,0)</f>
        <v>0</v>
      </c>
      <c r="BH760" s="96">
        <f>IF($N$760="sníž. přenesená",$J$760,0)</f>
        <v>0</v>
      </c>
      <c r="BI760" s="96">
        <f>IF($N$760="nulová",$J$760,0)</f>
        <v>0</v>
      </c>
      <c r="BJ760" s="19" t="s">
        <v>73</v>
      </c>
      <c r="BK760" s="96">
        <f>ROUND($I$760*$H$760,1)</f>
        <v>0</v>
      </c>
      <c r="BL760" s="19" t="s">
        <v>261</v>
      </c>
      <c r="BM760" s="19" t="s">
        <v>1893</v>
      </c>
    </row>
    <row r="761" spans="2:65" s="22" customFormat="1" ht="15.75" customHeight="1" x14ac:dyDescent="0.3">
      <c r="B761" s="97"/>
      <c r="D761" s="98" t="s">
        <v>162</v>
      </c>
      <c r="E761" s="99"/>
      <c r="F761" s="99" t="s">
        <v>160</v>
      </c>
      <c r="H761" s="100">
        <v>4</v>
      </c>
      <c r="L761" s="97"/>
      <c r="M761" s="101"/>
      <c r="T761" s="102"/>
      <c r="AT761" s="103" t="s">
        <v>162</v>
      </c>
      <c r="AU761" s="103" t="s">
        <v>75</v>
      </c>
      <c r="AV761" s="103" t="s">
        <v>75</v>
      </c>
      <c r="AW761" s="103" t="s">
        <v>121</v>
      </c>
      <c r="AX761" s="103" t="s">
        <v>66</v>
      </c>
      <c r="AY761" s="103" t="s">
        <v>154</v>
      </c>
    </row>
    <row r="762" spans="2:65" s="22" customFormat="1" ht="15.75" customHeight="1" x14ac:dyDescent="0.3">
      <c r="B762" s="125"/>
      <c r="D762" s="104" t="s">
        <v>162</v>
      </c>
      <c r="E762" s="126"/>
      <c r="F762" s="127" t="s">
        <v>1004</v>
      </c>
      <c r="H762" s="128">
        <v>4</v>
      </c>
      <c r="L762" s="125"/>
      <c r="M762" s="129"/>
      <c r="T762" s="130"/>
      <c r="AT762" s="126" t="s">
        <v>162</v>
      </c>
      <c r="AU762" s="126" t="s">
        <v>75</v>
      </c>
      <c r="AV762" s="126" t="s">
        <v>160</v>
      </c>
      <c r="AW762" s="126" t="s">
        <v>121</v>
      </c>
      <c r="AX762" s="126" t="s">
        <v>73</v>
      </c>
      <c r="AY762" s="126" t="s">
        <v>154</v>
      </c>
    </row>
    <row r="763" spans="2:65" s="22" customFormat="1" ht="15.75" customHeight="1" x14ac:dyDescent="0.3">
      <c r="B763" s="23"/>
      <c r="C763" s="105" t="s">
        <v>1894</v>
      </c>
      <c r="D763" s="105" t="s">
        <v>171</v>
      </c>
      <c r="E763" s="106" t="s">
        <v>1895</v>
      </c>
      <c r="F763" s="107" t="s">
        <v>1896</v>
      </c>
      <c r="G763" s="108" t="s">
        <v>258</v>
      </c>
      <c r="H763" s="109">
        <v>3</v>
      </c>
      <c r="I763" s="119"/>
      <c r="J763" s="110">
        <f>ROUND($I$763*$H$763,1)</f>
        <v>0</v>
      </c>
      <c r="K763" s="107"/>
      <c r="L763" s="111"/>
      <c r="M763" s="112"/>
      <c r="N763" s="113" t="s">
        <v>37</v>
      </c>
      <c r="Q763" s="94">
        <v>0</v>
      </c>
      <c r="R763" s="94">
        <f>$Q$763*$H$763</f>
        <v>0</v>
      </c>
      <c r="S763" s="94">
        <v>0</v>
      </c>
      <c r="T763" s="95">
        <f>$S$763*$H$763</f>
        <v>0</v>
      </c>
      <c r="AR763" s="19" t="s">
        <v>354</v>
      </c>
      <c r="AT763" s="19" t="s">
        <v>171</v>
      </c>
      <c r="AU763" s="19" t="s">
        <v>75</v>
      </c>
      <c r="AY763" s="22" t="s">
        <v>154</v>
      </c>
      <c r="BE763" s="96">
        <f>IF($N$763="základní",$J$763,0)</f>
        <v>0</v>
      </c>
      <c r="BF763" s="96">
        <f>IF($N$763="snížená",$J$763,0)</f>
        <v>0</v>
      </c>
      <c r="BG763" s="96">
        <f>IF($N$763="zákl. přenesená",$J$763,0)</f>
        <v>0</v>
      </c>
      <c r="BH763" s="96">
        <f>IF($N$763="sníž. přenesená",$J$763,0)</f>
        <v>0</v>
      </c>
      <c r="BI763" s="96">
        <f>IF($N$763="nulová",$J$763,0)</f>
        <v>0</v>
      </c>
      <c r="BJ763" s="19" t="s">
        <v>73</v>
      </c>
      <c r="BK763" s="96">
        <f>ROUND($I$763*$H$763,1)</f>
        <v>0</v>
      </c>
      <c r="BL763" s="19" t="s">
        <v>261</v>
      </c>
      <c r="BM763" s="19" t="s">
        <v>1897</v>
      </c>
    </row>
    <row r="764" spans="2:65" s="22" customFormat="1" ht="15.75" customHeight="1" x14ac:dyDescent="0.3">
      <c r="B764" s="97"/>
      <c r="D764" s="98" t="s">
        <v>162</v>
      </c>
      <c r="E764" s="99"/>
      <c r="F764" s="99" t="s">
        <v>97</v>
      </c>
      <c r="H764" s="100">
        <v>3</v>
      </c>
      <c r="L764" s="97"/>
      <c r="M764" s="101"/>
      <c r="T764" s="102"/>
      <c r="AT764" s="103" t="s">
        <v>162</v>
      </c>
      <c r="AU764" s="103" t="s">
        <v>75</v>
      </c>
      <c r="AV764" s="103" t="s">
        <v>75</v>
      </c>
      <c r="AW764" s="103" t="s">
        <v>121</v>
      </c>
      <c r="AX764" s="103" t="s">
        <v>66</v>
      </c>
      <c r="AY764" s="103" t="s">
        <v>154</v>
      </c>
    </row>
    <row r="765" spans="2:65" s="22" customFormat="1" ht="15.75" customHeight="1" x14ac:dyDescent="0.3">
      <c r="B765" s="125"/>
      <c r="D765" s="104" t="s">
        <v>162</v>
      </c>
      <c r="E765" s="126"/>
      <c r="F765" s="127" t="s">
        <v>1004</v>
      </c>
      <c r="H765" s="128">
        <v>3</v>
      </c>
      <c r="L765" s="125"/>
      <c r="M765" s="129"/>
      <c r="T765" s="130"/>
      <c r="AT765" s="126" t="s">
        <v>162</v>
      </c>
      <c r="AU765" s="126" t="s">
        <v>75</v>
      </c>
      <c r="AV765" s="126" t="s">
        <v>160</v>
      </c>
      <c r="AW765" s="126" t="s">
        <v>121</v>
      </c>
      <c r="AX765" s="126" t="s">
        <v>73</v>
      </c>
      <c r="AY765" s="126" t="s">
        <v>154</v>
      </c>
    </row>
    <row r="766" spans="2:65" s="22" customFormat="1" ht="15.75" customHeight="1" x14ac:dyDescent="0.3">
      <c r="B766" s="23"/>
      <c r="C766" s="105" t="s">
        <v>1898</v>
      </c>
      <c r="D766" s="105" t="s">
        <v>171</v>
      </c>
      <c r="E766" s="106" t="s">
        <v>1899</v>
      </c>
      <c r="F766" s="107" t="s">
        <v>1900</v>
      </c>
      <c r="G766" s="108" t="s">
        <v>258</v>
      </c>
      <c r="H766" s="109">
        <v>1</v>
      </c>
      <c r="I766" s="119"/>
      <c r="J766" s="110">
        <f>ROUND($I$766*$H$766,1)</f>
        <v>0</v>
      </c>
      <c r="K766" s="107"/>
      <c r="L766" s="111"/>
      <c r="M766" s="112"/>
      <c r="N766" s="113" t="s">
        <v>37</v>
      </c>
      <c r="Q766" s="94">
        <v>0</v>
      </c>
      <c r="R766" s="94">
        <f>$Q$766*$H$766</f>
        <v>0</v>
      </c>
      <c r="S766" s="94">
        <v>0</v>
      </c>
      <c r="T766" s="95">
        <f>$S$766*$H$766</f>
        <v>0</v>
      </c>
      <c r="AR766" s="19" t="s">
        <v>354</v>
      </c>
      <c r="AT766" s="19" t="s">
        <v>171</v>
      </c>
      <c r="AU766" s="19" t="s">
        <v>75</v>
      </c>
      <c r="AY766" s="22" t="s">
        <v>154</v>
      </c>
      <c r="BE766" s="96">
        <f>IF($N$766="základní",$J$766,0)</f>
        <v>0</v>
      </c>
      <c r="BF766" s="96">
        <f>IF($N$766="snížená",$J$766,0)</f>
        <v>0</v>
      </c>
      <c r="BG766" s="96">
        <f>IF($N$766="zákl. přenesená",$J$766,0)</f>
        <v>0</v>
      </c>
      <c r="BH766" s="96">
        <f>IF($N$766="sníž. přenesená",$J$766,0)</f>
        <v>0</v>
      </c>
      <c r="BI766" s="96">
        <f>IF($N$766="nulová",$J$766,0)</f>
        <v>0</v>
      </c>
      <c r="BJ766" s="19" t="s">
        <v>73</v>
      </c>
      <c r="BK766" s="96">
        <f>ROUND($I$766*$H$766,1)</f>
        <v>0</v>
      </c>
      <c r="BL766" s="19" t="s">
        <v>261</v>
      </c>
      <c r="BM766" s="19" t="s">
        <v>1901</v>
      </c>
    </row>
    <row r="767" spans="2:65" s="22" customFormat="1" ht="15.75" customHeight="1" x14ac:dyDescent="0.3">
      <c r="B767" s="97"/>
      <c r="D767" s="98" t="s">
        <v>162</v>
      </c>
      <c r="E767" s="99"/>
      <c r="F767" s="99" t="s">
        <v>73</v>
      </c>
      <c r="H767" s="100">
        <v>1</v>
      </c>
      <c r="L767" s="97"/>
      <c r="M767" s="101"/>
      <c r="T767" s="102"/>
      <c r="AT767" s="103" t="s">
        <v>162</v>
      </c>
      <c r="AU767" s="103" t="s">
        <v>75</v>
      </c>
      <c r="AV767" s="103" t="s">
        <v>75</v>
      </c>
      <c r="AW767" s="103" t="s">
        <v>121</v>
      </c>
      <c r="AX767" s="103" t="s">
        <v>66</v>
      </c>
      <c r="AY767" s="103" t="s">
        <v>154</v>
      </c>
    </row>
    <row r="768" spans="2:65" s="22" customFormat="1" ht="15.75" customHeight="1" x14ac:dyDescent="0.3">
      <c r="B768" s="125"/>
      <c r="D768" s="104" t="s">
        <v>162</v>
      </c>
      <c r="E768" s="126"/>
      <c r="F768" s="127" t="s">
        <v>1004</v>
      </c>
      <c r="H768" s="128">
        <v>1</v>
      </c>
      <c r="L768" s="125"/>
      <c r="M768" s="129"/>
      <c r="T768" s="130"/>
      <c r="AT768" s="126" t="s">
        <v>162</v>
      </c>
      <c r="AU768" s="126" t="s">
        <v>75</v>
      </c>
      <c r="AV768" s="126" t="s">
        <v>160</v>
      </c>
      <c r="AW768" s="126" t="s">
        <v>121</v>
      </c>
      <c r="AX768" s="126" t="s">
        <v>73</v>
      </c>
      <c r="AY768" s="126" t="s">
        <v>154</v>
      </c>
    </row>
    <row r="769" spans="2:65" s="22" customFormat="1" ht="15.75" customHeight="1" x14ac:dyDescent="0.3">
      <c r="B769" s="23"/>
      <c r="C769" s="105" t="s">
        <v>1902</v>
      </c>
      <c r="D769" s="105" t="s">
        <v>171</v>
      </c>
      <c r="E769" s="106" t="s">
        <v>1903</v>
      </c>
      <c r="F769" s="107" t="s">
        <v>1904</v>
      </c>
      <c r="G769" s="108" t="s">
        <v>258</v>
      </c>
      <c r="H769" s="109">
        <v>7</v>
      </c>
      <c r="I769" s="119"/>
      <c r="J769" s="110">
        <f>ROUND($I$769*$H$769,1)</f>
        <v>0</v>
      </c>
      <c r="K769" s="107"/>
      <c r="L769" s="111"/>
      <c r="M769" s="112"/>
      <c r="N769" s="113" t="s">
        <v>37</v>
      </c>
      <c r="Q769" s="94">
        <v>0</v>
      </c>
      <c r="R769" s="94">
        <f>$Q$769*$H$769</f>
        <v>0</v>
      </c>
      <c r="S769" s="94">
        <v>0</v>
      </c>
      <c r="T769" s="95">
        <f>$S$769*$H$769</f>
        <v>0</v>
      </c>
      <c r="AR769" s="19" t="s">
        <v>354</v>
      </c>
      <c r="AT769" s="19" t="s">
        <v>171</v>
      </c>
      <c r="AU769" s="19" t="s">
        <v>75</v>
      </c>
      <c r="AY769" s="22" t="s">
        <v>154</v>
      </c>
      <c r="BE769" s="96">
        <f>IF($N$769="základní",$J$769,0)</f>
        <v>0</v>
      </c>
      <c r="BF769" s="96">
        <f>IF($N$769="snížená",$J$769,0)</f>
        <v>0</v>
      </c>
      <c r="BG769" s="96">
        <f>IF($N$769="zákl. přenesená",$J$769,0)</f>
        <v>0</v>
      </c>
      <c r="BH769" s="96">
        <f>IF($N$769="sníž. přenesená",$J$769,0)</f>
        <v>0</v>
      </c>
      <c r="BI769" s="96">
        <f>IF($N$769="nulová",$J$769,0)</f>
        <v>0</v>
      </c>
      <c r="BJ769" s="19" t="s">
        <v>73</v>
      </c>
      <c r="BK769" s="96">
        <f>ROUND($I$769*$H$769,1)</f>
        <v>0</v>
      </c>
      <c r="BL769" s="19" t="s">
        <v>261</v>
      </c>
      <c r="BM769" s="19" t="s">
        <v>1905</v>
      </c>
    </row>
    <row r="770" spans="2:65" s="22" customFormat="1" ht="15.75" customHeight="1" x14ac:dyDescent="0.3">
      <c r="B770" s="97"/>
      <c r="D770" s="98" t="s">
        <v>162</v>
      </c>
      <c r="E770" s="99"/>
      <c r="F770" s="99" t="s">
        <v>204</v>
      </c>
      <c r="H770" s="100">
        <v>7</v>
      </c>
      <c r="L770" s="97"/>
      <c r="M770" s="101"/>
      <c r="T770" s="102"/>
      <c r="AT770" s="103" t="s">
        <v>162</v>
      </c>
      <c r="AU770" s="103" t="s">
        <v>75</v>
      </c>
      <c r="AV770" s="103" t="s">
        <v>75</v>
      </c>
      <c r="AW770" s="103" t="s">
        <v>121</v>
      </c>
      <c r="AX770" s="103" t="s">
        <v>66</v>
      </c>
      <c r="AY770" s="103" t="s">
        <v>154</v>
      </c>
    </row>
    <row r="771" spans="2:65" s="22" customFormat="1" ht="15.75" customHeight="1" x14ac:dyDescent="0.3">
      <c r="B771" s="125"/>
      <c r="D771" s="104" t="s">
        <v>162</v>
      </c>
      <c r="E771" s="126"/>
      <c r="F771" s="127" t="s">
        <v>1004</v>
      </c>
      <c r="H771" s="128">
        <v>7</v>
      </c>
      <c r="L771" s="125"/>
      <c r="M771" s="129"/>
      <c r="T771" s="130"/>
      <c r="AT771" s="126" t="s">
        <v>162</v>
      </c>
      <c r="AU771" s="126" t="s">
        <v>75</v>
      </c>
      <c r="AV771" s="126" t="s">
        <v>160</v>
      </c>
      <c r="AW771" s="126" t="s">
        <v>121</v>
      </c>
      <c r="AX771" s="126" t="s">
        <v>73</v>
      </c>
      <c r="AY771" s="126" t="s">
        <v>154</v>
      </c>
    </row>
    <row r="772" spans="2:65" s="22" customFormat="1" ht="15.75" customHeight="1" x14ac:dyDescent="0.3">
      <c r="B772" s="23"/>
      <c r="C772" s="105" t="s">
        <v>1906</v>
      </c>
      <c r="D772" s="105" t="s">
        <v>171</v>
      </c>
      <c r="E772" s="106" t="s">
        <v>1907</v>
      </c>
      <c r="F772" s="107" t="s">
        <v>1908</v>
      </c>
      <c r="G772" s="108" t="s">
        <v>258</v>
      </c>
      <c r="H772" s="109">
        <v>3</v>
      </c>
      <c r="I772" s="119"/>
      <c r="J772" s="110">
        <f>ROUND($I$772*$H$772,1)</f>
        <v>0</v>
      </c>
      <c r="K772" s="107"/>
      <c r="L772" s="111"/>
      <c r="M772" s="112"/>
      <c r="N772" s="113" t="s">
        <v>37</v>
      </c>
      <c r="Q772" s="94">
        <v>0</v>
      </c>
      <c r="R772" s="94">
        <f>$Q$772*$H$772</f>
        <v>0</v>
      </c>
      <c r="S772" s="94">
        <v>0</v>
      </c>
      <c r="T772" s="95">
        <f>$S$772*$H$772</f>
        <v>0</v>
      </c>
      <c r="AR772" s="19" t="s">
        <v>354</v>
      </c>
      <c r="AT772" s="19" t="s">
        <v>171</v>
      </c>
      <c r="AU772" s="19" t="s">
        <v>75</v>
      </c>
      <c r="AY772" s="22" t="s">
        <v>154</v>
      </c>
      <c r="BE772" s="96">
        <f>IF($N$772="základní",$J$772,0)</f>
        <v>0</v>
      </c>
      <c r="BF772" s="96">
        <f>IF($N$772="snížená",$J$772,0)</f>
        <v>0</v>
      </c>
      <c r="BG772" s="96">
        <f>IF($N$772="zákl. přenesená",$J$772,0)</f>
        <v>0</v>
      </c>
      <c r="BH772" s="96">
        <f>IF($N$772="sníž. přenesená",$J$772,0)</f>
        <v>0</v>
      </c>
      <c r="BI772" s="96">
        <f>IF($N$772="nulová",$J$772,0)</f>
        <v>0</v>
      </c>
      <c r="BJ772" s="19" t="s">
        <v>73</v>
      </c>
      <c r="BK772" s="96">
        <f>ROUND($I$772*$H$772,1)</f>
        <v>0</v>
      </c>
      <c r="BL772" s="19" t="s">
        <v>261</v>
      </c>
      <c r="BM772" s="19" t="s">
        <v>1909</v>
      </c>
    </row>
    <row r="773" spans="2:65" s="22" customFormat="1" ht="15.75" customHeight="1" x14ac:dyDescent="0.3">
      <c r="B773" s="97"/>
      <c r="D773" s="98" t="s">
        <v>162</v>
      </c>
      <c r="E773" s="99"/>
      <c r="F773" s="99" t="s">
        <v>97</v>
      </c>
      <c r="H773" s="100">
        <v>3</v>
      </c>
      <c r="L773" s="97"/>
      <c r="M773" s="101"/>
      <c r="T773" s="102"/>
      <c r="AT773" s="103" t="s">
        <v>162</v>
      </c>
      <c r="AU773" s="103" t="s">
        <v>75</v>
      </c>
      <c r="AV773" s="103" t="s">
        <v>75</v>
      </c>
      <c r="AW773" s="103" t="s">
        <v>121</v>
      </c>
      <c r="AX773" s="103" t="s">
        <v>66</v>
      </c>
      <c r="AY773" s="103" t="s">
        <v>154</v>
      </c>
    </row>
    <row r="774" spans="2:65" s="22" customFormat="1" ht="15.75" customHeight="1" x14ac:dyDescent="0.3">
      <c r="B774" s="125"/>
      <c r="D774" s="104" t="s">
        <v>162</v>
      </c>
      <c r="E774" s="126"/>
      <c r="F774" s="127" t="s">
        <v>1004</v>
      </c>
      <c r="H774" s="128">
        <v>3</v>
      </c>
      <c r="L774" s="125"/>
      <c r="M774" s="129"/>
      <c r="T774" s="130"/>
      <c r="AT774" s="126" t="s">
        <v>162</v>
      </c>
      <c r="AU774" s="126" t="s">
        <v>75</v>
      </c>
      <c r="AV774" s="126" t="s">
        <v>160</v>
      </c>
      <c r="AW774" s="126" t="s">
        <v>121</v>
      </c>
      <c r="AX774" s="126" t="s">
        <v>73</v>
      </c>
      <c r="AY774" s="126" t="s">
        <v>154</v>
      </c>
    </row>
    <row r="775" spans="2:65" s="22" customFormat="1" ht="15.75" customHeight="1" x14ac:dyDescent="0.3">
      <c r="B775" s="23"/>
      <c r="C775" s="105" t="s">
        <v>1910</v>
      </c>
      <c r="D775" s="105" t="s">
        <v>171</v>
      </c>
      <c r="E775" s="106" t="s">
        <v>1911</v>
      </c>
      <c r="F775" s="107" t="s">
        <v>1912</v>
      </c>
      <c r="G775" s="108" t="s">
        <v>258</v>
      </c>
      <c r="H775" s="109">
        <v>2</v>
      </c>
      <c r="I775" s="119"/>
      <c r="J775" s="110">
        <f>ROUND($I$775*$H$775,1)</f>
        <v>0</v>
      </c>
      <c r="K775" s="107"/>
      <c r="L775" s="111"/>
      <c r="M775" s="112"/>
      <c r="N775" s="113" t="s">
        <v>37</v>
      </c>
      <c r="Q775" s="94">
        <v>0</v>
      </c>
      <c r="R775" s="94">
        <f>$Q$775*$H$775</f>
        <v>0</v>
      </c>
      <c r="S775" s="94">
        <v>0</v>
      </c>
      <c r="T775" s="95">
        <f>$S$775*$H$775</f>
        <v>0</v>
      </c>
      <c r="AR775" s="19" t="s">
        <v>354</v>
      </c>
      <c r="AT775" s="19" t="s">
        <v>171</v>
      </c>
      <c r="AU775" s="19" t="s">
        <v>75</v>
      </c>
      <c r="AY775" s="22" t="s">
        <v>154</v>
      </c>
      <c r="BE775" s="96">
        <f>IF($N$775="základní",$J$775,0)</f>
        <v>0</v>
      </c>
      <c r="BF775" s="96">
        <f>IF($N$775="snížená",$J$775,0)</f>
        <v>0</v>
      </c>
      <c r="BG775" s="96">
        <f>IF($N$775="zákl. přenesená",$J$775,0)</f>
        <v>0</v>
      </c>
      <c r="BH775" s="96">
        <f>IF($N$775="sníž. přenesená",$J$775,0)</f>
        <v>0</v>
      </c>
      <c r="BI775" s="96">
        <f>IF($N$775="nulová",$J$775,0)</f>
        <v>0</v>
      </c>
      <c r="BJ775" s="19" t="s">
        <v>73</v>
      </c>
      <c r="BK775" s="96">
        <f>ROUND($I$775*$H$775,1)</f>
        <v>0</v>
      </c>
      <c r="BL775" s="19" t="s">
        <v>261</v>
      </c>
      <c r="BM775" s="19" t="s">
        <v>1913</v>
      </c>
    </row>
    <row r="776" spans="2:65" s="22" customFormat="1" ht="15.75" customHeight="1" x14ac:dyDescent="0.3">
      <c r="B776" s="97"/>
      <c r="D776" s="98" t="s">
        <v>162</v>
      </c>
      <c r="E776" s="99"/>
      <c r="F776" s="99" t="s">
        <v>75</v>
      </c>
      <c r="H776" s="100">
        <v>2</v>
      </c>
      <c r="L776" s="97"/>
      <c r="M776" s="101"/>
      <c r="T776" s="102"/>
      <c r="AT776" s="103" t="s">
        <v>162</v>
      </c>
      <c r="AU776" s="103" t="s">
        <v>75</v>
      </c>
      <c r="AV776" s="103" t="s">
        <v>75</v>
      </c>
      <c r="AW776" s="103" t="s">
        <v>121</v>
      </c>
      <c r="AX776" s="103" t="s">
        <v>66</v>
      </c>
      <c r="AY776" s="103" t="s">
        <v>154</v>
      </c>
    </row>
    <row r="777" spans="2:65" s="22" customFormat="1" ht="15.75" customHeight="1" x14ac:dyDescent="0.3">
      <c r="B777" s="125"/>
      <c r="D777" s="104" t="s">
        <v>162</v>
      </c>
      <c r="E777" s="126"/>
      <c r="F777" s="127" t="s">
        <v>1004</v>
      </c>
      <c r="H777" s="128">
        <v>2</v>
      </c>
      <c r="L777" s="125"/>
      <c r="M777" s="129"/>
      <c r="T777" s="130"/>
      <c r="AT777" s="126" t="s">
        <v>162</v>
      </c>
      <c r="AU777" s="126" t="s">
        <v>75</v>
      </c>
      <c r="AV777" s="126" t="s">
        <v>160</v>
      </c>
      <c r="AW777" s="126" t="s">
        <v>121</v>
      </c>
      <c r="AX777" s="126" t="s">
        <v>73</v>
      </c>
      <c r="AY777" s="126" t="s">
        <v>154</v>
      </c>
    </row>
    <row r="778" spans="2:65" s="22" customFormat="1" ht="15.75" customHeight="1" x14ac:dyDescent="0.3">
      <c r="B778" s="23"/>
      <c r="C778" s="105" t="s">
        <v>1914</v>
      </c>
      <c r="D778" s="105" t="s">
        <v>171</v>
      </c>
      <c r="E778" s="106" t="s">
        <v>1915</v>
      </c>
      <c r="F778" s="107" t="s">
        <v>1916</v>
      </c>
      <c r="G778" s="108" t="s">
        <v>258</v>
      </c>
      <c r="H778" s="109">
        <v>2</v>
      </c>
      <c r="I778" s="119"/>
      <c r="J778" s="110">
        <f>ROUND($I$778*$H$778,1)</f>
        <v>0</v>
      </c>
      <c r="K778" s="107"/>
      <c r="L778" s="111"/>
      <c r="M778" s="112"/>
      <c r="N778" s="113" t="s">
        <v>37</v>
      </c>
      <c r="Q778" s="94">
        <v>0</v>
      </c>
      <c r="R778" s="94">
        <f>$Q$778*$H$778</f>
        <v>0</v>
      </c>
      <c r="S778" s="94">
        <v>0</v>
      </c>
      <c r="T778" s="95">
        <f>$S$778*$H$778</f>
        <v>0</v>
      </c>
      <c r="AR778" s="19" t="s">
        <v>354</v>
      </c>
      <c r="AT778" s="19" t="s">
        <v>171</v>
      </c>
      <c r="AU778" s="19" t="s">
        <v>75</v>
      </c>
      <c r="AY778" s="22" t="s">
        <v>154</v>
      </c>
      <c r="BE778" s="96">
        <f>IF($N$778="základní",$J$778,0)</f>
        <v>0</v>
      </c>
      <c r="BF778" s="96">
        <f>IF($N$778="snížená",$J$778,0)</f>
        <v>0</v>
      </c>
      <c r="BG778" s="96">
        <f>IF($N$778="zákl. přenesená",$J$778,0)</f>
        <v>0</v>
      </c>
      <c r="BH778" s="96">
        <f>IF($N$778="sníž. přenesená",$J$778,0)</f>
        <v>0</v>
      </c>
      <c r="BI778" s="96">
        <f>IF($N$778="nulová",$J$778,0)</f>
        <v>0</v>
      </c>
      <c r="BJ778" s="19" t="s">
        <v>73</v>
      </c>
      <c r="BK778" s="96">
        <f>ROUND($I$778*$H$778,1)</f>
        <v>0</v>
      </c>
      <c r="BL778" s="19" t="s">
        <v>261</v>
      </c>
      <c r="BM778" s="19" t="s">
        <v>1917</v>
      </c>
    </row>
    <row r="779" spans="2:65" s="22" customFormat="1" ht="15.75" customHeight="1" x14ac:dyDescent="0.3">
      <c r="B779" s="97"/>
      <c r="D779" s="98" t="s">
        <v>162</v>
      </c>
      <c r="E779" s="99"/>
      <c r="F779" s="99" t="s">
        <v>75</v>
      </c>
      <c r="H779" s="100">
        <v>2</v>
      </c>
      <c r="L779" s="97"/>
      <c r="M779" s="101"/>
      <c r="T779" s="102"/>
      <c r="AT779" s="103" t="s">
        <v>162</v>
      </c>
      <c r="AU779" s="103" t="s">
        <v>75</v>
      </c>
      <c r="AV779" s="103" t="s">
        <v>75</v>
      </c>
      <c r="AW779" s="103" t="s">
        <v>121</v>
      </c>
      <c r="AX779" s="103" t="s">
        <v>66</v>
      </c>
      <c r="AY779" s="103" t="s">
        <v>154</v>
      </c>
    </row>
    <row r="780" spans="2:65" s="22" customFormat="1" ht="15.75" customHeight="1" x14ac:dyDescent="0.3">
      <c r="B780" s="125"/>
      <c r="D780" s="104" t="s">
        <v>162</v>
      </c>
      <c r="E780" s="126"/>
      <c r="F780" s="127" t="s">
        <v>1004</v>
      </c>
      <c r="H780" s="128">
        <v>2</v>
      </c>
      <c r="L780" s="125"/>
      <c r="M780" s="129"/>
      <c r="T780" s="130"/>
      <c r="AT780" s="126" t="s">
        <v>162</v>
      </c>
      <c r="AU780" s="126" t="s">
        <v>75</v>
      </c>
      <c r="AV780" s="126" t="s">
        <v>160</v>
      </c>
      <c r="AW780" s="126" t="s">
        <v>121</v>
      </c>
      <c r="AX780" s="126" t="s">
        <v>73</v>
      </c>
      <c r="AY780" s="126" t="s">
        <v>154</v>
      </c>
    </row>
    <row r="781" spans="2:65" s="22" customFormat="1" ht="15.75" customHeight="1" x14ac:dyDescent="0.3">
      <c r="B781" s="23"/>
      <c r="C781" s="105" t="s">
        <v>1918</v>
      </c>
      <c r="D781" s="105" t="s">
        <v>171</v>
      </c>
      <c r="E781" s="106" t="s">
        <v>1919</v>
      </c>
      <c r="F781" s="107" t="s">
        <v>1920</v>
      </c>
      <c r="G781" s="108" t="s">
        <v>258</v>
      </c>
      <c r="H781" s="109">
        <v>1</v>
      </c>
      <c r="I781" s="119"/>
      <c r="J781" s="110">
        <f>ROUND($I$781*$H$781,1)</f>
        <v>0</v>
      </c>
      <c r="K781" s="107"/>
      <c r="L781" s="111"/>
      <c r="M781" s="112"/>
      <c r="N781" s="113" t="s">
        <v>37</v>
      </c>
      <c r="Q781" s="94">
        <v>0</v>
      </c>
      <c r="R781" s="94">
        <f>$Q$781*$H$781</f>
        <v>0</v>
      </c>
      <c r="S781" s="94">
        <v>0</v>
      </c>
      <c r="T781" s="95">
        <f>$S$781*$H$781</f>
        <v>0</v>
      </c>
      <c r="AR781" s="19" t="s">
        <v>354</v>
      </c>
      <c r="AT781" s="19" t="s">
        <v>171</v>
      </c>
      <c r="AU781" s="19" t="s">
        <v>75</v>
      </c>
      <c r="AY781" s="22" t="s">
        <v>154</v>
      </c>
      <c r="BE781" s="96">
        <f>IF($N$781="základní",$J$781,0)</f>
        <v>0</v>
      </c>
      <c r="BF781" s="96">
        <f>IF($N$781="snížená",$J$781,0)</f>
        <v>0</v>
      </c>
      <c r="BG781" s="96">
        <f>IF($N$781="zákl. přenesená",$J$781,0)</f>
        <v>0</v>
      </c>
      <c r="BH781" s="96">
        <f>IF($N$781="sníž. přenesená",$J$781,0)</f>
        <v>0</v>
      </c>
      <c r="BI781" s="96">
        <f>IF($N$781="nulová",$J$781,0)</f>
        <v>0</v>
      </c>
      <c r="BJ781" s="19" t="s">
        <v>73</v>
      </c>
      <c r="BK781" s="96">
        <f>ROUND($I$781*$H$781,1)</f>
        <v>0</v>
      </c>
      <c r="BL781" s="19" t="s">
        <v>261</v>
      </c>
      <c r="BM781" s="19" t="s">
        <v>1921</v>
      </c>
    </row>
    <row r="782" spans="2:65" s="22" customFormat="1" ht="15.75" customHeight="1" x14ac:dyDescent="0.3">
      <c r="B782" s="97"/>
      <c r="D782" s="98" t="s">
        <v>162</v>
      </c>
      <c r="E782" s="99"/>
      <c r="F782" s="99" t="s">
        <v>73</v>
      </c>
      <c r="H782" s="100">
        <v>1</v>
      </c>
      <c r="L782" s="97"/>
      <c r="M782" s="101"/>
      <c r="T782" s="102"/>
      <c r="AT782" s="103" t="s">
        <v>162</v>
      </c>
      <c r="AU782" s="103" t="s">
        <v>75</v>
      </c>
      <c r="AV782" s="103" t="s">
        <v>75</v>
      </c>
      <c r="AW782" s="103" t="s">
        <v>121</v>
      </c>
      <c r="AX782" s="103" t="s">
        <v>66</v>
      </c>
      <c r="AY782" s="103" t="s">
        <v>154</v>
      </c>
    </row>
    <row r="783" spans="2:65" s="22" customFormat="1" ht="15.75" customHeight="1" x14ac:dyDescent="0.3">
      <c r="B783" s="125"/>
      <c r="D783" s="104" t="s">
        <v>162</v>
      </c>
      <c r="E783" s="126"/>
      <c r="F783" s="127" t="s">
        <v>1004</v>
      </c>
      <c r="H783" s="128">
        <v>1</v>
      </c>
      <c r="L783" s="125"/>
      <c r="M783" s="129"/>
      <c r="T783" s="130"/>
      <c r="AT783" s="126" t="s">
        <v>162</v>
      </c>
      <c r="AU783" s="126" t="s">
        <v>75</v>
      </c>
      <c r="AV783" s="126" t="s">
        <v>160</v>
      </c>
      <c r="AW783" s="126" t="s">
        <v>121</v>
      </c>
      <c r="AX783" s="126" t="s">
        <v>73</v>
      </c>
      <c r="AY783" s="126" t="s">
        <v>154</v>
      </c>
    </row>
    <row r="784" spans="2:65" s="22" customFormat="1" ht="15.75" customHeight="1" x14ac:dyDescent="0.3">
      <c r="B784" s="23"/>
      <c r="C784" s="105" t="s">
        <v>1922</v>
      </c>
      <c r="D784" s="105" t="s">
        <v>171</v>
      </c>
      <c r="E784" s="106" t="s">
        <v>1923</v>
      </c>
      <c r="F784" s="107" t="s">
        <v>1924</v>
      </c>
      <c r="G784" s="108" t="s">
        <v>258</v>
      </c>
      <c r="H784" s="109">
        <v>2</v>
      </c>
      <c r="I784" s="119"/>
      <c r="J784" s="110">
        <f>ROUND($I$784*$H$784,1)</f>
        <v>0</v>
      </c>
      <c r="K784" s="107"/>
      <c r="L784" s="111"/>
      <c r="M784" s="112"/>
      <c r="N784" s="113" t="s">
        <v>37</v>
      </c>
      <c r="Q784" s="94">
        <v>0</v>
      </c>
      <c r="R784" s="94">
        <f>$Q$784*$H$784</f>
        <v>0</v>
      </c>
      <c r="S784" s="94">
        <v>0</v>
      </c>
      <c r="T784" s="95">
        <f>$S$784*$H$784</f>
        <v>0</v>
      </c>
      <c r="AR784" s="19" t="s">
        <v>354</v>
      </c>
      <c r="AT784" s="19" t="s">
        <v>171</v>
      </c>
      <c r="AU784" s="19" t="s">
        <v>75</v>
      </c>
      <c r="AY784" s="22" t="s">
        <v>154</v>
      </c>
      <c r="BE784" s="96">
        <f>IF($N$784="základní",$J$784,0)</f>
        <v>0</v>
      </c>
      <c r="BF784" s="96">
        <f>IF($N$784="snížená",$J$784,0)</f>
        <v>0</v>
      </c>
      <c r="BG784" s="96">
        <f>IF($N$784="zákl. přenesená",$J$784,0)</f>
        <v>0</v>
      </c>
      <c r="BH784" s="96">
        <f>IF($N$784="sníž. přenesená",$J$784,0)</f>
        <v>0</v>
      </c>
      <c r="BI784" s="96">
        <f>IF($N$784="nulová",$J$784,0)</f>
        <v>0</v>
      </c>
      <c r="BJ784" s="19" t="s">
        <v>73</v>
      </c>
      <c r="BK784" s="96">
        <f>ROUND($I$784*$H$784,1)</f>
        <v>0</v>
      </c>
      <c r="BL784" s="19" t="s">
        <v>261</v>
      </c>
      <c r="BM784" s="19" t="s">
        <v>1925</v>
      </c>
    </row>
    <row r="785" spans="2:65" s="22" customFormat="1" ht="15.75" customHeight="1" x14ac:dyDescent="0.3">
      <c r="B785" s="97"/>
      <c r="D785" s="98" t="s">
        <v>162</v>
      </c>
      <c r="E785" s="99"/>
      <c r="F785" s="99" t="s">
        <v>75</v>
      </c>
      <c r="H785" s="100">
        <v>2</v>
      </c>
      <c r="L785" s="97"/>
      <c r="M785" s="101"/>
      <c r="T785" s="102"/>
      <c r="AT785" s="103" t="s">
        <v>162</v>
      </c>
      <c r="AU785" s="103" t="s">
        <v>75</v>
      </c>
      <c r="AV785" s="103" t="s">
        <v>75</v>
      </c>
      <c r="AW785" s="103" t="s">
        <v>121</v>
      </c>
      <c r="AX785" s="103" t="s">
        <v>66</v>
      </c>
      <c r="AY785" s="103" t="s">
        <v>154</v>
      </c>
    </row>
    <row r="786" spans="2:65" s="22" customFormat="1" ht="15.75" customHeight="1" x14ac:dyDescent="0.3">
      <c r="B786" s="125"/>
      <c r="D786" s="104" t="s">
        <v>162</v>
      </c>
      <c r="E786" s="126"/>
      <c r="F786" s="127" t="s">
        <v>1004</v>
      </c>
      <c r="H786" s="128">
        <v>2</v>
      </c>
      <c r="L786" s="125"/>
      <c r="M786" s="129"/>
      <c r="T786" s="130"/>
      <c r="AT786" s="126" t="s">
        <v>162</v>
      </c>
      <c r="AU786" s="126" t="s">
        <v>75</v>
      </c>
      <c r="AV786" s="126" t="s">
        <v>160</v>
      </c>
      <c r="AW786" s="126" t="s">
        <v>121</v>
      </c>
      <c r="AX786" s="126" t="s">
        <v>73</v>
      </c>
      <c r="AY786" s="126" t="s">
        <v>154</v>
      </c>
    </row>
    <row r="787" spans="2:65" s="22" customFormat="1" ht="27" customHeight="1" x14ac:dyDescent="0.3">
      <c r="B787" s="23"/>
      <c r="C787" s="105" t="s">
        <v>1926</v>
      </c>
      <c r="D787" s="105" t="s">
        <v>171</v>
      </c>
      <c r="E787" s="106" t="s">
        <v>1927</v>
      </c>
      <c r="F787" s="107" t="s">
        <v>1928</v>
      </c>
      <c r="G787" s="108" t="s">
        <v>258</v>
      </c>
      <c r="H787" s="109">
        <v>1</v>
      </c>
      <c r="I787" s="119"/>
      <c r="J787" s="110">
        <f>ROUND($I$787*$H$787,1)</f>
        <v>0</v>
      </c>
      <c r="K787" s="107"/>
      <c r="L787" s="111"/>
      <c r="M787" s="112"/>
      <c r="N787" s="113" t="s">
        <v>37</v>
      </c>
      <c r="Q787" s="94">
        <v>0</v>
      </c>
      <c r="R787" s="94">
        <f>$Q$787*$H$787</f>
        <v>0</v>
      </c>
      <c r="S787" s="94">
        <v>0</v>
      </c>
      <c r="T787" s="95">
        <f>$S$787*$H$787</f>
        <v>0</v>
      </c>
      <c r="AR787" s="19" t="s">
        <v>354</v>
      </c>
      <c r="AT787" s="19" t="s">
        <v>171</v>
      </c>
      <c r="AU787" s="19" t="s">
        <v>75</v>
      </c>
      <c r="AY787" s="22" t="s">
        <v>154</v>
      </c>
      <c r="BE787" s="96">
        <f>IF($N$787="základní",$J$787,0)</f>
        <v>0</v>
      </c>
      <c r="BF787" s="96">
        <f>IF($N$787="snížená",$J$787,0)</f>
        <v>0</v>
      </c>
      <c r="BG787" s="96">
        <f>IF($N$787="zákl. přenesená",$J$787,0)</f>
        <v>0</v>
      </c>
      <c r="BH787" s="96">
        <f>IF($N$787="sníž. přenesená",$J$787,0)</f>
        <v>0</v>
      </c>
      <c r="BI787" s="96">
        <f>IF($N$787="nulová",$J$787,0)</f>
        <v>0</v>
      </c>
      <c r="BJ787" s="19" t="s">
        <v>73</v>
      </c>
      <c r="BK787" s="96">
        <f>ROUND($I$787*$H$787,1)</f>
        <v>0</v>
      </c>
      <c r="BL787" s="19" t="s">
        <v>261</v>
      </c>
      <c r="BM787" s="19" t="s">
        <v>1929</v>
      </c>
    </row>
    <row r="788" spans="2:65" s="22" customFormat="1" ht="15.75" customHeight="1" x14ac:dyDescent="0.3">
      <c r="B788" s="97"/>
      <c r="D788" s="98" t="s">
        <v>162</v>
      </c>
      <c r="E788" s="99"/>
      <c r="F788" s="99" t="s">
        <v>73</v>
      </c>
      <c r="H788" s="100">
        <v>1</v>
      </c>
      <c r="L788" s="97"/>
      <c r="M788" s="101"/>
      <c r="T788" s="102"/>
      <c r="AT788" s="103" t="s">
        <v>162</v>
      </c>
      <c r="AU788" s="103" t="s">
        <v>75</v>
      </c>
      <c r="AV788" s="103" t="s">
        <v>75</v>
      </c>
      <c r="AW788" s="103" t="s">
        <v>121</v>
      </c>
      <c r="AX788" s="103" t="s">
        <v>66</v>
      </c>
      <c r="AY788" s="103" t="s">
        <v>154</v>
      </c>
    </row>
    <row r="789" spans="2:65" s="22" customFormat="1" ht="15.75" customHeight="1" x14ac:dyDescent="0.3">
      <c r="B789" s="125"/>
      <c r="D789" s="104" t="s">
        <v>162</v>
      </c>
      <c r="E789" s="126"/>
      <c r="F789" s="127" t="s">
        <v>1004</v>
      </c>
      <c r="H789" s="128">
        <v>1</v>
      </c>
      <c r="L789" s="125"/>
      <c r="M789" s="129"/>
      <c r="T789" s="130"/>
      <c r="AT789" s="126" t="s">
        <v>162</v>
      </c>
      <c r="AU789" s="126" t="s">
        <v>75</v>
      </c>
      <c r="AV789" s="126" t="s">
        <v>160</v>
      </c>
      <c r="AW789" s="126" t="s">
        <v>121</v>
      </c>
      <c r="AX789" s="126" t="s">
        <v>73</v>
      </c>
      <c r="AY789" s="126" t="s">
        <v>154</v>
      </c>
    </row>
    <row r="790" spans="2:65" s="22" customFormat="1" ht="27" customHeight="1" x14ac:dyDescent="0.3">
      <c r="B790" s="23"/>
      <c r="C790" s="105" t="s">
        <v>1930</v>
      </c>
      <c r="D790" s="105" t="s">
        <v>171</v>
      </c>
      <c r="E790" s="106" t="s">
        <v>1931</v>
      </c>
      <c r="F790" s="107" t="s">
        <v>1932</v>
      </c>
      <c r="G790" s="108" t="s">
        <v>258</v>
      </c>
      <c r="H790" s="109">
        <v>1</v>
      </c>
      <c r="I790" s="119"/>
      <c r="J790" s="110">
        <f>ROUND($I$790*$H$790,1)</f>
        <v>0</v>
      </c>
      <c r="K790" s="107"/>
      <c r="L790" s="111"/>
      <c r="M790" s="112"/>
      <c r="N790" s="113" t="s">
        <v>37</v>
      </c>
      <c r="Q790" s="94">
        <v>0</v>
      </c>
      <c r="R790" s="94">
        <f>$Q$790*$H$790</f>
        <v>0</v>
      </c>
      <c r="S790" s="94">
        <v>0</v>
      </c>
      <c r="T790" s="95">
        <f>$S$790*$H$790</f>
        <v>0</v>
      </c>
      <c r="AR790" s="19" t="s">
        <v>354</v>
      </c>
      <c r="AT790" s="19" t="s">
        <v>171</v>
      </c>
      <c r="AU790" s="19" t="s">
        <v>75</v>
      </c>
      <c r="AY790" s="22" t="s">
        <v>154</v>
      </c>
      <c r="BE790" s="96">
        <f>IF($N$790="základní",$J$790,0)</f>
        <v>0</v>
      </c>
      <c r="BF790" s="96">
        <f>IF($N$790="snížená",$J$790,0)</f>
        <v>0</v>
      </c>
      <c r="BG790" s="96">
        <f>IF($N$790="zákl. přenesená",$J$790,0)</f>
        <v>0</v>
      </c>
      <c r="BH790" s="96">
        <f>IF($N$790="sníž. přenesená",$J$790,0)</f>
        <v>0</v>
      </c>
      <c r="BI790" s="96">
        <f>IF($N$790="nulová",$J$790,0)</f>
        <v>0</v>
      </c>
      <c r="BJ790" s="19" t="s">
        <v>73</v>
      </c>
      <c r="BK790" s="96">
        <f>ROUND($I$790*$H$790,1)</f>
        <v>0</v>
      </c>
      <c r="BL790" s="19" t="s">
        <v>261</v>
      </c>
      <c r="BM790" s="19" t="s">
        <v>1933</v>
      </c>
    </row>
    <row r="791" spans="2:65" s="22" customFormat="1" ht="15.75" customHeight="1" x14ac:dyDescent="0.3">
      <c r="B791" s="97"/>
      <c r="D791" s="98" t="s">
        <v>162</v>
      </c>
      <c r="E791" s="99"/>
      <c r="F791" s="99" t="s">
        <v>73</v>
      </c>
      <c r="H791" s="100">
        <v>1</v>
      </c>
      <c r="L791" s="97"/>
      <c r="M791" s="101"/>
      <c r="T791" s="102"/>
      <c r="AT791" s="103" t="s">
        <v>162</v>
      </c>
      <c r="AU791" s="103" t="s">
        <v>75</v>
      </c>
      <c r="AV791" s="103" t="s">
        <v>75</v>
      </c>
      <c r="AW791" s="103" t="s">
        <v>121</v>
      </c>
      <c r="AX791" s="103" t="s">
        <v>66</v>
      </c>
      <c r="AY791" s="103" t="s">
        <v>154</v>
      </c>
    </row>
    <row r="792" spans="2:65" s="22" customFormat="1" ht="15.75" customHeight="1" x14ac:dyDescent="0.3">
      <c r="B792" s="125"/>
      <c r="D792" s="104" t="s">
        <v>162</v>
      </c>
      <c r="E792" s="126"/>
      <c r="F792" s="127" t="s">
        <v>1004</v>
      </c>
      <c r="H792" s="128">
        <v>1</v>
      </c>
      <c r="L792" s="125"/>
      <c r="M792" s="129"/>
      <c r="T792" s="130"/>
      <c r="AT792" s="126" t="s">
        <v>162</v>
      </c>
      <c r="AU792" s="126" t="s">
        <v>75</v>
      </c>
      <c r="AV792" s="126" t="s">
        <v>160</v>
      </c>
      <c r="AW792" s="126" t="s">
        <v>121</v>
      </c>
      <c r="AX792" s="126" t="s">
        <v>73</v>
      </c>
      <c r="AY792" s="126" t="s">
        <v>154</v>
      </c>
    </row>
    <row r="793" spans="2:65" s="22" customFormat="1" ht="27" customHeight="1" x14ac:dyDescent="0.3">
      <c r="B793" s="23"/>
      <c r="C793" s="105" t="s">
        <v>1934</v>
      </c>
      <c r="D793" s="105" t="s">
        <v>171</v>
      </c>
      <c r="E793" s="106" t="s">
        <v>1935</v>
      </c>
      <c r="F793" s="107" t="s">
        <v>1936</v>
      </c>
      <c r="G793" s="108" t="s">
        <v>258</v>
      </c>
      <c r="H793" s="109">
        <v>1</v>
      </c>
      <c r="I793" s="119"/>
      <c r="J793" s="110">
        <f>ROUND($I$793*$H$793,1)</f>
        <v>0</v>
      </c>
      <c r="K793" s="107"/>
      <c r="L793" s="111"/>
      <c r="M793" s="112"/>
      <c r="N793" s="113" t="s">
        <v>37</v>
      </c>
      <c r="Q793" s="94">
        <v>0</v>
      </c>
      <c r="R793" s="94">
        <f>$Q$793*$H$793</f>
        <v>0</v>
      </c>
      <c r="S793" s="94">
        <v>0</v>
      </c>
      <c r="T793" s="95">
        <f>$S$793*$H$793</f>
        <v>0</v>
      </c>
      <c r="AR793" s="19" t="s">
        <v>354</v>
      </c>
      <c r="AT793" s="19" t="s">
        <v>171</v>
      </c>
      <c r="AU793" s="19" t="s">
        <v>75</v>
      </c>
      <c r="AY793" s="22" t="s">
        <v>154</v>
      </c>
      <c r="BE793" s="96">
        <f>IF($N$793="základní",$J$793,0)</f>
        <v>0</v>
      </c>
      <c r="BF793" s="96">
        <f>IF($N$793="snížená",$J$793,0)</f>
        <v>0</v>
      </c>
      <c r="BG793" s="96">
        <f>IF($N$793="zákl. přenesená",$J$793,0)</f>
        <v>0</v>
      </c>
      <c r="BH793" s="96">
        <f>IF($N$793="sníž. přenesená",$J$793,0)</f>
        <v>0</v>
      </c>
      <c r="BI793" s="96">
        <f>IF($N$793="nulová",$J$793,0)</f>
        <v>0</v>
      </c>
      <c r="BJ793" s="19" t="s">
        <v>73</v>
      </c>
      <c r="BK793" s="96">
        <f>ROUND($I$793*$H$793,1)</f>
        <v>0</v>
      </c>
      <c r="BL793" s="19" t="s">
        <v>261</v>
      </c>
      <c r="BM793" s="19" t="s">
        <v>1937</v>
      </c>
    </row>
    <row r="794" spans="2:65" s="22" customFormat="1" ht="15.75" customHeight="1" x14ac:dyDescent="0.3">
      <c r="B794" s="97"/>
      <c r="D794" s="98" t="s">
        <v>162</v>
      </c>
      <c r="E794" s="99"/>
      <c r="F794" s="99" t="s">
        <v>73</v>
      </c>
      <c r="H794" s="100">
        <v>1</v>
      </c>
      <c r="L794" s="97"/>
      <c r="M794" s="101"/>
      <c r="T794" s="102"/>
      <c r="AT794" s="103" t="s">
        <v>162</v>
      </c>
      <c r="AU794" s="103" t="s">
        <v>75</v>
      </c>
      <c r="AV794" s="103" t="s">
        <v>75</v>
      </c>
      <c r="AW794" s="103" t="s">
        <v>121</v>
      </c>
      <c r="AX794" s="103" t="s">
        <v>66</v>
      </c>
      <c r="AY794" s="103" t="s">
        <v>154</v>
      </c>
    </row>
    <row r="795" spans="2:65" s="22" customFormat="1" ht="15.75" customHeight="1" x14ac:dyDescent="0.3">
      <c r="B795" s="125"/>
      <c r="D795" s="104" t="s">
        <v>162</v>
      </c>
      <c r="E795" s="126"/>
      <c r="F795" s="127" t="s">
        <v>1004</v>
      </c>
      <c r="H795" s="128">
        <v>1</v>
      </c>
      <c r="L795" s="125"/>
      <c r="M795" s="129"/>
      <c r="T795" s="130"/>
      <c r="AT795" s="126" t="s">
        <v>162</v>
      </c>
      <c r="AU795" s="126" t="s">
        <v>75</v>
      </c>
      <c r="AV795" s="126" t="s">
        <v>160</v>
      </c>
      <c r="AW795" s="126" t="s">
        <v>121</v>
      </c>
      <c r="AX795" s="126" t="s">
        <v>73</v>
      </c>
      <c r="AY795" s="126" t="s">
        <v>154</v>
      </c>
    </row>
    <row r="796" spans="2:65" s="22" customFormat="1" ht="27" customHeight="1" x14ac:dyDescent="0.3">
      <c r="B796" s="23"/>
      <c r="C796" s="105" t="s">
        <v>1938</v>
      </c>
      <c r="D796" s="105" t="s">
        <v>171</v>
      </c>
      <c r="E796" s="106" t="s">
        <v>1939</v>
      </c>
      <c r="F796" s="107" t="s">
        <v>1940</v>
      </c>
      <c r="G796" s="108" t="s">
        <v>258</v>
      </c>
      <c r="H796" s="109">
        <v>1</v>
      </c>
      <c r="I796" s="119"/>
      <c r="J796" s="110">
        <f>ROUND($I$796*$H$796,1)</f>
        <v>0</v>
      </c>
      <c r="K796" s="107"/>
      <c r="L796" s="111"/>
      <c r="M796" s="112"/>
      <c r="N796" s="113" t="s">
        <v>37</v>
      </c>
      <c r="Q796" s="94">
        <v>0</v>
      </c>
      <c r="R796" s="94">
        <f>$Q$796*$H$796</f>
        <v>0</v>
      </c>
      <c r="S796" s="94">
        <v>0</v>
      </c>
      <c r="T796" s="95">
        <f>$S$796*$H$796</f>
        <v>0</v>
      </c>
      <c r="AR796" s="19" t="s">
        <v>354</v>
      </c>
      <c r="AT796" s="19" t="s">
        <v>171</v>
      </c>
      <c r="AU796" s="19" t="s">
        <v>75</v>
      </c>
      <c r="AY796" s="22" t="s">
        <v>154</v>
      </c>
      <c r="BE796" s="96">
        <f>IF($N$796="základní",$J$796,0)</f>
        <v>0</v>
      </c>
      <c r="BF796" s="96">
        <f>IF($N$796="snížená",$J$796,0)</f>
        <v>0</v>
      </c>
      <c r="BG796" s="96">
        <f>IF($N$796="zákl. přenesená",$J$796,0)</f>
        <v>0</v>
      </c>
      <c r="BH796" s="96">
        <f>IF($N$796="sníž. přenesená",$J$796,0)</f>
        <v>0</v>
      </c>
      <c r="BI796" s="96">
        <f>IF($N$796="nulová",$J$796,0)</f>
        <v>0</v>
      </c>
      <c r="BJ796" s="19" t="s">
        <v>73</v>
      </c>
      <c r="BK796" s="96">
        <f>ROUND($I$796*$H$796,1)</f>
        <v>0</v>
      </c>
      <c r="BL796" s="19" t="s">
        <v>261</v>
      </c>
      <c r="BM796" s="19" t="s">
        <v>1941</v>
      </c>
    </row>
    <row r="797" spans="2:65" s="22" customFormat="1" ht="15.75" customHeight="1" x14ac:dyDescent="0.3">
      <c r="B797" s="97"/>
      <c r="D797" s="98" t="s">
        <v>162</v>
      </c>
      <c r="E797" s="99"/>
      <c r="F797" s="99" t="s">
        <v>73</v>
      </c>
      <c r="H797" s="100">
        <v>1</v>
      </c>
      <c r="L797" s="97"/>
      <c r="M797" s="101"/>
      <c r="T797" s="102"/>
      <c r="AT797" s="103" t="s">
        <v>162</v>
      </c>
      <c r="AU797" s="103" t="s">
        <v>75</v>
      </c>
      <c r="AV797" s="103" t="s">
        <v>75</v>
      </c>
      <c r="AW797" s="103" t="s">
        <v>121</v>
      </c>
      <c r="AX797" s="103" t="s">
        <v>66</v>
      </c>
      <c r="AY797" s="103" t="s">
        <v>154</v>
      </c>
    </row>
    <row r="798" spans="2:65" s="22" customFormat="1" ht="15.75" customHeight="1" x14ac:dyDescent="0.3">
      <c r="B798" s="125"/>
      <c r="D798" s="104" t="s">
        <v>162</v>
      </c>
      <c r="E798" s="126"/>
      <c r="F798" s="127" t="s">
        <v>1004</v>
      </c>
      <c r="H798" s="128">
        <v>1</v>
      </c>
      <c r="L798" s="125"/>
      <c r="M798" s="129"/>
      <c r="T798" s="130"/>
      <c r="AT798" s="126" t="s">
        <v>162</v>
      </c>
      <c r="AU798" s="126" t="s">
        <v>75</v>
      </c>
      <c r="AV798" s="126" t="s">
        <v>160</v>
      </c>
      <c r="AW798" s="126" t="s">
        <v>121</v>
      </c>
      <c r="AX798" s="126" t="s">
        <v>73</v>
      </c>
      <c r="AY798" s="126" t="s">
        <v>154</v>
      </c>
    </row>
    <row r="799" spans="2:65" s="22" customFormat="1" ht="27" customHeight="1" x14ac:dyDescent="0.3">
      <c r="B799" s="23"/>
      <c r="C799" s="105" t="s">
        <v>1942</v>
      </c>
      <c r="D799" s="105" t="s">
        <v>171</v>
      </c>
      <c r="E799" s="106" t="s">
        <v>1943</v>
      </c>
      <c r="F799" s="107" t="s">
        <v>1944</v>
      </c>
      <c r="G799" s="108" t="s">
        <v>258</v>
      </c>
      <c r="H799" s="109">
        <v>1</v>
      </c>
      <c r="I799" s="119"/>
      <c r="J799" s="110">
        <f>ROUND($I$799*$H$799,1)</f>
        <v>0</v>
      </c>
      <c r="K799" s="107"/>
      <c r="L799" s="111"/>
      <c r="M799" s="112"/>
      <c r="N799" s="113" t="s">
        <v>37</v>
      </c>
      <c r="Q799" s="94">
        <v>0</v>
      </c>
      <c r="R799" s="94">
        <f>$Q$799*$H$799</f>
        <v>0</v>
      </c>
      <c r="S799" s="94">
        <v>0</v>
      </c>
      <c r="T799" s="95">
        <f>$S$799*$H$799</f>
        <v>0</v>
      </c>
      <c r="AR799" s="19" t="s">
        <v>354</v>
      </c>
      <c r="AT799" s="19" t="s">
        <v>171</v>
      </c>
      <c r="AU799" s="19" t="s">
        <v>75</v>
      </c>
      <c r="AY799" s="22" t="s">
        <v>154</v>
      </c>
      <c r="BE799" s="96">
        <f>IF($N$799="základní",$J$799,0)</f>
        <v>0</v>
      </c>
      <c r="BF799" s="96">
        <f>IF($N$799="snížená",$J$799,0)</f>
        <v>0</v>
      </c>
      <c r="BG799" s="96">
        <f>IF($N$799="zákl. přenesená",$J$799,0)</f>
        <v>0</v>
      </c>
      <c r="BH799" s="96">
        <f>IF($N$799="sníž. přenesená",$J$799,0)</f>
        <v>0</v>
      </c>
      <c r="BI799" s="96">
        <f>IF($N$799="nulová",$J$799,0)</f>
        <v>0</v>
      </c>
      <c r="BJ799" s="19" t="s">
        <v>73</v>
      </c>
      <c r="BK799" s="96">
        <f>ROUND($I$799*$H$799,1)</f>
        <v>0</v>
      </c>
      <c r="BL799" s="19" t="s">
        <v>261</v>
      </c>
      <c r="BM799" s="19" t="s">
        <v>1945</v>
      </c>
    </row>
    <row r="800" spans="2:65" s="22" customFormat="1" ht="15.75" customHeight="1" x14ac:dyDescent="0.3">
      <c r="B800" s="97"/>
      <c r="D800" s="98" t="s">
        <v>162</v>
      </c>
      <c r="E800" s="99"/>
      <c r="F800" s="99" t="s">
        <v>73</v>
      </c>
      <c r="H800" s="100">
        <v>1</v>
      </c>
      <c r="L800" s="97"/>
      <c r="M800" s="101"/>
      <c r="T800" s="102"/>
      <c r="AT800" s="103" t="s">
        <v>162</v>
      </c>
      <c r="AU800" s="103" t="s">
        <v>75</v>
      </c>
      <c r="AV800" s="103" t="s">
        <v>75</v>
      </c>
      <c r="AW800" s="103" t="s">
        <v>121</v>
      </c>
      <c r="AX800" s="103" t="s">
        <v>66</v>
      </c>
      <c r="AY800" s="103" t="s">
        <v>154</v>
      </c>
    </row>
    <row r="801" spans="2:65" s="22" customFormat="1" ht="15.75" customHeight="1" x14ac:dyDescent="0.3">
      <c r="B801" s="125"/>
      <c r="D801" s="104" t="s">
        <v>162</v>
      </c>
      <c r="E801" s="126"/>
      <c r="F801" s="127" t="s">
        <v>1004</v>
      </c>
      <c r="H801" s="128">
        <v>1</v>
      </c>
      <c r="L801" s="125"/>
      <c r="M801" s="129"/>
      <c r="T801" s="130"/>
      <c r="AT801" s="126" t="s">
        <v>162</v>
      </c>
      <c r="AU801" s="126" t="s">
        <v>75</v>
      </c>
      <c r="AV801" s="126" t="s">
        <v>160</v>
      </c>
      <c r="AW801" s="126" t="s">
        <v>121</v>
      </c>
      <c r="AX801" s="126" t="s">
        <v>73</v>
      </c>
      <c r="AY801" s="126" t="s">
        <v>154</v>
      </c>
    </row>
    <row r="802" spans="2:65" s="22" customFormat="1" ht="15.75" customHeight="1" x14ac:dyDescent="0.3">
      <c r="B802" s="23"/>
      <c r="C802" s="105" t="s">
        <v>1946</v>
      </c>
      <c r="D802" s="105" t="s">
        <v>171</v>
      </c>
      <c r="E802" s="106" t="s">
        <v>1947</v>
      </c>
      <c r="F802" s="107" t="s">
        <v>1948</v>
      </c>
      <c r="G802" s="108" t="s">
        <v>258</v>
      </c>
      <c r="H802" s="109">
        <v>1</v>
      </c>
      <c r="I802" s="119"/>
      <c r="J802" s="110">
        <f>ROUND($I$802*$H$802,1)</f>
        <v>0</v>
      </c>
      <c r="K802" s="107"/>
      <c r="L802" s="111"/>
      <c r="M802" s="112"/>
      <c r="N802" s="113" t="s">
        <v>37</v>
      </c>
      <c r="Q802" s="94">
        <v>0</v>
      </c>
      <c r="R802" s="94">
        <f>$Q$802*$H$802</f>
        <v>0</v>
      </c>
      <c r="S802" s="94">
        <v>0</v>
      </c>
      <c r="T802" s="95">
        <f>$S$802*$H$802</f>
        <v>0</v>
      </c>
      <c r="AR802" s="19" t="s">
        <v>354</v>
      </c>
      <c r="AT802" s="19" t="s">
        <v>171</v>
      </c>
      <c r="AU802" s="19" t="s">
        <v>75</v>
      </c>
      <c r="AY802" s="22" t="s">
        <v>154</v>
      </c>
      <c r="BE802" s="96">
        <f>IF($N$802="základní",$J$802,0)</f>
        <v>0</v>
      </c>
      <c r="BF802" s="96">
        <f>IF($N$802="snížená",$J$802,0)</f>
        <v>0</v>
      </c>
      <c r="BG802" s="96">
        <f>IF($N$802="zákl. přenesená",$J$802,0)</f>
        <v>0</v>
      </c>
      <c r="BH802" s="96">
        <f>IF($N$802="sníž. přenesená",$J$802,0)</f>
        <v>0</v>
      </c>
      <c r="BI802" s="96">
        <f>IF($N$802="nulová",$J$802,0)</f>
        <v>0</v>
      </c>
      <c r="BJ802" s="19" t="s">
        <v>73</v>
      </c>
      <c r="BK802" s="96">
        <f>ROUND($I$802*$H$802,1)</f>
        <v>0</v>
      </c>
      <c r="BL802" s="19" t="s">
        <v>261</v>
      </c>
      <c r="BM802" s="19" t="s">
        <v>1949</v>
      </c>
    </row>
    <row r="803" spans="2:65" s="22" customFormat="1" ht="15.75" customHeight="1" x14ac:dyDescent="0.3">
      <c r="B803" s="97"/>
      <c r="D803" s="98" t="s">
        <v>162</v>
      </c>
      <c r="E803" s="99"/>
      <c r="F803" s="99" t="s">
        <v>73</v>
      </c>
      <c r="H803" s="100">
        <v>1</v>
      </c>
      <c r="L803" s="97"/>
      <c r="M803" s="101"/>
      <c r="T803" s="102"/>
      <c r="AT803" s="103" t="s">
        <v>162</v>
      </c>
      <c r="AU803" s="103" t="s">
        <v>75</v>
      </c>
      <c r="AV803" s="103" t="s">
        <v>75</v>
      </c>
      <c r="AW803" s="103" t="s">
        <v>121</v>
      </c>
      <c r="AX803" s="103" t="s">
        <v>66</v>
      </c>
      <c r="AY803" s="103" t="s">
        <v>154</v>
      </c>
    </row>
    <row r="804" spans="2:65" s="22" customFormat="1" ht="15.75" customHeight="1" x14ac:dyDescent="0.3">
      <c r="B804" s="125"/>
      <c r="D804" s="104" t="s">
        <v>162</v>
      </c>
      <c r="E804" s="126"/>
      <c r="F804" s="127" t="s">
        <v>1004</v>
      </c>
      <c r="H804" s="128">
        <v>1</v>
      </c>
      <c r="L804" s="125"/>
      <c r="M804" s="129"/>
      <c r="T804" s="130"/>
      <c r="AT804" s="126" t="s">
        <v>162</v>
      </c>
      <c r="AU804" s="126" t="s">
        <v>75</v>
      </c>
      <c r="AV804" s="126" t="s">
        <v>160</v>
      </c>
      <c r="AW804" s="126" t="s">
        <v>121</v>
      </c>
      <c r="AX804" s="126" t="s">
        <v>73</v>
      </c>
      <c r="AY804" s="126" t="s">
        <v>154</v>
      </c>
    </row>
    <row r="805" spans="2:65" s="22" customFormat="1" ht="27" customHeight="1" x14ac:dyDescent="0.3">
      <c r="B805" s="23"/>
      <c r="C805" s="105" t="s">
        <v>1950</v>
      </c>
      <c r="D805" s="105" t="s">
        <v>171</v>
      </c>
      <c r="E805" s="106" t="s">
        <v>1951</v>
      </c>
      <c r="F805" s="107" t="s">
        <v>1952</v>
      </c>
      <c r="G805" s="108" t="s">
        <v>258</v>
      </c>
      <c r="H805" s="109">
        <v>1</v>
      </c>
      <c r="I805" s="119"/>
      <c r="J805" s="110">
        <f>ROUND($I$805*$H$805,1)</f>
        <v>0</v>
      </c>
      <c r="K805" s="107"/>
      <c r="L805" s="111"/>
      <c r="M805" s="112"/>
      <c r="N805" s="113" t="s">
        <v>37</v>
      </c>
      <c r="Q805" s="94">
        <v>0</v>
      </c>
      <c r="R805" s="94">
        <f>$Q$805*$H$805</f>
        <v>0</v>
      </c>
      <c r="S805" s="94">
        <v>0</v>
      </c>
      <c r="T805" s="95">
        <f>$S$805*$H$805</f>
        <v>0</v>
      </c>
      <c r="AR805" s="19" t="s">
        <v>354</v>
      </c>
      <c r="AT805" s="19" t="s">
        <v>171</v>
      </c>
      <c r="AU805" s="19" t="s">
        <v>75</v>
      </c>
      <c r="AY805" s="22" t="s">
        <v>154</v>
      </c>
      <c r="BE805" s="96">
        <f>IF($N$805="základní",$J$805,0)</f>
        <v>0</v>
      </c>
      <c r="BF805" s="96">
        <f>IF($N$805="snížená",$J$805,0)</f>
        <v>0</v>
      </c>
      <c r="BG805" s="96">
        <f>IF($N$805="zákl. přenesená",$J$805,0)</f>
        <v>0</v>
      </c>
      <c r="BH805" s="96">
        <f>IF($N$805="sníž. přenesená",$J$805,0)</f>
        <v>0</v>
      </c>
      <c r="BI805" s="96">
        <f>IF($N$805="nulová",$J$805,0)</f>
        <v>0</v>
      </c>
      <c r="BJ805" s="19" t="s">
        <v>73</v>
      </c>
      <c r="BK805" s="96">
        <f>ROUND($I$805*$H$805,1)</f>
        <v>0</v>
      </c>
      <c r="BL805" s="19" t="s">
        <v>261</v>
      </c>
      <c r="BM805" s="19" t="s">
        <v>1953</v>
      </c>
    </row>
    <row r="806" spans="2:65" s="22" customFormat="1" ht="27" customHeight="1" x14ac:dyDescent="0.3">
      <c r="B806" s="23"/>
      <c r="C806" s="108" t="s">
        <v>1954</v>
      </c>
      <c r="D806" s="108" t="s">
        <v>171</v>
      </c>
      <c r="E806" s="106" t="s">
        <v>1955</v>
      </c>
      <c r="F806" s="107" t="s">
        <v>1956</v>
      </c>
      <c r="G806" s="108" t="s">
        <v>258</v>
      </c>
      <c r="H806" s="109">
        <v>1</v>
      </c>
      <c r="I806" s="119"/>
      <c r="J806" s="110">
        <f>ROUND($I$806*$H$806,1)</f>
        <v>0</v>
      </c>
      <c r="K806" s="107"/>
      <c r="L806" s="111"/>
      <c r="M806" s="112"/>
      <c r="N806" s="113" t="s">
        <v>37</v>
      </c>
      <c r="Q806" s="94">
        <v>0</v>
      </c>
      <c r="R806" s="94">
        <f>$Q$806*$H$806</f>
        <v>0</v>
      </c>
      <c r="S806" s="94">
        <v>0</v>
      </c>
      <c r="T806" s="95">
        <f>$S$806*$H$806</f>
        <v>0</v>
      </c>
      <c r="AR806" s="19" t="s">
        <v>354</v>
      </c>
      <c r="AT806" s="19" t="s">
        <v>171</v>
      </c>
      <c r="AU806" s="19" t="s">
        <v>75</v>
      </c>
      <c r="AY806" s="19" t="s">
        <v>154</v>
      </c>
      <c r="BE806" s="96">
        <f>IF($N$806="základní",$J$806,0)</f>
        <v>0</v>
      </c>
      <c r="BF806" s="96">
        <f>IF($N$806="snížená",$J$806,0)</f>
        <v>0</v>
      </c>
      <c r="BG806" s="96">
        <f>IF($N$806="zákl. přenesená",$J$806,0)</f>
        <v>0</v>
      </c>
      <c r="BH806" s="96">
        <f>IF($N$806="sníž. přenesená",$J$806,0)</f>
        <v>0</v>
      </c>
      <c r="BI806" s="96">
        <f>IF($N$806="nulová",$J$806,0)</f>
        <v>0</v>
      </c>
      <c r="BJ806" s="19" t="s">
        <v>73</v>
      </c>
      <c r="BK806" s="96">
        <f>ROUND($I$806*$H$806,1)</f>
        <v>0</v>
      </c>
      <c r="BL806" s="19" t="s">
        <v>261</v>
      </c>
      <c r="BM806" s="19" t="s">
        <v>1957</v>
      </c>
    </row>
    <row r="807" spans="2:65" s="22" customFormat="1" ht="27" customHeight="1" x14ac:dyDescent="0.3">
      <c r="B807" s="23"/>
      <c r="C807" s="108" t="s">
        <v>1958</v>
      </c>
      <c r="D807" s="108" t="s">
        <v>171</v>
      </c>
      <c r="E807" s="106" t="s">
        <v>1959</v>
      </c>
      <c r="F807" s="107" t="s">
        <v>1960</v>
      </c>
      <c r="G807" s="108" t="s">
        <v>258</v>
      </c>
      <c r="H807" s="109">
        <v>1</v>
      </c>
      <c r="I807" s="119"/>
      <c r="J807" s="110">
        <f>ROUND($I$807*$H$807,1)</f>
        <v>0</v>
      </c>
      <c r="K807" s="107"/>
      <c r="L807" s="111"/>
      <c r="M807" s="112"/>
      <c r="N807" s="113" t="s">
        <v>37</v>
      </c>
      <c r="Q807" s="94">
        <v>0</v>
      </c>
      <c r="R807" s="94">
        <f>$Q$807*$H$807</f>
        <v>0</v>
      </c>
      <c r="S807" s="94">
        <v>0</v>
      </c>
      <c r="T807" s="95">
        <f>$S$807*$H$807</f>
        <v>0</v>
      </c>
      <c r="AR807" s="19" t="s">
        <v>354</v>
      </c>
      <c r="AT807" s="19" t="s">
        <v>171</v>
      </c>
      <c r="AU807" s="19" t="s">
        <v>75</v>
      </c>
      <c r="AY807" s="19" t="s">
        <v>154</v>
      </c>
      <c r="BE807" s="96">
        <f>IF($N$807="základní",$J$807,0)</f>
        <v>0</v>
      </c>
      <c r="BF807" s="96">
        <f>IF($N$807="snížená",$J$807,0)</f>
        <v>0</v>
      </c>
      <c r="BG807" s="96">
        <f>IF($N$807="zákl. přenesená",$J$807,0)</f>
        <v>0</v>
      </c>
      <c r="BH807" s="96">
        <f>IF($N$807="sníž. přenesená",$J$807,0)</f>
        <v>0</v>
      </c>
      <c r="BI807" s="96">
        <f>IF($N$807="nulová",$J$807,0)</f>
        <v>0</v>
      </c>
      <c r="BJ807" s="19" t="s">
        <v>73</v>
      </c>
      <c r="BK807" s="96">
        <f>ROUND($I$807*$H$807,1)</f>
        <v>0</v>
      </c>
      <c r="BL807" s="19" t="s">
        <v>261</v>
      </c>
      <c r="BM807" s="19" t="s">
        <v>1961</v>
      </c>
    </row>
    <row r="808" spans="2:65" s="22" customFormat="1" ht="27" customHeight="1" x14ac:dyDescent="0.3">
      <c r="B808" s="23"/>
      <c r="C808" s="108" t="s">
        <v>1962</v>
      </c>
      <c r="D808" s="108" t="s">
        <v>171</v>
      </c>
      <c r="E808" s="106" t="s">
        <v>1963</v>
      </c>
      <c r="F808" s="107" t="s">
        <v>1964</v>
      </c>
      <c r="G808" s="108" t="s">
        <v>258</v>
      </c>
      <c r="H808" s="109">
        <v>1</v>
      </c>
      <c r="I808" s="119"/>
      <c r="J808" s="110">
        <f>ROUND($I$808*$H$808,1)</f>
        <v>0</v>
      </c>
      <c r="K808" s="107"/>
      <c r="L808" s="111"/>
      <c r="M808" s="112"/>
      <c r="N808" s="113" t="s">
        <v>37</v>
      </c>
      <c r="Q808" s="94">
        <v>0</v>
      </c>
      <c r="R808" s="94">
        <f>$Q$808*$H$808</f>
        <v>0</v>
      </c>
      <c r="S808" s="94">
        <v>0</v>
      </c>
      <c r="T808" s="95">
        <f>$S$808*$H$808</f>
        <v>0</v>
      </c>
      <c r="AR808" s="19" t="s">
        <v>354</v>
      </c>
      <c r="AT808" s="19" t="s">
        <v>171</v>
      </c>
      <c r="AU808" s="19" t="s">
        <v>75</v>
      </c>
      <c r="AY808" s="19" t="s">
        <v>154</v>
      </c>
      <c r="BE808" s="96">
        <f>IF($N$808="základní",$J$808,0)</f>
        <v>0</v>
      </c>
      <c r="BF808" s="96">
        <f>IF($N$808="snížená",$J$808,0)</f>
        <v>0</v>
      </c>
      <c r="BG808" s="96">
        <f>IF($N$808="zákl. přenesená",$J$808,0)</f>
        <v>0</v>
      </c>
      <c r="BH808" s="96">
        <f>IF($N$808="sníž. přenesená",$J$808,0)</f>
        <v>0</v>
      </c>
      <c r="BI808" s="96">
        <f>IF($N$808="nulová",$J$808,0)</f>
        <v>0</v>
      </c>
      <c r="BJ808" s="19" t="s">
        <v>73</v>
      </c>
      <c r="BK808" s="96">
        <f>ROUND($I$808*$H$808,1)</f>
        <v>0</v>
      </c>
      <c r="BL808" s="19" t="s">
        <v>261</v>
      </c>
      <c r="BM808" s="19" t="s">
        <v>1965</v>
      </c>
    </row>
    <row r="809" spans="2:65" s="22" customFormat="1" ht="27" customHeight="1" x14ac:dyDescent="0.3">
      <c r="B809" s="23"/>
      <c r="C809" s="108" t="s">
        <v>1966</v>
      </c>
      <c r="D809" s="108" t="s">
        <v>171</v>
      </c>
      <c r="E809" s="106" t="s">
        <v>1967</v>
      </c>
      <c r="F809" s="107" t="s">
        <v>1968</v>
      </c>
      <c r="G809" s="108" t="s">
        <v>258</v>
      </c>
      <c r="H809" s="109">
        <v>1</v>
      </c>
      <c r="I809" s="119"/>
      <c r="J809" s="110">
        <f>ROUND($I$809*$H$809,1)</f>
        <v>0</v>
      </c>
      <c r="K809" s="107"/>
      <c r="L809" s="111"/>
      <c r="M809" s="112"/>
      <c r="N809" s="113" t="s">
        <v>37</v>
      </c>
      <c r="Q809" s="94">
        <v>0</v>
      </c>
      <c r="R809" s="94">
        <f>$Q$809*$H$809</f>
        <v>0</v>
      </c>
      <c r="S809" s="94">
        <v>0</v>
      </c>
      <c r="T809" s="95">
        <f>$S$809*$H$809</f>
        <v>0</v>
      </c>
      <c r="AR809" s="19" t="s">
        <v>354</v>
      </c>
      <c r="AT809" s="19" t="s">
        <v>171</v>
      </c>
      <c r="AU809" s="19" t="s">
        <v>75</v>
      </c>
      <c r="AY809" s="19" t="s">
        <v>154</v>
      </c>
      <c r="BE809" s="96">
        <f>IF($N$809="základní",$J$809,0)</f>
        <v>0</v>
      </c>
      <c r="BF809" s="96">
        <f>IF($N$809="snížená",$J$809,0)</f>
        <v>0</v>
      </c>
      <c r="BG809" s="96">
        <f>IF($N$809="zákl. přenesená",$J$809,0)</f>
        <v>0</v>
      </c>
      <c r="BH809" s="96">
        <f>IF($N$809="sníž. přenesená",$J$809,0)</f>
        <v>0</v>
      </c>
      <c r="BI809" s="96">
        <f>IF($N$809="nulová",$J$809,0)</f>
        <v>0</v>
      </c>
      <c r="BJ809" s="19" t="s">
        <v>73</v>
      </c>
      <c r="BK809" s="96">
        <f>ROUND($I$809*$H$809,1)</f>
        <v>0</v>
      </c>
      <c r="BL809" s="19" t="s">
        <v>261</v>
      </c>
      <c r="BM809" s="19" t="s">
        <v>1969</v>
      </c>
    </row>
    <row r="810" spans="2:65" s="22" customFormat="1" ht="15.75" customHeight="1" x14ac:dyDescent="0.3">
      <c r="B810" s="97"/>
      <c r="D810" s="98" t="s">
        <v>162</v>
      </c>
      <c r="E810" s="99"/>
      <c r="F810" s="99" t="s">
        <v>73</v>
      </c>
      <c r="H810" s="100">
        <v>1</v>
      </c>
      <c r="L810" s="97"/>
      <c r="M810" s="101"/>
      <c r="T810" s="102"/>
      <c r="AT810" s="103" t="s">
        <v>162</v>
      </c>
      <c r="AU810" s="103" t="s">
        <v>75</v>
      </c>
      <c r="AV810" s="103" t="s">
        <v>75</v>
      </c>
      <c r="AW810" s="103" t="s">
        <v>121</v>
      </c>
      <c r="AX810" s="103" t="s">
        <v>66</v>
      </c>
      <c r="AY810" s="103" t="s">
        <v>154</v>
      </c>
    </row>
    <row r="811" spans="2:65" s="22" customFormat="1" ht="15.75" customHeight="1" x14ac:dyDescent="0.3">
      <c r="B811" s="125"/>
      <c r="D811" s="104" t="s">
        <v>162</v>
      </c>
      <c r="E811" s="126"/>
      <c r="F811" s="127" t="s">
        <v>1004</v>
      </c>
      <c r="H811" s="128">
        <v>1</v>
      </c>
      <c r="L811" s="125"/>
      <c r="M811" s="129"/>
      <c r="T811" s="130"/>
      <c r="AT811" s="126" t="s">
        <v>162</v>
      </c>
      <c r="AU811" s="126" t="s">
        <v>75</v>
      </c>
      <c r="AV811" s="126" t="s">
        <v>160</v>
      </c>
      <c r="AW811" s="126" t="s">
        <v>121</v>
      </c>
      <c r="AX811" s="126" t="s">
        <v>73</v>
      </c>
      <c r="AY811" s="126" t="s">
        <v>154</v>
      </c>
    </row>
    <row r="812" spans="2:65" s="22" customFormat="1" ht="27" customHeight="1" x14ac:dyDescent="0.3">
      <c r="B812" s="23"/>
      <c r="C812" s="105" t="s">
        <v>1970</v>
      </c>
      <c r="D812" s="105" t="s">
        <v>171</v>
      </c>
      <c r="E812" s="106" t="s">
        <v>1971</v>
      </c>
      <c r="F812" s="107" t="s">
        <v>1972</v>
      </c>
      <c r="G812" s="108" t="s">
        <v>258</v>
      </c>
      <c r="H812" s="109">
        <v>1</v>
      </c>
      <c r="I812" s="119"/>
      <c r="J812" s="110">
        <f>ROUND($I$812*$H$812,1)</f>
        <v>0</v>
      </c>
      <c r="K812" s="107"/>
      <c r="L812" s="111"/>
      <c r="M812" s="112"/>
      <c r="N812" s="113" t="s">
        <v>37</v>
      </c>
      <c r="Q812" s="94">
        <v>0</v>
      </c>
      <c r="R812" s="94">
        <f>$Q$812*$H$812</f>
        <v>0</v>
      </c>
      <c r="S812" s="94">
        <v>0</v>
      </c>
      <c r="T812" s="95">
        <f>$S$812*$H$812</f>
        <v>0</v>
      </c>
      <c r="AR812" s="19" t="s">
        <v>354</v>
      </c>
      <c r="AT812" s="19" t="s">
        <v>171</v>
      </c>
      <c r="AU812" s="19" t="s">
        <v>75</v>
      </c>
      <c r="AY812" s="22" t="s">
        <v>154</v>
      </c>
      <c r="BE812" s="96">
        <f>IF($N$812="základní",$J$812,0)</f>
        <v>0</v>
      </c>
      <c r="BF812" s="96">
        <f>IF($N$812="snížená",$J$812,0)</f>
        <v>0</v>
      </c>
      <c r="BG812" s="96">
        <f>IF($N$812="zákl. přenesená",$J$812,0)</f>
        <v>0</v>
      </c>
      <c r="BH812" s="96">
        <f>IF($N$812="sníž. přenesená",$J$812,0)</f>
        <v>0</v>
      </c>
      <c r="BI812" s="96">
        <f>IF($N$812="nulová",$J$812,0)</f>
        <v>0</v>
      </c>
      <c r="BJ812" s="19" t="s">
        <v>73</v>
      </c>
      <c r="BK812" s="96">
        <f>ROUND($I$812*$H$812,1)</f>
        <v>0</v>
      </c>
      <c r="BL812" s="19" t="s">
        <v>261</v>
      </c>
      <c r="BM812" s="19" t="s">
        <v>1973</v>
      </c>
    </row>
    <row r="813" spans="2:65" s="22" customFormat="1" ht="15.75" customHeight="1" x14ac:dyDescent="0.3">
      <c r="B813" s="97"/>
      <c r="D813" s="98" t="s">
        <v>162</v>
      </c>
      <c r="E813" s="99"/>
      <c r="F813" s="99" t="s">
        <v>73</v>
      </c>
      <c r="H813" s="100">
        <v>1</v>
      </c>
      <c r="L813" s="97"/>
      <c r="M813" s="101"/>
      <c r="T813" s="102"/>
      <c r="AT813" s="103" t="s">
        <v>162</v>
      </c>
      <c r="AU813" s="103" t="s">
        <v>75</v>
      </c>
      <c r="AV813" s="103" t="s">
        <v>75</v>
      </c>
      <c r="AW813" s="103" t="s">
        <v>121</v>
      </c>
      <c r="AX813" s="103" t="s">
        <v>66</v>
      </c>
      <c r="AY813" s="103" t="s">
        <v>154</v>
      </c>
    </row>
    <row r="814" spans="2:65" s="22" customFormat="1" ht="15.75" customHeight="1" x14ac:dyDescent="0.3">
      <c r="B814" s="125"/>
      <c r="D814" s="104" t="s">
        <v>162</v>
      </c>
      <c r="E814" s="126"/>
      <c r="F814" s="127" t="s">
        <v>1004</v>
      </c>
      <c r="H814" s="128">
        <v>1</v>
      </c>
      <c r="L814" s="125"/>
      <c r="M814" s="129"/>
      <c r="T814" s="130"/>
      <c r="AT814" s="126" t="s">
        <v>162</v>
      </c>
      <c r="AU814" s="126" t="s">
        <v>75</v>
      </c>
      <c r="AV814" s="126" t="s">
        <v>160</v>
      </c>
      <c r="AW814" s="126" t="s">
        <v>121</v>
      </c>
      <c r="AX814" s="126" t="s">
        <v>73</v>
      </c>
      <c r="AY814" s="126" t="s">
        <v>154</v>
      </c>
    </row>
    <row r="815" spans="2:65" s="22" customFormat="1" ht="15.75" customHeight="1" x14ac:dyDescent="0.3">
      <c r="B815" s="23"/>
      <c r="C815" s="105" t="s">
        <v>1974</v>
      </c>
      <c r="D815" s="105" t="s">
        <v>171</v>
      </c>
      <c r="E815" s="106" t="s">
        <v>1975</v>
      </c>
      <c r="F815" s="107" t="s">
        <v>1976</v>
      </c>
      <c r="G815" s="108" t="s">
        <v>258</v>
      </c>
      <c r="H815" s="109">
        <v>2</v>
      </c>
      <c r="I815" s="119"/>
      <c r="J815" s="110">
        <f>ROUND($I$815*$H$815,1)</f>
        <v>0</v>
      </c>
      <c r="K815" s="107"/>
      <c r="L815" s="111"/>
      <c r="M815" s="112"/>
      <c r="N815" s="113" t="s">
        <v>37</v>
      </c>
      <c r="Q815" s="94">
        <v>0</v>
      </c>
      <c r="R815" s="94">
        <f>$Q$815*$H$815</f>
        <v>0</v>
      </c>
      <c r="S815" s="94">
        <v>0</v>
      </c>
      <c r="T815" s="95">
        <f>$S$815*$H$815</f>
        <v>0</v>
      </c>
      <c r="AR815" s="19" t="s">
        <v>354</v>
      </c>
      <c r="AT815" s="19" t="s">
        <v>171</v>
      </c>
      <c r="AU815" s="19" t="s">
        <v>75</v>
      </c>
      <c r="AY815" s="22" t="s">
        <v>154</v>
      </c>
      <c r="BE815" s="96">
        <f>IF($N$815="základní",$J$815,0)</f>
        <v>0</v>
      </c>
      <c r="BF815" s="96">
        <f>IF($N$815="snížená",$J$815,0)</f>
        <v>0</v>
      </c>
      <c r="BG815" s="96">
        <f>IF($N$815="zákl. přenesená",$J$815,0)</f>
        <v>0</v>
      </c>
      <c r="BH815" s="96">
        <f>IF($N$815="sníž. přenesená",$J$815,0)</f>
        <v>0</v>
      </c>
      <c r="BI815" s="96">
        <f>IF($N$815="nulová",$J$815,0)</f>
        <v>0</v>
      </c>
      <c r="BJ815" s="19" t="s">
        <v>73</v>
      </c>
      <c r="BK815" s="96">
        <f>ROUND($I$815*$H$815,1)</f>
        <v>0</v>
      </c>
      <c r="BL815" s="19" t="s">
        <v>261</v>
      </c>
      <c r="BM815" s="19" t="s">
        <v>1977</v>
      </c>
    </row>
    <row r="816" spans="2:65" s="22" customFormat="1" ht="15.75" customHeight="1" x14ac:dyDescent="0.3">
      <c r="B816" s="23"/>
      <c r="C816" s="89" t="s">
        <v>1978</v>
      </c>
      <c r="D816" s="89" t="s">
        <v>156</v>
      </c>
      <c r="E816" s="87" t="s">
        <v>1979</v>
      </c>
      <c r="F816" s="88" t="s">
        <v>1980</v>
      </c>
      <c r="G816" s="89" t="s">
        <v>711</v>
      </c>
      <c r="H816" s="90">
        <v>6</v>
      </c>
      <c r="I816" s="118"/>
      <c r="J816" s="91">
        <f>ROUND($I$816*$H$816,1)</f>
        <v>0</v>
      </c>
      <c r="K816" s="88"/>
      <c r="L816" s="23"/>
      <c r="M816" s="92"/>
      <c r="N816" s="93" t="s">
        <v>37</v>
      </c>
      <c r="Q816" s="94">
        <v>6.2500000000000003E-3</v>
      </c>
      <c r="R816" s="94">
        <f>$Q$816*$H$816</f>
        <v>3.7500000000000006E-2</v>
      </c>
      <c r="S816" s="94">
        <v>0</v>
      </c>
      <c r="T816" s="95">
        <f>$S$816*$H$816</f>
        <v>0</v>
      </c>
      <c r="AR816" s="19" t="s">
        <v>261</v>
      </c>
      <c r="AT816" s="19" t="s">
        <v>156</v>
      </c>
      <c r="AU816" s="19" t="s">
        <v>75</v>
      </c>
      <c r="AY816" s="19" t="s">
        <v>154</v>
      </c>
      <c r="BE816" s="96">
        <f>IF($N$816="základní",$J$816,0)</f>
        <v>0</v>
      </c>
      <c r="BF816" s="96">
        <f>IF($N$816="snížená",$J$816,0)</f>
        <v>0</v>
      </c>
      <c r="BG816" s="96">
        <f>IF($N$816="zákl. přenesená",$J$816,0)</f>
        <v>0</v>
      </c>
      <c r="BH816" s="96">
        <f>IF($N$816="sníž. přenesená",$J$816,0)</f>
        <v>0</v>
      </c>
      <c r="BI816" s="96">
        <f>IF($N$816="nulová",$J$816,0)</f>
        <v>0</v>
      </c>
      <c r="BJ816" s="19" t="s">
        <v>73</v>
      </c>
      <c r="BK816" s="96">
        <f>ROUND($I$816*$H$816,1)</f>
        <v>0</v>
      </c>
      <c r="BL816" s="19" t="s">
        <v>261</v>
      </c>
      <c r="BM816" s="19" t="s">
        <v>1981</v>
      </c>
    </row>
    <row r="817" spans="2:65" s="22" customFormat="1" ht="15.75" customHeight="1" x14ac:dyDescent="0.3">
      <c r="B817" s="97"/>
      <c r="D817" s="98" t="s">
        <v>162</v>
      </c>
      <c r="E817" s="99"/>
      <c r="F817" s="99" t="s">
        <v>192</v>
      </c>
      <c r="H817" s="100">
        <v>6</v>
      </c>
      <c r="L817" s="97"/>
      <c r="M817" s="101"/>
      <c r="T817" s="102"/>
      <c r="AT817" s="103" t="s">
        <v>162</v>
      </c>
      <c r="AU817" s="103" t="s">
        <v>75</v>
      </c>
      <c r="AV817" s="103" t="s">
        <v>75</v>
      </c>
      <c r="AW817" s="103" t="s">
        <v>121</v>
      </c>
      <c r="AX817" s="103" t="s">
        <v>66</v>
      </c>
      <c r="AY817" s="103" t="s">
        <v>154</v>
      </c>
    </row>
    <row r="818" spans="2:65" s="22" customFormat="1" ht="15.75" customHeight="1" x14ac:dyDescent="0.3">
      <c r="B818" s="125"/>
      <c r="D818" s="104" t="s">
        <v>162</v>
      </c>
      <c r="E818" s="126"/>
      <c r="F818" s="127" t="s">
        <v>1004</v>
      </c>
      <c r="H818" s="128">
        <v>6</v>
      </c>
      <c r="L818" s="125"/>
      <c r="M818" s="129"/>
      <c r="T818" s="130"/>
      <c r="AT818" s="126" t="s">
        <v>162</v>
      </c>
      <c r="AU818" s="126" t="s">
        <v>75</v>
      </c>
      <c r="AV818" s="126" t="s">
        <v>160</v>
      </c>
      <c r="AW818" s="126" t="s">
        <v>121</v>
      </c>
      <c r="AX818" s="126" t="s">
        <v>73</v>
      </c>
      <c r="AY818" s="126" t="s">
        <v>154</v>
      </c>
    </row>
    <row r="819" spans="2:65" s="22" customFormat="1" ht="15.75" customHeight="1" x14ac:dyDescent="0.3">
      <c r="B819" s="23"/>
      <c r="C819" s="86" t="s">
        <v>1982</v>
      </c>
      <c r="D819" s="86" t="s">
        <v>156</v>
      </c>
      <c r="E819" s="87" t="s">
        <v>1983</v>
      </c>
      <c r="F819" s="88" t="s">
        <v>1984</v>
      </c>
      <c r="G819" s="89" t="s">
        <v>711</v>
      </c>
      <c r="H819" s="90">
        <v>2</v>
      </c>
      <c r="I819" s="118"/>
      <c r="J819" s="91">
        <f>ROUND($I$819*$H$819,1)</f>
        <v>0</v>
      </c>
      <c r="K819" s="88"/>
      <c r="L819" s="23"/>
      <c r="M819" s="92"/>
      <c r="N819" s="93" t="s">
        <v>37</v>
      </c>
      <c r="Q819" s="94">
        <v>1.1679999999999999E-2</v>
      </c>
      <c r="R819" s="94">
        <f>$Q$819*$H$819</f>
        <v>2.3359999999999999E-2</v>
      </c>
      <c r="S819" s="94">
        <v>0</v>
      </c>
      <c r="T819" s="95">
        <f>$S$819*$H$819</f>
        <v>0</v>
      </c>
      <c r="AR819" s="19" t="s">
        <v>261</v>
      </c>
      <c r="AT819" s="19" t="s">
        <v>156</v>
      </c>
      <c r="AU819" s="19" t="s">
        <v>75</v>
      </c>
      <c r="AY819" s="22" t="s">
        <v>154</v>
      </c>
      <c r="BE819" s="96">
        <f>IF($N$819="základní",$J$819,0)</f>
        <v>0</v>
      </c>
      <c r="BF819" s="96">
        <f>IF($N$819="snížená",$J$819,0)</f>
        <v>0</v>
      </c>
      <c r="BG819" s="96">
        <f>IF($N$819="zákl. přenesená",$J$819,0)</f>
        <v>0</v>
      </c>
      <c r="BH819" s="96">
        <f>IF($N$819="sníž. přenesená",$J$819,0)</f>
        <v>0</v>
      </c>
      <c r="BI819" s="96">
        <f>IF($N$819="nulová",$J$819,0)</f>
        <v>0</v>
      </c>
      <c r="BJ819" s="19" t="s">
        <v>73</v>
      </c>
      <c r="BK819" s="96">
        <f>ROUND($I$819*$H$819,1)</f>
        <v>0</v>
      </c>
      <c r="BL819" s="19" t="s">
        <v>261</v>
      </c>
      <c r="BM819" s="19" t="s">
        <v>1985</v>
      </c>
    </row>
    <row r="820" spans="2:65" s="22" customFormat="1" ht="15.75" customHeight="1" x14ac:dyDescent="0.3">
      <c r="B820" s="97"/>
      <c r="D820" s="98" t="s">
        <v>162</v>
      </c>
      <c r="E820" s="99"/>
      <c r="F820" s="99" t="s">
        <v>75</v>
      </c>
      <c r="H820" s="100">
        <v>2</v>
      </c>
      <c r="L820" s="97"/>
      <c r="M820" s="101"/>
      <c r="T820" s="102"/>
      <c r="AT820" s="103" t="s">
        <v>162</v>
      </c>
      <c r="AU820" s="103" t="s">
        <v>75</v>
      </c>
      <c r="AV820" s="103" t="s">
        <v>75</v>
      </c>
      <c r="AW820" s="103" t="s">
        <v>121</v>
      </c>
      <c r="AX820" s="103" t="s">
        <v>66</v>
      </c>
      <c r="AY820" s="103" t="s">
        <v>154</v>
      </c>
    </row>
    <row r="821" spans="2:65" s="22" customFormat="1" ht="15.75" customHeight="1" x14ac:dyDescent="0.3">
      <c r="B821" s="125"/>
      <c r="D821" s="104" t="s">
        <v>162</v>
      </c>
      <c r="E821" s="126"/>
      <c r="F821" s="127" t="s">
        <v>1004</v>
      </c>
      <c r="H821" s="128">
        <v>2</v>
      </c>
      <c r="L821" s="125"/>
      <c r="M821" s="129"/>
      <c r="T821" s="130"/>
      <c r="AT821" s="126" t="s">
        <v>162</v>
      </c>
      <c r="AU821" s="126" t="s">
        <v>75</v>
      </c>
      <c r="AV821" s="126" t="s">
        <v>160</v>
      </c>
      <c r="AW821" s="126" t="s">
        <v>121</v>
      </c>
      <c r="AX821" s="126" t="s">
        <v>73</v>
      </c>
      <c r="AY821" s="126" t="s">
        <v>154</v>
      </c>
    </row>
    <row r="822" spans="2:65" s="22" customFormat="1" ht="15.75" customHeight="1" x14ac:dyDescent="0.3">
      <c r="B822" s="23"/>
      <c r="C822" s="86" t="s">
        <v>1986</v>
      </c>
      <c r="D822" s="86" t="s">
        <v>156</v>
      </c>
      <c r="E822" s="87" t="s">
        <v>1987</v>
      </c>
      <c r="F822" s="88" t="s">
        <v>1355</v>
      </c>
      <c r="G822" s="89" t="s">
        <v>711</v>
      </c>
      <c r="H822" s="90">
        <v>34</v>
      </c>
      <c r="I822" s="118"/>
      <c r="J822" s="91">
        <f>ROUND($I$822*$H$822,1)</f>
        <v>0</v>
      </c>
      <c r="K822" s="88"/>
      <c r="L822" s="23"/>
      <c r="M822" s="92"/>
      <c r="N822" s="93" t="s">
        <v>37</v>
      </c>
      <c r="Q822" s="94">
        <v>7.1900000000000002E-3</v>
      </c>
      <c r="R822" s="94">
        <f>$Q$822*$H$822</f>
        <v>0.24446000000000001</v>
      </c>
      <c r="S822" s="94">
        <v>0</v>
      </c>
      <c r="T822" s="95">
        <f>$S$822*$H$822</f>
        <v>0</v>
      </c>
      <c r="AR822" s="19" t="s">
        <v>261</v>
      </c>
      <c r="AT822" s="19" t="s">
        <v>156</v>
      </c>
      <c r="AU822" s="19" t="s">
        <v>75</v>
      </c>
      <c r="AY822" s="22" t="s">
        <v>154</v>
      </c>
      <c r="BE822" s="96">
        <f>IF($N$822="základní",$J$822,0)</f>
        <v>0</v>
      </c>
      <c r="BF822" s="96">
        <f>IF($N$822="snížená",$J$822,0)</f>
        <v>0</v>
      </c>
      <c r="BG822" s="96">
        <f>IF($N$822="zákl. přenesená",$J$822,0)</f>
        <v>0</v>
      </c>
      <c r="BH822" s="96">
        <f>IF($N$822="sníž. přenesená",$J$822,0)</f>
        <v>0</v>
      </c>
      <c r="BI822" s="96">
        <f>IF($N$822="nulová",$J$822,0)</f>
        <v>0</v>
      </c>
      <c r="BJ822" s="19" t="s">
        <v>73</v>
      </c>
      <c r="BK822" s="96">
        <f>ROUND($I$822*$H$822,1)</f>
        <v>0</v>
      </c>
      <c r="BL822" s="19" t="s">
        <v>261</v>
      </c>
      <c r="BM822" s="19" t="s">
        <v>1988</v>
      </c>
    </row>
    <row r="823" spans="2:65" s="22" customFormat="1" ht="15.75" customHeight="1" x14ac:dyDescent="0.3">
      <c r="B823" s="23"/>
      <c r="C823" s="89" t="s">
        <v>1989</v>
      </c>
      <c r="D823" s="89" t="s">
        <v>156</v>
      </c>
      <c r="E823" s="87" t="s">
        <v>1990</v>
      </c>
      <c r="F823" s="88" t="s">
        <v>1597</v>
      </c>
      <c r="G823" s="89" t="s">
        <v>711</v>
      </c>
      <c r="H823" s="90">
        <v>5</v>
      </c>
      <c r="I823" s="118"/>
      <c r="J823" s="91">
        <f>ROUND($I$823*$H$823,1)</f>
        <v>0</v>
      </c>
      <c r="K823" s="88"/>
      <c r="L823" s="23"/>
      <c r="M823" s="92"/>
      <c r="N823" s="93" t="s">
        <v>37</v>
      </c>
      <c r="Q823" s="94">
        <v>1.362E-2</v>
      </c>
      <c r="R823" s="94">
        <f>$Q$823*$H$823</f>
        <v>6.8099999999999994E-2</v>
      </c>
      <c r="S823" s="94">
        <v>0</v>
      </c>
      <c r="T823" s="95">
        <f>$S$823*$H$823</f>
        <v>0</v>
      </c>
      <c r="AR823" s="19" t="s">
        <v>261</v>
      </c>
      <c r="AT823" s="19" t="s">
        <v>156</v>
      </c>
      <c r="AU823" s="19" t="s">
        <v>75</v>
      </c>
      <c r="AY823" s="19" t="s">
        <v>154</v>
      </c>
      <c r="BE823" s="96">
        <f>IF($N$823="základní",$J$823,0)</f>
        <v>0</v>
      </c>
      <c r="BF823" s="96">
        <f>IF($N$823="snížená",$J$823,0)</f>
        <v>0</v>
      </c>
      <c r="BG823" s="96">
        <f>IF($N$823="zákl. přenesená",$J$823,0)</f>
        <v>0</v>
      </c>
      <c r="BH823" s="96">
        <f>IF($N$823="sníž. přenesená",$J$823,0)</f>
        <v>0</v>
      </c>
      <c r="BI823" s="96">
        <f>IF($N$823="nulová",$J$823,0)</f>
        <v>0</v>
      </c>
      <c r="BJ823" s="19" t="s">
        <v>73</v>
      </c>
      <c r="BK823" s="96">
        <f>ROUND($I$823*$H$823,1)</f>
        <v>0</v>
      </c>
      <c r="BL823" s="19" t="s">
        <v>261</v>
      </c>
      <c r="BM823" s="19" t="s">
        <v>1991</v>
      </c>
    </row>
    <row r="824" spans="2:65" s="22" customFormat="1" ht="15.75" customHeight="1" x14ac:dyDescent="0.3">
      <c r="B824" s="23"/>
      <c r="C824" s="89" t="s">
        <v>1992</v>
      </c>
      <c r="D824" s="89" t="s">
        <v>156</v>
      </c>
      <c r="E824" s="87" t="s">
        <v>1993</v>
      </c>
      <c r="F824" s="88" t="s">
        <v>1994</v>
      </c>
      <c r="G824" s="89" t="s">
        <v>258</v>
      </c>
      <c r="H824" s="90">
        <v>6</v>
      </c>
      <c r="I824" s="118"/>
      <c r="J824" s="91">
        <f>ROUND($I$824*$H$824,1)</f>
        <v>0</v>
      </c>
      <c r="K824" s="88"/>
      <c r="L824" s="23"/>
      <c r="M824" s="92"/>
      <c r="N824" s="93" t="s">
        <v>37</v>
      </c>
      <c r="Q824" s="94">
        <v>3.0000000000000001E-5</v>
      </c>
      <c r="R824" s="94">
        <f>$Q$824*$H$824</f>
        <v>1.8000000000000001E-4</v>
      </c>
      <c r="S824" s="94">
        <v>0</v>
      </c>
      <c r="T824" s="95">
        <f>$S$824*$H$824</f>
        <v>0</v>
      </c>
      <c r="AR824" s="19" t="s">
        <v>261</v>
      </c>
      <c r="AT824" s="19" t="s">
        <v>156</v>
      </c>
      <c r="AU824" s="19" t="s">
        <v>75</v>
      </c>
      <c r="AY824" s="19" t="s">
        <v>154</v>
      </c>
      <c r="BE824" s="96">
        <f>IF($N$824="základní",$J$824,0)</f>
        <v>0</v>
      </c>
      <c r="BF824" s="96">
        <f>IF($N$824="snížená",$J$824,0)</f>
        <v>0</v>
      </c>
      <c r="BG824" s="96">
        <f>IF($N$824="zákl. přenesená",$J$824,0)</f>
        <v>0</v>
      </c>
      <c r="BH824" s="96">
        <f>IF($N$824="sníž. přenesená",$J$824,0)</f>
        <v>0</v>
      </c>
      <c r="BI824" s="96">
        <f>IF($N$824="nulová",$J$824,0)</f>
        <v>0</v>
      </c>
      <c r="BJ824" s="19" t="s">
        <v>73</v>
      </c>
      <c r="BK824" s="96">
        <f>ROUND($I$824*$H$824,1)</f>
        <v>0</v>
      </c>
      <c r="BL824" s="19" t="s">
        <v>261</v>
      </c>
      <c r="BM824" s="19" t="s">
        <v>1995</v>
      </c>
    </row>
    <row r="825" spans="2:65" s="22" customFormat="1" ht="15.75" customHeight="1" x14ac:dyDescent="0.3">
      <c r="B825" s="23"/>
      <c r="C825" s="89" t="s">
        <v>1996</v>
      </c>
      <c r="D825" s="89" t="s">
        <v>156</v>
      </c>
      <c r="E825" s="87" t="s">
        <v>1997</v>
      </c>
      <c r="F825" s="88" t="s">
        <v>1998</v>
      </c>
      <c r="G825" s="89" t="s">
        <v>258</v>
      </c>
      <c r="H825" s="90">
        <v>1</v>
      </c>
      <c r="I825" s="118"/>
      <c r="J825" s="91">
        <f>ROUND($I$825*$H$825,1)</f>
        <v>0</v>
      </c>
      <c r="K825" s="88"/>
      <c r="L825" s="23"/>
      <c r="M825" s="92"/>
      <c r="N825" s="93" t="s">
        <v>37</v>
      </c>
      <c r="Q825" s="94">
        <v>6.9999999999999994E-5</v>
      </c>
      <c r="R825" s="94">
        <f>$Q$825*$H$825</f>
        <v>6.9999999999999994E-5</v>
      </c>
      <c r="S825" s="94">
        <v>0</v>
      </c>
      <c r="T825" s="95">
        <f>$S$825*$H$825</f>
        <v>0</v>
      </c>
      <c r="AR825" s="19" t="s">
        <v>261</v>
      </c>
      <c r="AT825" s="19" t="s">
        <v>156</v>
      </c>
      <c r="AU825" s="19" t="s">
        <v>75</v>
      </c>
      <c r="AY825" s="19" t="s">
        <v>154</v>
      </c>
      <c r="BE825" s="96">
        <f>IF($N$825="základní",$J$825,0)</f>
        <v>0</v>
      </c>
      <c r="BF825" s="96">
        <f>IF($N$825="snížená",$J$825,0)</f>
        <v>0</v>
      </c>
      <c r="BG825" s="96">
        <f>IF($N$825="zákl. přenesená",$J$825,0)</f>
        <v>0</v>
      </c>
      <c r="BH825" s="96">
        <f>IF($N$825="sníž. přenesená",$J$825,0)</f>
        <v>0</v>
      </c>
      <c r="BI825" s="96">
        <f>IF($N$825="nulová",$J$825,0)</f>
        <v>0</v>
      </c>
      <c r="BJ825" s="19" t="s">
        <v>73</v>
      </c>
      <c r="BK825" s="96">
        <f>ROUND($I$825*$H$825,1)</f>
        <v>0</v>
      </c>
      <c r="BL825" s="19" t="s">
        <v>261</v>
      </c>
      <c r="BM825" s="19" t="s">
        <v>1999</v>
      </c>
    </row>
    <row r="826" spans="2:65" s="22" customFormat="1" ht="15.75" customHeight="1" x14ac:dyDescent="0.3">
      <c r="B826" s="23"/>
      <c r="C826" s="89" t="s">
        <v>2000</v>
      </c>
      <c r="D826" s="89" t="s">
        <v>156</v>
      </c>
      <c r="E826" s="87" t="s">
        <v>2001</v>
      </c>
      <c r="F826" s="88" t="s">
        <v>2002</v>
      </c>
      <c r="G826" s="89" t="s">
        <v>258</v>
      </c>
      <c r="H826" s="90">
        <v>4</v>
      </c>
      <c r="I826" s="118"/>
      <c r="J826" s="91">
        <f>ROUND($I$826*$H$826,1)</f>
        <v>0</v>
      </c>
      <c r="K826" s="88"/>
      <c r="L826" s="23"/>
      <c r="M826" s="92"/>
      <c r="N826" s="93" t="s">
        <v>37</v>
      </c>
      <c r="Q826" s="94">
        <v>8.0000000000000007E-5</v>
      </c>
      <c r="R826" s="94">
        <f>$Q$826*$H$826</f>
        <v>3.2000000000000003E-4</v>
      </c>
      <c r="S826" s="94">
        <v>0</v>
      </c>
      <c r="T826" s="95">
        <f>$S$826*$H$826</f>
        <v>0</v>
      </c>
      <c r="AR826" s="19" t="s">
        <v>261</v>
      </c>
      <c r="AT826" s="19" t="s">
        <v>156</v>
      </c>
      <c r="AU826" s="19" t="s">
        <v>75</v>
      </c>
      <c r="AY826" s="19" t="s">
        <v>154</v>
      </c>
      <c r="BE826" s="96">
        <f>IF($N$826="základní",$J$826,0)</f>
        <v>0</v>
      </c>
      <c r="BF826" s="96">
        <f>IF($N$826="snížená",$J$826,0)</f>
        <v>0</v>
      </c>
      <c r="BG826" s="96">
        <f>IF($N$826="zákl. přenesená",$J$826,0)</f>
        <v>0</v>
      </c>
      <c r="BH826" s="96">
        <f>IF($N$826="sníž. přenesená",$J$826,0)</f>
        <v>0</v>
      </c>
      <c r="BI826" s="96">
        <f>IF($N$826="nulová",$J$826,0)</f>
        <v>0</v>
      </c>
      <c r="BJ826" s="19" t="s">
        <v>73</v>
      </c>
      <c r="BK826" s="96">
        <f>ROUND($I$826*$H$826,1)</f>
        <v>0</v>
      </c>
      <c r="BL826" s="19" t="s">
        <v>261</v>
      </c>
      <c r="BM826" s="19" t="s">
        <v>2003</v>
      </c>
    </row>
    <row r="827" spans="2:65" s="22" customFormat="1" ht="15.75" customHeight="1" x14ac:dyDescent="0.3">
      <c r="B827" s="23"/>
      <c r="C827" s="89" t="s">
        <v>2004</v>
      </c>
      <c r="D827" s="89" t="s">
        <v>156</v>
      </c>
      <c r="E827" s="87" t="s">
        <v>2005</v>
      </c>
      <c r="F827" s="88" t="s">
        <v>2006</v>
      </c>
      <c r="G827" s="89" t="s">
        <v>258</v>
      </c>
      <c r="H827" s="90">
        <v>11</v>
      </c>
      <c r="I827" s="118"/>
      <c r="J827" s="91">
        <f>ROUND($I$827*$H$827,1)</f>
        <v>0</v>
      </c>
      <c r="K827" s="88"/>
      <c r="L827" s="23"/>
      <c r="M827" s="92"/>
      <c r="N827" s="93" t="s">
        <v>37</v>
      </c>
      <c r="Q827" s="94">
        <v>1.1E-4</v>
      </c>
      <c r="R827" s="94">
        <f>$Q$827*$H$827</f>
        <v>1.2100000000000001E-3</v>
      </c>
      <c r="S827" s="94">
        <v>0</v>
      </c>
      <c r="T827" s="95">
        <f>$S$827*$H$827</f>
        <v>0</v>
      </c>
      <c r="AR827" s="19" t="s">
        <v>261</v>
      </c>
      <c r="AT827" s="19" t="s">
        <v>156</v>
      </c>
      <c r="AU827" s="19" t="s">
        <v>75</v>
      </c>
      <c r="AY827" s="19" t="s">
        <v>154</v>
      </c>
      <c r="BE827" s="96">
        <f>IF($N$827="základní",$J$827,0)</f>
        <v>0</v>
      </c>
      <c r="BF827" s="96">
        <f>IF($N$827="snížená",$J$827,0)</f>
        <v>0</v>
      </c>
      <c r="BG827" s="96">
        <f>IF($N$827="zákl. přenesená",$J$827,0)</f>
        <v>0</v>
      </c>
      <c r="BH827" s="96">
        <f>IF($N$827="sníž. přenesená",$J$827,0)</f>
        <v>0</v>
      </c>
      <c r="BI827" s="96">
        <f>IF($N$827="nulová",$J$827,0)</f>
        <v>0</v>
      </c>
      <c r="BJ827" s="19" t="s">
        <v>73</v>
      </c>
      <c r="BK827" s="96">
        <f>ROUND($I$827*$H$827,1)</f>
        <v>0</v>
      </c>
      <c r="BL827" s="19" t="s">
        <v>261</v>
      </c>
      <c r="BM827" s="19" t="s">
        <v>2007</v>
      </c>
    </row>
    <row r="828" spans="2:65" s="22" customFormat="1" ht="15.75" customHeight="1" x14ac:dyDescent="0.3">
      <c r="B828" s="23"/>
      <c r="C828" s="89" t="s">
        <v>2008</v>
      </c>
      <c r="D828" s="89" t="s">
        <v>156</v>
      </c>
      <c r="E828" s="87" t="s">
        <v>2009</v>
      </c>
      <c r="F828" s="88" t="s">
        <v>2010</v>
      </c>
      <c r="G828" s="89" t="s">
        <v>258</v>
      </c>
      <c r="H828" s="90">
        <v>1</v>
      </c>
      <c r="I828" s="118"/>
      <c r="J828" s="91">
        <f>ROUND($I$828*$H$828,1)</f>
        <v>0</v>
      </c>
      <c r="K828" s="88"/>
      <c r="L828" s="23"/>
      <c r="M828" s="92"/>
      <c r="N828" s="93" t="s">
        <v>37</v>
      </c>
      <c r="Q828" s="94">
        <v>1.4999999999999999E-4</v>
      </c>
      <c r="R828" s="94">
        <f>$Q$828*$H$828</f>
        <v>1.4999999999999999E-4</v>
      </c>
      <c r="S828" s="94">
        <v>0</v>
      </c>
      <c r="T828" s="95">
        <f>$S$828*$H$828</f>
        <v>0</v>
      </c>
      <c r="AR828" s="19" t="s">
        <v>261</v>
      </c>
      <c r="AT828" s="19" t="s">
        <v>156</v>
      </c>
      <c r="AU828" s="19" t="s">
        <v>75</v>
      </c>
      <c r="AY828" s="19" t="s">
        <v>154</v>
      </c>
      <c r="BE828" s="96">
        <f>IF($N$828="základní",$J$828,0)</f>
        <v>0</v>
      </c>
      <c r="BF828" s="96">
        <f>IF($N$828="snížená",$J$828,0)</f>
        <v>0</v>
      </c>
      <c r="BG828" s="96">
        <f>IF($N$828="zákl. přenesená",$J$828,0)</f>
        <v>0</v>
      </c>
      <c r="BH828" s="96">
        <f>IF($N$828="sníž. přenesená",$J$828,0)</f>
        <v>0</v>
      </c>
      <c r="BI828" s="96">
        <f>IF($N$828="nulová",$J$828,0)</f>
        <v>0</v>
      </c>
      <c r="BJ828" s="19" t="s">
        <v>73</v>
      </c>
      <c r="BK828" s="96">
        <f>ROUND($I$828*$H$828,1)</f>
        <v>0</v>
      </c>
      <c r="BL828" s="19" t="s">
        <v>261</v>
      </c>
      <c r="BM828" s="19" t="s">
        <v>2011</v>
      </c>
    </row>
    <row r="829" spans="2:65" s="22" customFormat="1" ht="15.75" customHeight="1" x14ac:dyDescent="0.3">
      <c r="B829" s="23"/>
      <c r="C829" s="89" t="s">
        <v>2012</v>
      </c>
      <c r="D829" s="89" t="s">
        <v>156</v>
      </c>
      <c r="E829" s="87" t="s">
        <v>2013</v>
      </c>
      <c r="F829" s="88" t="s">
        <v>2014</v>
      </c>
      <c r="G829" s="89" t="s">
        <v>258</v>
      </c>
      <c r="H829" s="90">
        <v>4</v>
      </c>
      <c r="I829" s="118"/>
      <c r="J829" s="91">
        <f>ROUND($I$829*$H$829,1)</f>
        <v>0</v>
      </c>
      <c r="K829" s="88"/>
      <c r="L829" s="23"/>
      <c r="M829" s="92"/>
      <c r="N829" s="93" t="s">
        <v>37</v>
      </c>
      <c r="Q829" s="94">
        <v>2.2000000000000001E-4</v>
      </c>
      <c r="R829" s="94">
        <f>$Q$829*$H$829</f>
        <v>8.8000000000000003E-4</v>
      </c>
      <c r="S829" s="94">
        <v>0</v>
      </c>
      <c r="T829" s="95">
        <f>$S$829*$H$829</f>
        <v>0</v>
      </c>
      <c r="AR829" s="19" t="s">
        <v>261</v>
      </c>
      <c r="AT829" s="19" t="s">
        <v>156</v>
      </c>
      <c r="AU829" s="19" t="s">
        <v>75</v>
      </c>
      <c r="AY829" s="19" t="s">
        <v>154</v>
      </c>
      <c r="BE829" s="96">
        <f>IF($N$829="základní",$J$829,0)</f>
        <v>0</v>
      </c>
      <c r="BF829" s="96">
        <f>IF($N$829="snížená",$J$829,0)</f>
        <v>0</v>
      </c>
      <c r="BG829" s="96">
        <f>IF($N$829="zákl. přenesená",$J$829,0)</f>
        <v>0</v>
      </c>
      <c r="BH829" s="96">
        <f>IF($N$829="sníž. přenesená",$J$829,0)</f>
        <v>0</v>
      </c>
      <c r="BI829" s="96">
        <f>IF($N$829="nulová",$J$829,0)</f>
        <v>0</v>
      </c>
      <c r="BJ829" s="19" t="s">
        <v>73</v>
      </c>
      <c r="BK829" s="96">
        <f>ROUND($I$829*$H$829,1)</f>
        <v>0</v>
      </c>
      <c r="BL829" s="19" t="s">
        <v>261</v>
      </c>
      <c r="BM829" s="19" t="s">
        <v>2015</v>
      </c>
    </row>
    <row r="830" spans="2:65" s="22" customFormat="1" ht="15.75" customHeight="1" x14ac:dyDescent="0.3">
      <c r="B830" s="23"/>
      <c r="C830" s="89" t="s">
        <v>2016</v>
      </c>
      <c r="D830" s="89" t="s">
        <v>156</v>
      </c>
      <c r="E830" s="87" t="s">
        <v>2017</v>
      </c>
      <c r="F830" s="88" t="s">
        <v>2018</v>
      </c>
      <c r="G830" s="89" t="s">
        <v>258</v>
      </c>
      <c r="H830" s="90">
        <v>9</v>
      </c>
      <c r="I830" s="118"/>
      <c r="J830" s="91">
        <f>ROUND($I$830*$H$830,1)</f>
        <v>0</v>
      </c>
      <c r="K830" s="88"/>
      <c r="L830" s="23"/>
      <c r="M830" s="92"/>
      <c r="N830" s="93" t="s">
        <v>37</v>
      </c>
      <c r="Q830" s="94">
        <v>2.5000000000000001E-4</v>
      </c>
      <c r="R830" s="94">
        <f>$Q$830*$H$830</f>
        <v>2.2500000000000003E-3</v>
      </c>
      <c r="S830" s="94">
        <v>0</v>
      </c>
      <c r="T830" s="95">
        <f>$S$830*$H$830</f>
        <v>0</v>
      </c>
      <c r="AR830" s="19" t="s">
        <v>261</v>
      </c>
      <c r="AT830" s="19" t="s">
        <v>156</v>
      </c>
      <c r="AU830" s="19" t="s">
        <v>75</v>
      </c>
      <c r="AY830" s="19" t="s">
        <v>154</v>
      </c>
      <c r="BE830" s="96">
        <f>IF($N$830="základní",$J$830,0)</f>
        <v>0</v>
      </c>
      <c r="BF830" s="96">
        <f>IF($N$830="snížená",$J$830,0)</f>
        <v>0</v>
      </c>
      <c r="BG830" s="96">
        <f>IF($N$830="zákl. přenesená",$J$830,0)</f>
        <v>0</v>
      </c>
      <c r="BH830" s="96">
        <f>IF($N$830="sníž. přenesená",$J$830,0)</f>
        <v>0</v>
      </c>
      <c r="BI830" s="96">
        <f>IF($N$830="nulová",$J$830,0)</f>
        <v>0</v>
      </c>
      <c r="BJ830" s="19" t="s">
        <v>73</v>
      </c>
      <c r="BK830" s="96">
        <f>ROUND($I$830*$H$830,1)</f>
        <v>0</v>
      </c>
      <c r="BL830" s="19" t="s">
        <v>261</v>
      </c>
      <c r="BM830" s="19" t="s">
        <v>2019</v>
      </c>
    </row>
    <row r="831" spans="2:65" s="22" customFormat="1" ht="15.75" customHeight="1" x14ac:dyDescent="0.3">
      <c r="B831" s="23"/>
      <c r="C831" s="89" t="s">
        <v>2020</v>
      </c>
      <c r="D831" s="89" t="s">
        <v>156</v>
      </c>
      <c r="E831" s="87" t="s">
        <v>2021</v>
      </c>
      <c r="F831" s="88" t="s">
        <v>2022</v>
      </c>
      <c r="G831" s="89" t="s">
        <v>258</v>
      </c>
      <c r="H831" s="90">
        <v>10</v>
      </c>
      <c r="I831" s="118"/>
      <c r="J831" s="91">
        <f>ROUND($I$831*$H$831,1)</f>
        <v>0</v>
      </c>
      <c r="K831" s="88"/>
      <c r="L831" s="23"/>
      <c r="M831" s="92"/>
      <c r="N831" s="93" t="s">
        <v>37</v>
      </c>
      <c r="Q831" s="94">
        <v>3.5E-4</v>
      </c>
      <c r="R831" s="94">
        <f>$Q$831*$H$831</f>
        <v>3.5000000000000001E-3</v>
      </c>
      <c r="S831" s="94">
        <v>0</v>
      </c>
      <c r="T831" s="95">
        <f>$S$831*$H$831</f>
        <v>0</v>
      </c>
      <c r="AR831" s="19" t="s">
        <v>261</v>
      </c>
      <c r="AT831" s="19" t="s">
        <v>156</v>
      </c>
      <c r="AU831" s="19" t="s">
        <v>75</v>
      </c>
      <c r="AY831" s="19" t="s">
        <v>154</v>
      </c>
      <c r="BE831" s="96">
        <f>IF($N$831="základní",$J$831,0)</f>
        <v>0</v>
      </c>
      <c r="BF831" s="96">
        <f>IF($N$831="snížená",$J$831,0)</f>
        <v>0</v>
      </c>
      <c r="BG831" s="96">
        <f>IF($N$831="zákl. přenesená",$J$831,0)</f>
        <v>0</v>
      </c>
      <c r="BH831" s="96">
        <f>IF($N$831="sníž. přenesená",$J$831,0)</f>
        <v>0</v>
      </c>
      <c r="BI831" s="96">
        <f>IF($N$831="nulová",$J$831,0)</f>
        <v>0</v>
      </c>
      <c r="BJ831" s="19" t="s">
        <v>73</v>
      </c>
      <c r="BK831" s="96">
        <f>ROUND($I$831*$H$831,1)</f>
        <v>0</v>
      </c>
      <c r="BL831" s="19" t="s">
        <v>261</v>
      </c>
      <c r="BM831" s="19" t="s">
        <v>2023</v>
      </c>
    </row>
    <row r="832" spans="2:65" s="22" customFormat="1" ht="15.75" customHeight="1" x14ac:dyDescent="0.3">
      <c r="B832" s="23"/>
      <c r="C832" s="89" t="s">
        <v>2024</v>
      </c>
      <c r="D832" s="89" t="s">
        <v>156</v>
      </c>
      <c r="E832" s="87" t="s">
        <v>2025</v>
      </c>
      <c r="F832" s="88" t="s">
        <v>2026</v>
      </c>
      <c r="G832" s="89" t="s">
        <v>258</v>
      </c>
      <c r="H832" s="90">
        <v>1</v>
      </c>
      <c r="I832" s="118"/>
      <c r="J832" s="91">
        <f>ROUND($I$832*$H$832,1)</f>
        <v>0</v>
      </c>
      <c r="K832" s="88"/>
      <c r="L832" s="23"/>
      <c r="M832" s="92"/>
      <c r="N832" s="93" t="s">
        <v>37</v>
      </c>
      <c r="Q832" s="94">
        <v>3.8000000000000002E-4</v>
      </c>
      <c r="R832" s="94">
        <f>$Q$832*$H$832</f>
        <v>3.8000000000000002E-4</v>
      </c>
      <c r="S832" s="94">
        <v>0</v>
      </c>
      <c r="T832" s="95">
        <f>$S$832*$H$832</f>
        <v>0</v>
      </c>
      <c r="AR832" s="19" t="s">
        <v>261</v>
      </c>
      <c r="AT832" s="19" t="s">
        <v>156</v>
      </c>
      <c r="AU832" s="19" t="s">
        <v>75</v>
      </c>
      <c r="AY832" s="19" t="s">
        <v>154</v>
      </c>
      <c r="BE832" s="96">
        <f>IF($N$832="základní",$J$832,0)</f>
        <v>0</v>
      </c>
      <c r="BF832" s="96">
        <f>IF($N$832="snížená",$J$832,0)</f>
        <v>0</v>
      </c>
      <c r="BG832" s="96">
        <f>IF($N$832="zákl. přenesená",$J$832,0)</f>
        <v>0</v>
      </c>
      <c r="BH832" s="96">
        <f>IF($N$832="sníž. přenesená",$J$832,0)</f>
        <v>0</v>
      </c>
      <c r="BI832" s="96">
        <f>IF($N$832="nulová",$J$832,0)</f>
        <v>0</v>
      </c>
      <c r="BJ832" s="19" t="s">
        <v>73</v>
      </c>
      <c r="BK832" s="96">
        <f>ROUND($I$832*$H$832,1)</f>
        <v>0</v>
      </c>
      <c r="BL832" s="19" t="s">
        <v>261</v>
      </c>
      <c r="BM832" s="19" t="s">
        <v>2027</v>
      </c>
    </row>
    <row r="833" spans="2:65" s="22" customFormat="1" ht="15.75" customHeight="1" x14ac:dyDescent="0.3">
      <c r="B833" s="23"/>
      <c r="C833" s="89" t="s">
        <v>2028</v>
      </c>
      <c r="D833" s="89" t="s">
        <v>156</v>
      </c>
      <c r="E833" s="87" t="s">
        <v>2029</v>
      </c>
      <c r="F833" s="88" t="s">
        <v>2030</v>
      </c>
      <c r="G833" s="89" t="s">
        <v>258</v>
      </c>
      <c r="H833" s="90">
        <v>2</v>
      </c>
      <c r="I833" s="118"/>
      <c r="J833" s="91">
        <f>ROUND($I$833*$H$833,1)</f>
        <v>0</v>
      </c>
      <c r="K833" s="88"/>
      <c r="L833" s="23"/>
      <c r="M833" s="92"/>
      <c r="N833" s="93" t="s">
        <v>37</v>
      </c>
      <c r="Q833" s="94">
        <v>0</v>
      </c>
      <c r="R833" s="94">
        <f>$Q$833*$H$833</f>
        <v>0</v>
      </c>
      <c r="S833" s="94">
        <v>0</v>
      </c>
      <c r="T833" s="95">
        <f>$S$833*$H$833</f>
        <v>0</v>
      </c>
      <c r="AR833" s="19" t="s">
        <v>261</v>
      </c>
      <c r="AT833" s="19" t="s">
        <v>156</v>
      </c>
      <c r="AU833" s="19" t="s">
        <v>75</v>
      </c>
      <c r="AY833" s="19" t="s">
        <v>154</v>
      </c>
      <c r="BE833" s="96">
        <f>IF($N$833="základní",$J$833,0)</f>
        <v>0</v>
      </c>
      <c r="BF833" s="96">
        <f>IF($N$833="snížená",$J$833,0)</f>
        <v>0</v>
      </c>
      <c r="BG833" s="96">
        <f>IF($N$833="zákl. přenesená",$J$833,0)</f>
        <v>0</v>
      </c>
      <c r="BH833" s="96">
        <f>IF($N$833="sníž. přenesená",$J$833,0)</f>
        <v>0</v>
      </c>
      <c r="BI833" s="96">
        <f>IF($N$833="nulová",$J$833,0)</f>
        <v>0</v>
      </c>
      <c r="BJ833" s="19" t="s">
        <v>73</v>
      </c>
      <c r="BK833" s="96">
        <f>ROUND($I$833*$H$833,1)</f>
        <v>0</v>
      </c>
      <c r="BL833" s="19" t="s">
        <v>261</v>
      </c>
      <c r="BM833" s="19" t="s">
        <v>2031</v>
      </c>
    </row>
    <row r="834" spans="2:65" s="22" customFormat="1" ht="15.75" customHeight="1" x14ac:dyDescent="0.3">
      <c r="B834" s="23"/>
      <c r="C834" s="89" t="s">
        <v>2032</v>
      </c>
      <c r="D834" s="89" t="s">
        <v>156</v>
      </c>
      <c r="E834" s="87" t="s">
        <v>2033</v>
      </c>
      <c r="F834" s="88" t="s">
        <v>2034</v>
      </c>
      <c r="G834" s="89" t="s">
        <v>258</v>
      </c>
      <c r="H834" s="90">
        <v>13</v>
      </c>
      <c r="I834" s="118"/>
      <c r="J834" s="91">
        <f>ROUND($I$834*$H$834,1)</f>
        <v>0</v>
      </c>
      <c r="K834" s="88"/>
      <c r="L834" s="23"/>
      <c r="M834" s="92"/>
      <c r="N834" s="93" t="s">
        <v>37</v>
      </c>
      <c r="Q834" s="94">
        <v>5.2999999999999998E-4</v>
      </c>
      <c r="R834" s="94">
        <f>$Q$834*$H$834</f>
        <v>6.8899999999999994E-3</v>
      </c>
      <c r="S834" s="94">
        <v>0</v>
      </c>
      <c r="T834" s="95">
        <f>$S$834*$H$834</f>
        <v>0</v>
      </c>
      <c r="AR834" s="19" t="s">
        <v>261</v>
      </c>
      <c r="AT834" s="19" t="s">
        <v>156</v>
      </c>
      <c r="AU834" s="19" t="s">
        <v>75</v>
      </c>
      <c r="AY834" s="19" t="s">
        <v>154</v>
      </c>
      <c r="BE834" s="96">
        <f>IF($N$834="základní",$J$834,0)</f>
        <v>0</v>
      </c>
      <c r="BF834" s="96">
        <f>IF($N$834="snížená",$J$834,0)</f>
        <v>0</v>
      </c>
      <c r="BG834" s="96">
        <f>IF($N$834="zákl. přenesená",$J$834,0)</f>
        <v>0</v>
      </c>
      <c r="BH834" s="96">
        <f>IF($N$834="sníž. přenesená",$J$834,0)</f>
        <v>0</v>
      </c>
      <c r="BI834" s="96">
        <f>IF($N$834="nulová",$J$834,0)</f>
        <v>0</v>
      </c>
      <c r="BJ834" s="19" t="s">
        <v>73</v>
      </c>
      <c r="BK834" s="96">
        <f>ROUND($I$834*$H$834,1)</f>
        <v>0</v>
      </c>
      <c r="BL834" s="19" t="s">
        <v>261</v>
      </c>
      <c r="BM834" s="19" t="s">
        <v>2035</v>
      </c>
    </row>
    <row r="835" spans="2:65" s="22" customFormat="1" ht="15.75" customHeight="1" x14ac:dyDescent="0.3">
      <c r="B835" s="97"/>
      <c r="D835" s="98" t="s">
        <v>162</v>
      </c>
      <c r="E835" s="99"/>
      <c r="F835" s="99" t="s">
        <v>245</v>
      </c>
      <c r="H835" s="100">
        <v>13</v>
      </c>
      <c r="L835" s="97"/>
      <c r="M835" s="101"/>
      <c r="T835" s="102"/>
      <c r="AT835" s="103" t="s">
        <v>162</v>
      </c>
      <c r="AU835" s="103" t="s">
        <v>75</v>
      </c>
      <c r="AV835" s="103" t="s">
        <v>75</v>
      </c>
      <c r="AW835" s="103" t="s">
        <v>121</v>
      </c>
      <c r="AX835" s="103" t="s">
        <v>66</v>
      </c>
      <c r="AY835" s="103" t="s">
        <v>154</v>
      </c>
    </row>
    <row r="836" spans="2:65" s="22" customFormat="1" ht="15.75" customHeight="1" x14ac:dyDescent="0.3">
      <c r="B836" s="125"/>
      <c r="D836" s="104" t="s">
        <v>162</v>
      </c>
      <c r="E836" s="126"/>
      <c r="F836" s="127" t="s">
        <v>1004</v>
      </c>
      <c r="H836" s="128">
        <v>13</v>
      </c>
      <c r="L836" s="125"/>
      <c r="M836" s="129"/>
      <c r="T836" s="130"/>
      <c r="AT836" s="126" t="s">
        <v>162</v>
      </c>
      <c r="AU836" s="126" t="s">
        <v>75</v>
      </c>
      <c r="AV836" s="126" t="s">
        <v>160</v>
      </c>
      <c r="AW836" s="126" t="s">
        <v>121</v>
      </c>
      <c r="AX836" s="126" t="s">
        <v>73</v>
      </c>
      <c r="AY836" s="126" t="s">
        <v>154</v>
      </c>
    </row>
    <row r="837" spans="2:65" s="22" customFormat="1" ht="15.75" customHeight="1" x14ac:dyDescent="0.3">
      <c r="B837" s="23"/>
      <c r="C837" s="86" t="s">
        <v>2036</v>
      </c>
      <c r="D837" s="86" t="s">
        <v>156</v>
      </c>
      <c r="E837" s="87" t="s">
        <v>2037</v>
      </c>
      <c r="F837" s="88" t="s">
        <v>1217</v>
      </c>
      <c r="G837" s="89" t="s">
        <v>258</v>
      </c>
      <c r="H837" s="90">
        <v>5</v>
      </c>
      <c r="I837" s="118"/>
      <c r="J837" s="91">
        <f>ROUND($I$837*$H$837,1)</f>
        <v>0</v>
      </c>
      <c r="K837" s="88"/>
      <c r="L837" s="23"/>
      <c r="M837" s="92"/>
      <c r="N837" s="93" t="s">
        <v>37</v>
      </c>
      <c r="Q837" s="94">
        <v>1.47E-3</v>
      </c>
      <c r="R837" s="94">
        <f>$Q$837*$H$837</f>
        <v>7.3499999999999998E-3</v>
      </c>
      <c r="S837" s="94">
        <v>0</v>
      </c>
      <c r="T837" s="95">
        <f>$S$837*$H$837</f>
        <v>0</v>
      </c>
      <c r="AR837" s="19" t="s">
        <v>261</v>
      </c>
      <c r="AT837" s="19" t="s">
        <v>156</v>
      </c>
      <c r="AU837" s="19" t="s">
        <v>75</v>
      </c>
      <c r="AY837" s="22" t="s">
        <v>154</v>
      </c>
      <c r="BE837" s="96">
        <f>IF($N$837="základní",$J$837,0)</f>
        <v>0</v>
      </c>
      <c r="BF837" s="96">
        <f>IF($N$837="snížená",$J$837,0)</f>
        <v>0</v>
      </c>
      <c r="BG837" s="96">
        <f>IF($N$837="zákl. přenesená",$J$837,0)</f>
        <v>0</v>
      </c>
      <c r="BH837" s="96">
        <f>IF($N$837="sníž. přenesená",$J$837,0)</f>
        <v>0</v>
      </c>
      <c r="BI837" s="96">
        <f>IF($N$837="nulová",$J$837,0)</f>
        <v>0</v>
      </c>
      <c r="BJ837" s="19" t="s">
        <v>73</v>
      </c>
      <c r="BK837" s="96">
        <f>ROUND($I$837*$H$837,1)</f>
        <v>0</v>
      </c>
      <c r="BL837" s="19" t="s">
        <v>261</v>
      </c>
      <c r="BM837" s="19" t="s">
        <v>2038</v>
      </c>
    </row>
    <row r="838" spans="2:65" s="22" customFormat="1" ht="15.75" customHeight="1" x14ac:dyDescent="0.3">
      <c r="B838" s="97"/>
      <c r="D838" s="98" t="s">
        <v>162</v>
      </c>
      <c r="E838" s="99"/>
      <c r="F838" s="99" t="s">
        <v>182</v>
      </c>
      <c r="H838" s="100">
        <v>5</v>
      </c>
      <c r="L838" s="97"/>
      <c r="M838" s="101"/>
      <c r="T838" s="102"/>
      <c r="AT838" s="103" t="s">
        <v>162</v>
      </c>
      <c r="AU838" s="103" t="s">
        <v>75</v>
      </c>
      <c r="AV838" s="103" t="s">
        <v>75</v>
      </c>
      <c r="AW838" s="103" t="s">
        <v>121</v>
      </c>
      <c r="AX838" s="103" t="s">
        <v>66</v>
      </c>
      <c r="AY838" s="103" t="s">
        <v>154</v>
      </c>
    </row>
    <row r="839" spans="2:65" s="22" customFormat="1" ht="15.75" customHeight="1" x14ac:dyDescent="0.3">
      <c r="B839" s="125"/>
      <c r="D839" s="104" t="s">
        <v>162</v>
      </c>
      <c r="E839" s="126"/>
      <c r="F839" s="127" t="s">
        <v>1004</v>
      </c>
      <c r="H839" s="128">
        <v>5</v>
      </c>
      <c r="L839" s="125"/>
      <c r="M839" s="129"/>
      <c r="T839" s="130"/>
      <c r="AT839" s="126" t="s">
        <v>162</v>
      </c>
      <c r="AU839" s="126" t="s">
        <v>75</v>
      </c>
      <c r="AV839" s="126" t="s">
        <v>160</v>
      </c>
      <c r="AW839" s="126" t="s">
        <v>121</v>
      </c>
      <c r="AX839" s="126" t="s">
        <v>73</v>
      </c>
      <c r="AY839" s="126" t="s">
        <v>154</v>
      </c>
    </row>
    <row r="840" spans="2:65" s="22" customFormat="1" ht="15.75" customHeight="1" x14ac:dyDescent="0.3">
      <c r="B840" s="23"/>
      <c r="C840" s="86" t="s">
        <v>2039</v>
      </c>
      <c r="D840" s="86" t="s">
        <v>156</v>
      </c>
      <c r="E840" s="87" t="s">
        <v>2040</v>
      </c>
      <c r="F840" s="88" t="s">
        <v>2041</v>
      </c>
      <c r="G840" s="89" t="s">
        <v>1062</v>
      </c>
      <c r="H840" s="134"/>
      <c r="I840" s="118"/>
      <c r="J840" s="91">
        <f>ROUND($I$840*$H$840,1)</f>
        <v>0</v>
      </c>
      <c r="K840" s="88"/>
      <c r="L840" s="23"/>
      <c r="M840" s="92"/>
      <c r="N840" s="93" t="s">
        <v>37</v>
      </c>
      <c r="Q840" s="94">
        <v>0</v>
      </c>
      <c r="R840" s="94">
        <f>$Q$840*$H$840</f>
        <v>0</v>
      </c>
      <c r="S840" s="94">
        <v>0</v>
      </c>
      <c r="T840" s="95">
        <f>$S$840*$H$840</f>
        <v>0</v>
      </c>
      <c r="AR840" s="19" t="s">
        <v>160</v>
      </c>
      <c r="AT840" s="19" t="s">
        <v>156</v>
      </c>
      <c r="AU840" s="19" t="s">
        <v>75</v>
      </c>
      <c r="AY840" s="22" t="s">
        <v>154</v>
      </c>
      <c r="BE840" s="96">
        <f>IF($N$840="základní",$J$840,0)</f>
        <v>0</v>
      </c>
      <c r="BF840" s="96">
        <f>IF($N$840="snížená",$J$840,0)</f>
        <v>0</v>
      </c>
      <c r="BG840" s="96">
        <f>IF($N$840="zákl. přenesená",$J$840,0)</f>
        <v>0</v>
      </c>
      <c r="BH840" s="96">
        <f>IF($N$840="sníž. přenesená",$J$840,0)</f>
        <v>0</v>
      </c>
      <c r="BI840" s="96">
        <f>IF($N$840="nulová",$J$840,0)</f>
        <v>0</v>
      </c>
      <c r="BJ840" s="19" t="s">
        <v>73</v>
      </c>
      <c r="BK840" s="96">
        <f>ROUND($I$840*$H$840,1)</f>
        <v>0</v>
      </c>
      <c r="BL840" s="19" t="s">
        <v>160</v>
      </c>
      <c r="BM840" s="19" t="s">
        <v>2042</v>
      </c>
    </row>
    <row r="841" spans="2:65" s="76" customFormat="1" ht="30.75" customHeight="1" x14ac:dyDescent="0.3">
      <c r="B841" s="75"/>
      <c r="D841" s="77" t="s">
        <v>65</v>
      </c>
      <c r="E841" s="84" t="s">
        <v>2043</v>
      </c>
      <c r="F841" s="84" t="s">
        <v>2044</v>
      </c>
      <c r="J841" s="85">
        <f>$BK$841</f>
        <v>0</v>
      </c>
      <c r="L841" s="75"/>
      <c r="M841" s="80"/>
      <c r="P841" s="81">
        <f>SUM($P$842:$P$857)</f>
        <v>0</v>
      </c>
      <c r="R841" s="81">
        <f>SUM($R$842:$R$857)</f>
        <v>0</v>
      </c>
      <c r="T841" s="82">
        <f>SUM($T$842:$T$857)</f>
        <v>0</v>
      </c>
      <c r="AR841" s="77" t="s">
        <v>75</v>
      </c>
      <c r="AT841" s="77" t="s">
        <v>65</v>
      </c>
      <c r="AU841" s="77" t="s">
        <v>73</v>
      </c>
      <c r="AY841" s="77" t="s">
        <v>154</v>
      </c>
      <c r="BK841" s="83">
        <f>SUM($BK$842:$BK$857)</f>
        <v>0</v>
      </c>
    </row>
    <row r="842" spans="2:65" s="22" customFormat="1" ht="15.75" customHeight="1" x14ac:dyDescent="0.3">
      <c r="B842" s="23"/>
      <c r="C842" s="108" t="s">
        <v>2045</v>
      </c>
      <c r="D842" s="108" t="s">
        <v>171</v>
      </c>
      <c r="E842" s="106" t="s">
        <v>2046</v>
      </c>
      <c r="F842" s="107" t="s">
        <v>2047</v>
      </c>
      <c r="G842" s="108" t="s">
        <v>258</v>
      </c>
      <c r="H842" s="109">
        <v>2</v>
      </c>
      <c r="I842" s="119"/>
      <c r="J842" s="110">
        <f>ROUND($I$842*$H$842,1)</f>
        <v>0</v>
      </c>
      <c r="K842" s="107"/>
      <c r="L842" s="111"/>
      <c r="M842" s="112"/>
      <c r="N842" s="113" t="s">
        <v>37</v>
      </c>
      <c r="Q842" s="94">
        <v>0</v>
      </c>
      <c r="R842" s="94">
        <f>$Q$842*$H$842</f>
        <v>0</v>
      </c>
      <c r="S842" s="94">
        <v>0</v>
      </c>
      <c r="T842" s="95">
        <f>$S$842*$H$842</f>
        <v>0</v>
      </c>
      <c r="AR842" s="19" t="s">
        <v>354</v>
      </c>
      <c r="AT842" s="19" t="s">
        <v>171</v>
      </c>
      <c r="AU842" s="19" t="s">
        <v>75</v>
      </c>
      <c r="AY842" s="19" t="s">
        <v>154</v>
      </c>
      <c r="BE842" s="96">
        <f>IF($N$842="základní",$J$842,0)</f>
        <v>0</v>
      </c>
      <c r="BF842" s="96">
        <f>IF($N$842="snížená",$J$842,0)</f>
        <v>0</v>
      </c>
      <c r="BG842" s="96">
        <f>IF($N$842="zákl. přenesená",$J$842,0)</f>
        <v>0</v>
      </c>
      <c r="BH842" s="96">
        <f>IF($N$842="sníž. přenesená",$J$842,0)</f>
        <v>0</v>
      </c>
      <c r="BI842" s="96">
        <f>IF($N$842="nulová",$J$842,0)</f>
        <v>0</v>
      </c>
      <c r="BJ842" s="19" t="s">
        <v>73</v>
      </c>
      <c r="BK842" s="96">
        <f>ROUND($I$842*$H$842,1)</f>
        <v>0</v>
      </c>
      <c r="BL842" s="19" t="s">
        <v>261</v>
      </c>
      <c r="BM842" s="19" t="s">
        <v>2048</v>
      </c>
    </row>
    <row r="843" spans="2:65" s="22" customFormat="1" ht="15.75" customHeight="1" x14ac:dyDescent="0.3">
      <c r="B843" s="97"/>
      <c r="D843" s="98" t="s">
        <v>162</v>
      </c>
      <c r="E843" s="99"/>
      <c r="F843" s="99" t="s">
        <v>75</v>
      </c>
      <c r="H843" s="100">
        <v>2</v>
      </c>
      <c r="L843" s="97"/>
      <c r="M843" s="101"/>
      <c r="T843" s="102"/>
      <c r="AT843" s="103" t="s">
        <v>162</v>
      </c>
      <c r="AU843" s="103" t="s">
        <v>75</v>
      </c>
      <c r="AV843" s="103" t="s">
        <v>75</v>
      </c>
      <c r="AW843" s="103" t="s">
        <v>121</v>
      </c>
      <c r="AX843" s="103" t="s">
        <v>66</v>
      </c>
      <c r="AY843" s="103" t="s">
        <v>154</v>
      </c>
    </row>
    <row r="844" spans="2:65" s="22" customFormat="1" ht="15.75" customHeight="1" x14ac:dyDescent="0.3">
      <c r="B844" s="125"/>
      <c r="D844" s="104" t="s">
        <v>162</v>
      </c>
      <c r="E844" s="126"/>
      <c r="F844" s="127" t="s">
        <v>1004</v>
      </c>
      <c r="H844" s="128">
        <v>2</v>
      </c>
      <c r="L844" s="125"/>
      <c r="M844" s="129"/>
      <c r="T844" s="130"/>
      <c r="AT844" s="126" t="s">
        <v>162</v>
      </c>
      <c r="AU844" s="126" t="s">
        <v>75</v>
      </c>
      <c r="AV844" s="126" t="s">
        <v>160</v>
      </c>
      <c r="AW844" s="126" t="s">
        <v>121</v>
      </c>
      <c r="AX844" s="126" t="s">
        <v>73</v>
      </c>
      <c r="AY844" s="126" t="s">
        <v>154</v>
      </c>
    </row>
    <row r="845" spans="2:65" s="22" customFormat="1" ht="15.75" customHeight="1" x14ac:dyDescent="0.3">
      <c r="B845" s="23"/>
      <c r="C845" s="86" t="s">
        <v>2049</v>
      </c>
      <c r="D845" s="86" t="s">
        <v>156</v>
      </c>
      <c r="E845" s="87" t="s">
        <v>2050</v>
      </c>
      <c r="F845" s="88" t="s">
        <v>2051</v>
      </c>
      <c r="G845" s="89" t="s">
        <v>258</v>
      </c>
      <c r="H845" s="90">
        <v>2</v>
      </c>
      <c r="I845" s="118"/>
      <c r="J845" s="91">
        <f>ROUND($I$845*$H$845,1)</f>
        <v>0</v>
      </c>
      <c r="K845" s="88"/>
      <c r="L845" s="23"/>
      <c r="M845" s="92"/>
      <c r="N845" s="93" t="s">
        <v>37</v>
      </c>
      <c r="Q845" s="94">
        <v>0</v>
      </c>
      <c r="R845" s="94">
        <f>$Q$845*$H$845</f>
        <v>0</v>
      </c>
      <c r="S845" s="94">
        <v>0</v>
      </c>
      <c r="T845" s="95">
        <f>$S$845*$H$845</f>
        <v>0</v>
      </c>
      <c r="AR845" s="19" t="s">
        <v>261</v>
      </c>
      <c r="AT845" s="19" t="s">
        <v>156</v>
      </c>
      <c r="AU845" s="19" t="s">
        <v>75</v>
      </c>
      <c r="AY845" s="22" t="s">
        <v>154</v>
      </c>
      <c r="BE845" s="96">
        <f>IF($N$845="základní",$J$845,0)</f>
        <v>0</v>
      </c>
      <c r="BF845" s="96">
        <f>IF($N$845="snížená",$J$845,0)</f>
        <v>0</v>
      </c>
      <c r="BG845" s="96">
        <f>IF($N$845="zákl. přenesená",$J$845,0)</f>
        <v>0</v>
      </c>
      <c r="BH845" s="96">
        <f>IF($N$845="sníž. přenesená",$J$845,0)</f>
        <v>0</v>
      </c>
      <c r="BI845" s="96">
        <f>IF($N$845="nulová",$J$845,0)</f>
        <v>0</v>
      </c>
      <c r="BJ845" s="19" t="s">
        <v>73</v>
      </c>
      <c r="BK845" s="96">
        <f>ROUND($I$845*$H$845,1)</f>
        <v>0</v>
      </c>
      <c r="BL845" s="19" t="s">
        <v>261</v>
      </c>
      <c r="BM845" s="19" t="s">
        <v>2052</v>
      </c>
    </row>
    <row r="846" spans="2:65" s="22" customFormat="1" ht="15.75" customHeight="1" x14ac:dyDescent="0.3">
      <c r="B846" s="97"/>
      <c r="D846" s="98" t="s">
        <v>162</v>
      </c>
      <c r="E846" s="99"/>
      <c r="F846" s="99" t="s">
        <v>75</v>
      </c>
      <c r="H846" s="100">
        <v>2</v>
      </c>
      <c r="L846" s="97"/>
      <c r="M846" s="101"/>
      <c r="T846" s="102"/>
      <c r="AT846" s="103" t="s">
        <v>162</v>
      </c>
      <c r="AU846" s="103" t="s">
        <v>75</v>
      </c>
      <c r="AV846" s="103" t="s">
        <v>75</v>
      </c>
      <c r="AW846" s="103" t="s">
        <v>121</v>
      </c>
      <c r="AX846" s="103" t="s">
        <v>66</v>
      </c>
      <c r="AY846" s="103" t="s">
        <v>154</v>
      </c>
    </row>
    <row r="847" spans="2:65" s="22" customFormat="1" ht="15.75" customHeight="1" x14ac:dyDescent="0.3">
      <c r="B847" s="125"/>
      <c r="D847" s="104" t="s">
        <v>162</v>
      </c>
      <c r="E847" s="126"/>
      <c r="F847" s="127" t="s">
        <v>1004</v>
      </c>
      <c r="H847" s="128">
        <v>2</v>
      </c>
      <c r="L847" s="125"/>
      <c r="M847" s="129"/>
      <c r="T847" s="130"/>
      <c r="AT847" s="126" t="s">
        <v>162</v>
      </c>
      <c r="AU847" s="126" t="s">
        <v>75</v>
      </c>
      <c r="AV847" s="126" t="s">
        <v>160</v>
      </c>
      <c r="AW847" s="126" t="s">
        <v>121</v>
      </c>
      <c r="AX847" s="126" t="s">
        <v>73</v>
      </c>
      <c r="AY847" s="126" t="s">
        <v>154</v>
      </c>
    </row>
    <row r="848" spans="2:65" s="22" customFormat="1" ht="15.75" customHeight="1" x14ac:dyDescent="0.3">
      <c r="B848" s="23"/>
      <c r="C848" s="86" t="s">
        <v>2053</v>
      </c>
      <c r="D848" s="86" t="s">
        <v>156</v>
      </c>
      <c r="E848" s="87" t="s">
        <v>2054</v>
      </c>
      <c r="F848" s="88" t="s">
        <v>2055</v>
      </c>
      <c r="G848" s="89" t="s">
        <v>258</v>
      </c>
      <c r="H848" s="90">
        <v>2</v>
      </c>
      <c r="I848" s="118"/>
      <c r="J848" s="91">
        <f>ROUND($I$848*$H$848,1)</f>
        <v>0</v>
      </c>
      <c r="K848" s="88"/>
      <c r="L848" s="23"/>
      <c r="M848" s="92"/>
      <c r="N848" s="93" t="s">
        <v>37</v>
      </c>
      <c r="Q848" s="94">
        <v>0</v>
      </c>
      <c r="R848" s="94">
        <f>$Q$848*$H$848</f>
        <v>0</v>
      </c>
      <c r="S848" s="94">
        <v>0</v>
      </c>
      <c r="T848" s="95">
        <f>$S$848*$H$848</f>
        <v>0</v>
      </c>
      <c r="AR848" s="19" t="s">
        <v>261</v>
      </c>
      <c r="AT848" s="19" t="s">
        <v>156</v>
      </c>
      <c r="AU848" s="19" t="s">
        <v>75</v>
      </c>
      <c r="AY848" s="22" t="s">
        <v>154</v>
      </c>
      <c r="BE848" s="96">
        <f>IF($N$848="základní",$J$848,0)</f>
        <v>0</v>
      </c>
      <c r="BF848" s="96">
        <f>IF($N$848="snížená",$J$848,0)</f>
        <v>0</v>
      </c>
      <c r="BG848" s="96">
        <f>IF($N$848="zákl. přenesená",$J$848,0)</f>
        <v>0</v>
      </c>
      <c r="BH848" s="96">
        <f>IF($N$848="sníž. přenesená",$J$848,0)</f>
        <v>0</v>
      </c>
      <c r="BI848" s="96">
        <f>IF($N$848="nulová",$J$848,0)</f>
        <v>0</v>
      </c>
      <c r="BJ848" s="19" t="s">
        <v>73</v>
      </c>
      <c r="BK848" s="96">
        <f>ROUND($I$848*$H$848,1)</f>
        <v>0</v>
      </c>
      <c r="BL848" s="19" t="s">
        <v>261</v>
      </c>
      <c r="BM848" s="19" t="s">
        <v>2056</v>
      </c>
    </row>
    <row r="849" spans="2:65" s="22" customFormat="1" ht="15.75" customHeight="1" x14ac:dyDescent="0.3">
      <c r="B849" s="97"/>
      <c r="D849" s="98" t="s">
        <v>162</v>
      </c>
      <c r="E849" s="99"/>
      <c r="F849" s="99" t="s">
        <v>75</v>
      </c>
      <c r="H849" s="100">
        <v>2</v>
      </c>
      <c r="L849" s="97"/>
      <c r="M849" s="101"/>
      <c r="T849" s="102"/>
      <c r="AT849" s="103" t="s">
        <v>162</v>
      </c>
      <c r="AU849" s="103" t="s">
        <v>75</v>
      </c>
      <c r="AV849" s="103" t="s">
        <v>75</v>
      </c>
      <c r="AW849" s="103" t="s">
        <v>121</v>
      </c>
      <c r="AX849" s="103" t="s">
        <v>66</v>
      </c>
      <c r="AY849" s="103" t="s">
        <v>154</v>
      </c>
    </row>
    <row r="850" spans="2:65" s="22" customFormat="1" ht="15.75" customHeight="1" x14ac:dyDescent="0.3">
      <c r="B850" s="125"/>
      <c r="D850" s="104" t="s">
        <v>162</v>
      </c>
      <c r="E850" s="126"/>
      <c r="F850" s="127" t="s">
        <v>1004</v>
      </c>
      <c r="H850" s="128">
        <v>2</v>
      </c>
      <c r="L850" s="125"/>
      <c r="M850" s="129"/>
      <c r="T850" s="130"/>
      <c r="AT850" s="126" t="s">
        <v>162</v>
      </c>
      <c r="AU850" s="126" t="s">
        <v>75</v>
      </c>
      <c r="AV850" s="126" t="s">
        <v>160</v>
      </c>
      <c r="AW850" s="126" t="s">
        <v>121</v>
      </c>
      <c r="AX850" s="126" t="s">
        <v>73</v>
      </c>
      <c r="AY850" s="126" t="s">
        <v>154</v>
      </c>
    </row>
    <row r="851" spans="2:65" s="22" customFormat="1" ht="15.75" customHeight="1" x14ac:dyDescent="0.3">
      <c r="B851" s="23"/>
      <c r="C851" s="86" t="s">
        <v>2057</v>
      </c>
      <c r="D851" s="86" t="s">
        <v>156</v>
      </c>
      <c r="E851" s="87" t="s">
        <v>2058</v>
      </c>
      <c r="F851" s="88" t="s">
        <v>2059</v>
      </c>
      <c r="G851" s="89" t="s">
        <v>258</v>
      </c>
      <c r="H851" s="90">
        <v>2</v>
      </c>
      <c r="I851" s="118"/>
      <c r="J851" s="91">
        <f>ROUND($I$851*$H$851,1)</f>
        <v>0</v>
      </c>
      <c r="K851" s="88"/>
      <c r="L851" s="23"/>
      <c r="M851" s="92"/>
      <c r="N851" s="93" t="s">
        <v>37</v>
      </c>
      <c r="Q851" s="94">
        <v>0</v>
      </c>
      <c r="R851" s="94">
        <f>$Q$851*$H$851</f>
        <v>0</v>
      </c>
      <c r="S851" s="94">
        <v>0</v>
      </c>
      <c r="T851" s="95">
        <f>$S$851*$H$851</f>
        <v>0</v>
      </c>
      <c r="AR851" s="19" t="s">
        <v>261</v>
      </c>
      <c r="AT851" s="19" t="s">
        <v>156</v>
      </c>
      <c r="AU851" s="19" t="s">
        <v>75</v>
      </c>
      <c r="AY851" s="22" t="s">
        <v>154</v>
      </c>
      <c r="BE851" s="96">
        <f>IF($N$851="základní",$J$851,0)</f>
        <v>0</v>
      </c>
      <c r="BF851" s="96">
        <f>IF($N$851="snížená",$J$851,0)</f>
        <v>0</v>
      </c>
      <c r="BG851" s="96">
        <f>IF($N$851="zákl. přenesená",$J$851,0)</f>
        <v>0</v>
      </c>
      <c r="BH851" s="96">
        <f>IF($N$851="sníž. přenesená",$J$851,0)</f>
        <v>0</v>
      </c>
      <c r="BI851" s="96">
        <f>IF($N$851="nulová",$J$851,0)</f>
        <v>0</v>
      </c>
      <c r="BJ851" s="19" t="s">
        <v>73</v>
      </c>
      <c r="BK851" s="96">
        <f>ROUND($I$851*$H$851,1)</f>
        <v>0</v>
      </c>
      <c r="BL851" s="19" t="s">
        <v>261</v>
      </c>
      <c r="BM851" s="19" t="s">
        <v>2060</v>
      </c>
    </row>
    <row r="852" spans="2:65" s="22" customFormat="1" ht="15.75" customHeight="1" x14ac:dyDescent="0.3">
      <c r="B852" s="97"/>
      <c r="D852" s="98" t="s">
        <v>162</v>
      </c>
      <c r="E852" s="99"/>
      <c r="F852" s="99" t="s">
        <v>75</v>
      </c>
      <c r="H852" s="100">
        <v>2</v>
      </c>
      <c r="L852" s="97"/>
      <c r="M852" s="101"/>
      <c r="T852" s="102"/>
      <c r="AT852" s="103" t="s">
        <v>162</v>
      </c>
      <c r="AU852" s="103" t="s">
        <v>75</v>
      </c>
      <c r="AV852" s="103" t="s">
        <v>75</v>
      </c>
      <c r="AW852" s="103" t="s">
        <v>121</v>
      </c>
      <c r="AX852" s="103" t="s">
        <v>66</v>
      </c>
      <c r="AY852" s="103" t="s">
        <v>154</v>
      </c>
    </row>
    <row r="853" spans="2:65" s="22" customFormat="1" ht="15.75" customHeight="1" x14ac:dyDescent="0.3">
      <c r="B853" s="125"/>
      <c r="D853" s="104" t="s">
        <v>162</v>
      </c>
      <c r="E853" s="126"/>
      <c r="F853" s="127" t="s">
        <v>1004</v>
      </c>
      <c r="H853" s="128">
        <v>2</v>
      </c>
      <c r="L853" s="125"/>
      <c r="M853" s="129"/>
      <c r="T853" s="130"/>
      <c r="AT853" s="126" t="s">
        <v>162</v>
      </c>
      <c r="AU853" s="126" t="s">
        <v>75</v>
      </c>
      <c r="AV853" s="126" t="s">
        <v>160</v>
      </c>
      <c r="AW853" s="126" t="s">
        <v>121</v>
      </c>
      <c r="AX853" s="126" t="s">
        <v>73</v>
      </c>
      <c r="AY853" s="126" t="s">
        <v>154</v>
      </c>
    </row>
    <row r="854" spans="2:65" s="22" customFormat="1" ht="15.75" customHeight="1" x14ac:dyDescent="0.3">
      <c r="B854" s="23"/>
      <c r="C854" s="86" t="s">
        <v>2061</v>
      </c>
      <c r="D854" s="86" t="s">
        <v>156</v>
      </c>
      <c r="E854" s="87" t="s">
        <v>2062</v>
      </c>
      <c r="F854" s="88" t="s">
        <v>2063</v>
      </c>
      <c r="G854" s="89" t="s">
        <v>258</v>
      </c>
      <c r="H854" s="90">
        <v>2</v>
      </c>
      <c r="I854" s="118"/>
      <c r="J854" s="91">
        <f>ROUND($I$854*$H$854,1)</f>
        <v>0</v>
      </c>
      <c r="K854" s="88"/>
      <c r="L854" s="23"/>
      <c r="M854" s="92"/>
      <c r="N854" s="93" t="s">
        <v>37</v>
      </c>
      <c r="Q854" s="94">
        <v>0</v>
      </c>
      <c r="R854" s="94">
        <f>$Q$854*$H$854</f>
        <v>0</v>
      </c>
      <c r="S854" s="94">
        <v>0</v>
      </c>
      <c r="T854" s="95">
        <f>$S$854*$H$854</f>
        <v>0</v>
      </c>
      <c r="AR854" s="19" t="s">
        <v>261</v>
      </c>
      <c r="AT854" s="19" t="s">
        <v>156</v>
      </c>
      <c r="AU854" s="19" t="s">
        <v>75</v>
      </c>
      <c r="AY854" s="22" t="s">
        <v>154</v>
      </c>
      <c r="BE854" s="96">
        <f>IF($N$854="základní",$J$854,0)</f>
        <v>0</v>
      </c>
      <c r="BF854" s="96">
        <f>IF($N$854="snížená",$J$854,0)</f>
        <v>0</v>
      </c>
      <c r="BG854" s="96">
        <f>IF($N$854="zákl. přenesená",$J$854,0)</f>
        <v>0</v>
      </c>
      <c r="BH854" s="96">
        <f>IF($N$854="sníž. přenesená",$J$854,0)</f>
        <v>0</v>
      </c>
      <c r="BI854" s="96">
        <f>IF($N$854="nulová",$J$854,0)</f>
        <v>0</v>
      </c>
      <c r="BJ854" s="19" t="s">
        <v>73</v>
      </c>
      <c r="BK854" s="96">
        <f>ROUND($I$854*$H$854,1)</f>
        <v>0</v>
      </c>
      <c r="BL854" s="19" t="s">
        <v>261</v>
      </c>
      <c r="BM854" s="19" t="s">
        <v>2064</v>
      </c>
    </row>
    <row r="855" spans="2:65" s="22" customFormat="1" ht="15.75" customHeight="1" x14ac:dyDescent="0.3">
      <c r="B855" s="97"/>
      <c r="D855" s="98" t="s">
        <v>162</v>
      </c>
      <c r="E855" s="99"/>
      <c r="F855" s="99" t="s">
        <v>75</v>
      </c>
      <c r="H855" s="100">
        <v>2</v>
      </c>
      <c r="L855" s="97"/>
      <c r="M855" s="101"/>
      <c r="T855" s="102"/>
      <c r="AT855" s="103" t="s">
        <v>162</v>
      </c>
      <c r="AU855" s="103" t="s">
        <v>75</v>
      </c>
      <c r="AV855" s="103" t="s">
        <v>75</v>
      </c>
      <c r="AW855" s="103" t="s">
        <v>121</v>
      </c>
      <c r="AX855" s="103" t="s">
        <v>66</v>
      </c>
      <c r="AY855" s="103" t="s">
        <v>154</v>
      </c>
    </row>
    <row r="856" spans="2:65" s="22" customFormat="1" ht="15.75" customHeight="1" x14ac:dyDescent="0.3">
      <c r="B856" s="125"/>
      <c r="D856" s="104" t="s">
        <v>162</v>
      </c>
      <c r="E856" s="126"/>
      <c r="F856" s="127" t="s">
        <v>1004</v>
      </c>
      <c r="H856" s="128">
        <v>2</v>
      </c>
      <c r="L856" s="125"/>
      <c r="M856" s="129"/>
      <c r="T856" s="130"/>
      <c r="AT856" s="126" t="s">
        <v>162</v>
      </c>
      <c r="AU856" s="126" t="s">
        <v>75</v>
      </c>
      <c r="AV856" s="126" t="s">
        <v>160</v>
      </c>
      <c r="AW856" s="126" t="s">
        <v>121</v>
      </c>
      <c r="AX856" s="126" t="s">
        <v>73</v>
      </c>
      <c r="AY856" s="126" t="s">
        <v>154</v>
      </c>
    </row>
    <row r="857" spans="2:65" s="22" customFormat="1" ht="15.75" customHeight="1" x14ac:dyDescent="0.3">
      <c r="B857" s="23"/>
      <c r="C857" s="86" t="s">
        <v>2065</v>
      </c>
      <c r="D857" s="86" t="s">
        <v>156</v>
      </c>
      <c r="E857" s="87" t="s">
        <v>2066</v>
      </c>
      <c r="F857" s="88" t="s">
        <v>2067</v>
      </c>
      <c r="G857" s="89" t="s">
        <v>1062</v>
      </c>
      <c r="H857" s="134"/>
      <c r="I857" s="118"/>
      <c r="J857" s="91">
        <f>ROUND($I$857*$H$857,1)</f>
        <v>0</v>
      </c>
      <c r="K857" s="88"/>
      <c r="L857" s="23"/>
      <c r="M857" s="92"/>
      <c r="N857" s="93" t="s">
        <v>37</v>
      </c>
      <c r="Q857" s="94">
        <v>0</v>
      </c>
      <c r="R857" s="94">
        <f>$Q$857*$H$857</f>
        <v>0</v>
      </c>
      <c r="S857" s="94">
        <v>0</v>
      </c>
      <c r="T857" s="95">
        <f>$S$857*$H$857</f>
        <v>0</v>
      </c>
      <c r="AR857" s="19" t="s">
        <v>160</v>
      </c>
      <c r="AT857" s="19" t="s">
        <v>156</v>
      </c>
      <c r="AU857" s="19" t="s">
        <v>75</v>
      </c>
      <c r="AY857" s="22" t="s">
        <v>154</v>
      </c>
      <c r="BE857" s="96">
        <f>IF($N$857="základní",$J$857,0)</f>
        <v>0</v>
      </c>
      <c r="BF857" s="96">
        <f>IF($N$857="snížená",$J$857,0)</f>
        <v>0</v>
      </c>
      <c r="BG857" s="96">
        <f>IF($N$857="zákl. přenesená",$J$857,0)</f>
        <v>0</v>
      </c>
      <c r="BH857" s="96">
        <f>IF($N$857="sníž. přenesená",$J$857,0)</f>
        <v>0</v>
      </c>
      <c r="BI857" s="96">
        <f>IF($N$857="nulová",$J$857,0)</f>
        <v>0</v>
      </c>
      <c r="BJ857" s="19" t="s">
        <v>73</v>
      </c>
      <c r="BK857" s="96">
        <f>ROUND($I$857*$H$857,1)</f>
        <v>0</v>
      </c>
      <c r="BL857" s="19" t="s">
        <v>160</v>
      </c>
      <c r="BM857" s="19" t="s">
        <v>2068</v>
      </c>
    </row>
    <row r="858" spans="2:65" s="76" customFormat="1" ht="30.75" customHeight="1" x14ac:dyDescent="0.3">
      <c r="B858" s="75"/>
      <c r="D858" s="77" t="s">
        <v>65</v>
      </c>
      <c r="E858" s="84" t="s">
        <v>570</v>
      </c>
      <c r="F858" s="84" t="s">
        <v>571</v>
      </c>
      <c r="J858" s="85">
        <f>$BK$858</f>
        <v>0</v>
      </c>
      <c r="L858" s="75"/>
      <c r="M858" s="80"/>
      <c r="P858" s="81">
        <f>SUM($P$859:$P$865)</f>
        <v>0</v>
      </c>
      <c r="R858" s="81">
        <f>SUM($R$859:$R$865)</f>
        <v>1.3999999999999999E-2</v>
      </c>
      <c r="T858" s="82">
        <f>SUM($T$859:$T$865)</f>
        <v>0</v>
      </c>
      <c r="AR858" s="77" t="s">
        <v>75</v>
      </c>
      <c r="AT858" s="77" t="s">
        <v>65</v>
      </c>
      <c r="AU858" s="77" t="s">
        <v>73</v>
      </c>
      <c r="AY858" s="77" t="s">
        <v>154</v>
      </c>
      <c r="BK858" s="83">
        <f>SUM($BK$859:$BK$865)</f>
        <v>0</v>
      </c>
    </row>
    <row r="859" spans="2:65" s="22" customFormat="1" ht="15.75" customHeight="1" x14ac:dyDescent="0.3">
      <c r="B859" s="23"/>
      <c r="C859" s="89" t="s">
        <v>2069</v>
      </c>
      <c r="D859" s="89" t="s">
        <v>156</v>
      </c>
      <c r="E859" s="87" t="s">
        <v>2070</v>
      </c>
      <c r="F859" s="88" t="s">
        <v>2071</v>
      </c>
      <c r="G859" s="89" t="s">
        <v>579</v>
      </c>
      <c r="H859" s="90">
        <v>200</v>
      </c>
      <c r="I859" s="118"/>
      <c r="J859" s="91">
        <f>ROUND($I$859*$H$859,1)</f>
        <v>0</v>
      </c>
      <c r="K859" s="88"/>
      <c r="L859" s="23"/>
      <c r="M859" s="92"/>
      <c r="N859" s="93" t="s">
        <v>37</v>
      </c>
      <c r="Q859" s="94">
        <v>6.9999999999999994E-5</v>
      </c>
      <c r="R859" s="94">
        <f>$Q$859*$H$859</f>
        <v>1.3999999999999999E-2</v>
      </c>
      <c r="S859" s="94">
        <v>0</v>
      </c>
      <c r="T859" s="95">
        <f>$S$859*$H$859</f>
        <v>0</v>
      </c>
      <c r="AR859" s="19" t="s">
        <v>261</v>
      </c>
      <c r="AT859" s="19" t="s">
        <v>156</v>
      </c>
      <c r="AU859" s="19" t="s">
        <v>75</v>
      </c>
      <c r="AY859" s="19" t="s">
        <v>154</v>
      </c>
      <c r="BE859" s="96">
        <f>IF($N$859="základní",$J$859,0)</f>
        <v>0</v>
      </c>
      <c r="BF859" s="96">
        <f>IF($N$859="snížená",$J$859,0)</f>
        <v>0</v>
      </c>
      <c r="BG859" s="96">
        <f>IF($N$859="zákl. přenesená",$J$859,0)</f>
        <v>0</v>
      </c>
      <c r="BH859" s="96">
        <f>IF($N$859="sníž. přenesená",$J$859,0)</f>
        <v>0</v>
      </c>
      <c r="BI859" s="96">
        <f>IF($N$859="nulová",$J$859,0)</f>
        <v>0</v>
      </c>
      <c r="BJ859" s="19" t="s">
        <v>73</v>
      </c>
      <c r="BK859" s="96">
        <f>ROUND($I$859*$H$859,1)</f>
        <v>0</v>
      </c>
      <c r="BL859" s="19" t="s">
        <v>261</v>
      </c>
      <c r="BM859" s="19" t="s">
        <v>2072</v>
      </c>
    </row>
    <row r="860" spans="2:65" s="22" customFormat="1" ht="15.75" customHeight="1" x14ac:dyDescent="0.3">
      <c r="B860" s="97"/>
      <c r="D860" s="98" t="s">
        <v>162</v>
      </c>
      <c r="E860" s="99"/>
      <c r="F860" s="99" t="s">
        <v>1705</v>
      </c>
      <c r="H860" s="100">
        <v>200</v>
      </c>
      <c r="L860" s="97"/>
      <c r="M860" s="101"/>
      <c r="T860" s="102"/>
      <c r="AT860" s="103" t="s">
        <v>162</v>
      </c>
      <c r="AU860" s="103" t="s">
        <v>75</v>
      </c>
      <c r="AV860" s="103" t="s">
        <v>75</v>
      </c>
      <c r="AW860" s="103" t="s">
        <v>121</v>
      </c>
      <c r="AX860" s="103" t="s">
        <v>66</v>
      </c>
      <c r="AY860" s="103" t="s">
        <v>154</v>
      </c>
    </row>
    <row r="861" spans="2:65" s="22" customFormat="1" ht="15.75" customHeight="1" x14ac:dyDescent="0.3">
      <c r="B861" s="125"/>
      <c r="D861" s="104" t="s">
        <v>162</v>
      </c>
      <c r="E861" s="126"/>
      <c r="F861" s="127" t="s">
        <v>1004</v>
      </c>
      <c r="H861" s="128">
        <v>200</v>
      </c>
      <c r="L861" s="125"/>
      <c r="M861" s="129"/>
      <c r="T861" s="130"/>
      <c r="AT861" s="126" t="s">
        <v>162</v>
      </c>
      <c r="AU861" s="126" t="s">
        <v>75</v>
      </c>
      <c r="AV861" s="126" t="s">
        <v>160</v>
      </c>
      <c r="AW861" s="126" t="s">
        <v>121</v>
      </c>
      <c r="AX861" s="126" t="s">
        <v>73</v>
      </c>
      <c r="AY861" s="126" t="s">
        <v>154</v>
      </c>
    </row>
    <row r="862" spans="2:65" s="22" customFormat="1" ht="15.75" customHeight="1" x14ac:dyDescent="0.3">
      <c r="B862" s="23"/>
      <c r="C862" s="105" t="s">
        <v>2073</v>
      </c>
      <c r="D862" s="105" t="s">
        <v>171</v>
      </c>
      <c r="E862" s="106" t="s">
        <v>2074</v>
      </c>
      <c r="F862" s="107" t="s">
        <v>2075</v>
      </c>
      <c r="G862" s="108" t="s">
        <v>579</v>
      </c>
      <c r="H862" s="109">
        <v>200</v>
      </c>
      <c r="I862" s="119"/>
      <c r="J862" s="110">
        <f>ROUND($I$862*$H$862,1)</f>
        <v>0</v>
      </c>
      <c r="K862" s="107"/>
      <c r="L862" s="111"/>
      <c r="M862" s="112"/>
      <c r="N862" s="113" t="s">
        <v>37</v>
      </c>
      <c r="Q862" s="94">
        <v>0</v>
      </c>
      <c r="R862" s="94">
        <f>$Q$862*$H$862</f>
        <v>0</v>
      </c>
      <c r="S862" s="94">
        <v>0</v>
      </c>
      <c r="T862" s="95">
        <f>$S$862*$H$862</f>
        <v>0</v>
      </c>
      <c r="AR862" s="19" t="s">
        <v>354</v>
      </c>
      <c r="AT862" s="19" t="s">
        <v>171</v>
      </c>
      <c r="AU862" s="19" t="s">
        <v>75</v>
      </c>
      <c r="AY862" s="22" t="s">
        <v>154</v>
      </c>
      <c r="BE862" s="96">
        <f>IF($N$862="základní",$J$862,0)</f>
        <v>0</v>
      </c>
      <c r="BF862" s="96">
        <f>IF($N$862="snížená",$J$862,0)</f>
        <v>0</v>
      </c>
      <c r="BG862" s="96">
        <f>IF($N$862="zákl. přenesená",$J$862,0)</f>
        <v>0</v>
      </c>
      <c r="BH862" s="96">
        <f>IF($N$862="sníž. přenesená",$J$862,0)</f>
        <v>0</v>
      </c>
      <c r="BI862" s="96">
        <f>IF($N$862="nulová",$J$862,0)</f>
        <v>0</v>
      </c>
      <c r="BJ862" s="19" t="s">
        <v>73</v>
      </c>
      <c r="BK862" s="96">
        <f>ROUND($I$862*$H$862,1)</f>
        <v>0</v>
      </c>
      <c r="BL862" s="19" t="s">
        <v>261</v>
      </c>
      <c r="BM862" s="19" t="s">
        <v>2076</v>
      </c>
    </row>
    <row r="863" spans="2:65" s="22" customFormat="1" ht="15.75" customHeight="1" x14ac:dyDescent="0.3">
      <c r="B863" s="97"/>
      <c r="D863" s="98" t="s">
        <v>162</v>
      </c>
      <c r="E863" s="99"/>
      <c r="F863" s="99" t="s">
        <v>1705</v>
      </c>
      <c r="H863" s="100">
        <v>200</v>
      </c>
      <c r="L863" s="97"/>
      <c r="M863" s="101"/>
      <c r="T863" s="102"/>
      <c r="AT863" s="103" t="s">
        <v>162</v>
      </c>
      <c r="AU863" s="103" t="s">
        <v>75</v>
      </c>
      <c r="AV863" s="103" t="s">
        <v>75</v>
      </c>
      <c r="AW863" s="103" t="s">
        <v>121</v>
      </c>
      <c r="AX863" s="103" t="s">
        <v>66</v>
      </c>
      <c r="AY863" s="103" t="s">
        <v>154</v>
      </c>
    </row>
    <row r="864" spans="2:65" s="22" customFormat="1" ht="15.75" customHeight="1" x14ac:dyDescent="0.3">
      <c r="B864" s="125"/>
      <c r="D864" s="104" t="s">
        <v>162</v>
      </c>
      <c r="E864" s="126"/>
      <c r="F864" s="127" t="s">
        <v>1004</v>
      </c>
      <c r="H864" s="128">
        <v>200</v>
      </c>
      <c r="L864" s="125"/>
      <c r="M864" s="129"/>
      <c r="T864" s="130"/>
      <c r="AT864" s="126" t="s">
        <v>162</v>
      </c>
      <c r="AU864" s="126" t="s">
        <v>75</v>
      </c>
      <c r="AV864" s="126" t="s">
        <v>160</v>
      </c>
      <c r="AW864" s="126" t="s">
        <v>121</v>
      </c>
      <c r="AX864" s="126" t="s">
        <v>73</v>
      </c>
      <c r="AY864" s="126" t="s">
        <v>154</v>
      </c>
    </row>
    <row r="865" spans="2:65" s="22" customFormat="1" ht="15.75" customHeight="1" x14ac:dyDescent="0.3">
      <c r="B865" s="23"/>
      <c r="C865" s="86" t="s">
        <v>2077</v>
      </c>
      <c r="D865" s="86" t="s">
        <v>156</v>
      </c>
      <c r="E865" s="87" t="s">
        <v>2078</v>
      </c>
      <c r="F865" s="88" t="s">
        <v>2079</v>
      </c>
      <c r="G865" s="89" t="s">
        <v>1062</v>
      </c>
      <c r="H865" s="134"/>
      <c r="I865" s="118"/>
      <c r="J865" s="91">
        <f>ROUND($I$865*$H$865,1)</f>
        <v>0</v>
      </c>
      <c r="K865" s="88"/>
      <c r="L865" s="23"/>
      <c r="M865" s="92"/>
      <c r="N865" s="93" t="s">
        <v>37</v>
      </c>
      <c r="Q865" s="94">
        <v>0</v>
      </c>
      <c r="R865" s="94">
        <f>$Q$865*$H$865</f>
        <v>0</v>
      </c>
      <c r="S865" s="94">
        <v>0</v>
      </c>
      <c r="T865" s="95">
        <f>$S$865*$H$865</f>
        <v>0</v>
      </c>
      <c r="AR865" s="19" t="s">
        <v>261</v>
      </c>
      <c r="AT865" s="19" t="s">
        <v>156</v>
      </c>
      <c r="AU865" s="19" t="s">
        <v>75</v>
      </c>
      <c r="AY865" s="22" t="s">
        <v>154</v>
      </c>
      <c r="BE865" s="96">
        <f>IF($N$865="základní",$J$865,0)</f>
        <v>0</v>
      </c>
      <c r="BF865" s="96">
        <f>IF($N$865="snížená",$J$865,0)</f>
        <v>0</v>
      </c>
      <c r="BG865" s="96">
        <f>IF($N$865="zákl. přenesená",$J$865,0)</f>
        <v>0</v>
      </c>
      <c r="BH865" s="96">
        <f>IF($N$865="sníž. přenesená",$J$865,0)</f>
        <v>0</v>
      </c>
      <c r="BI865" s="96">
        <f>IF($N$865="nulová",$J$865,0)</f>
        <v>0</v>
      </c>
      <c r="BJ865" s="19" t="s">
        <v>73</v>
      </c>
      <c r="BK865" s="96">
        <f>ROUND($I$865*$H$865,1)</f>
        <v>0</v>
      </c>
      <c r="BL865" s="19" t="s">
        <v>261</v>
      </c>
      <c r="BM865" s="19" t="s">
        <v>2080</v>
      </c>
    </row>
    <row r="866" spans="2:65" s="76" customFormat="1" ht="30.75" customHeight="1" x14ac:dyDescent="0.3">
      <c r="B866" s="75"/>
      <c r="D866" s="77" t="s">
        <v>65</v>
      </c>
      <c r="E866" s="84" t="s">
        <v>626</v>
      </c>
      <c r="F866" s="84" t="s">
        <v>627</v>
      </c>
      <c r="J866" s="85">
        <f>$BK$866</f>
        <v>0</v>
      </c>
      <c r="L866" s="75"/>
      <c r="M866" s="80"/>
      <c r="P866" s="81">
        <f>SUM($P$867:$P$878)</f>
        <v>0</v>
      </c>
      <c r="R866" s="81">
        <f>SUM($R$867:$R$878)</f>
        <v>1.9599999999999999E-2</v>
      </c>
      <c r="T866" s="82">
        <f>SUM($T$867:$T$878)</f>
        <v>0</v>
      </c>
      <c r="AR866" s="77" t="s">
        <v>75</v>
      </c>
      <c r="AT866" s="77" t="s">
        <v>65</v>
      </c>
      <c r="AU866" s="77" t="s">
        <v>73</v>
      </c>
      <c r="AY866" s="77" t="s">
        <v>154</v>
      </c>
      <c r="BK866" s="83">
        <f>SUM($BK$867:$BK$878)</f>
        <v>0</v>
      </c>
    </row>
    <row r="867" spans="2:65" s="22" customFormat="1" ht="15.75" customHeight="1" x14ac:dyDescent="0.3">
      <c r="B867" s="23"/>
      <c r="C867" s="89" t="s">
        <v>2081</v>
      </c>
      <c r="D867" s="89" t="s">
        <v>156</v>
      </c>
      <c r="E867" s="87" t="s">
        <v>2082</v>
      </c>
      <c r="F867" s="88" t="s">
        <v>2083</v>
      </c>
      <c r="G867" s="89" t="s">
        <v>174</v>
      </c>
      <c r="H867" s="90">
        <v>30</v>
      </c>
      <c r="I867" s="118"/>
      <c r="J867" s="91">
        <f>ROUND($I$867*$H$867,1)</f>
        <v>0</v>
      </c>
      <c r="K867" s="88"/>
      <c r="L867" s="23"/>
      <c r="M867" s="92"/>
      <c r="N867" s="93" t="s">
        <v>37</v>
      </c>
      <c r="Q867" s="94">
        <v>1.3999999999999999E-4</v>
      </c>
      <c r="R867" s="94">
        <f>$Q$867*$H$867</f>
        <v>4.1999999999999997E-3</v>
      </c>
      <c r="S867" s="94">
        <v>0</v>
      </c>
      <c r="T867" s="95">
        <f>$S$867*$H$867</f>
        <v>0</v>
      </c>
      <c r="AR867" s="19" t="s">
        <v>261</v>
      </c>
      <c r="AT867" s="19" t="s">
        <v>156</v>
      </c>
      <c r="AU867" s="19" t="s">
        <v>75</v>
      </c>
      <c r="AY867" s="19" t="s">
        <v>154</v>
      </c>
      <c r="BE867" s="96">
        <f>IF($N$867="základní",$J$867,0)</f>
        <v>0</v>
      </c>
      <c r="BF867" s="96">
        <f>IF($N$867="snížená",$J$867,0)</f>
        <v>0</v>
      </c>
      <c r="BG867" s="96">
        <f>IF($N$867="zákl. přenesená",$J$867,0)</f>
        <v>0</v>
      </c>
      <c r="BH867" s="96">
        <f>IF($N$867="sníž. přenesená",$J$867,0)</f>
        <v>0</v>
      </c>
      <c r="BI867" s="96">
        <f>IF($N$867="nulová",$J$867,0)</f>
        <v>0</v>
      </c>
      <c r="BJ867" s="19" t="s">
        <v>73</v>
      </c>
      <c r="BK867" s="96">
        <f>ROUND($I$867*$H$867,1)</f>
        <v>0</v>
      </c>
      <c r="BL867" s="19" t="s">
        <v>261</v>
      </c>
      <c r="BM867" s="19" t="s">
        <v>2084</v>
      </c>
    </row>
    <row r="868" spans="2:65" s="22" customFormat="1" ht="15.75" customHeight="1" x14ac:dyDescent="0.3">
      <c r="B868" s="97"/>
      <c r="D868" s="98" t="s">
        <v>162</v>
      </c>
      <c r="E868" s="99"/>
      <c r="F868" s="99" t="s">
        <v>346</v>
      </c>
      <c r="H868" s="100">
        <v>30</v>
      </c>
      <c r="L868" s="97"/>
      <c r="M868" s="101"/>
      <c r="T868" s="102"/>
      <c r="AT868" s="103" t="s">
        <v>162</v>
      </c>
      <c r="AU868" s="103" t="s">
        <v>75</v>
      </c>
      <c r="AV868" s="103" t="s">
        <v>75</v>
      </c>
      <c r="AW868" s="103" t="s">
        <v>121</v>
      </c>
      <c r="AX868" s="103" t="s">
        <v>66</v>
      </c>
      <c r="AY868" s="103" t="s">
        <v>154</v>
      </c>
    </row>
    <row r="869" spans="2:65" s="22" customFormat="1" ht="15.75" customHeight="1" x14ac:dyDescent="0.3">
      <c r="B869" s="125"/>
      <c r="D869" s="104" t="s">
        <v>162</v>
      </c>
      <c r="E869" s="126"/>
      <c r="F869" s="127" t="s">
        <v>1004</v>
      </c>
      <c r="H869" s="128">
        <v>30</v>
      </c>
      <c r="L869" s="125"/>
      <c r="M869" s="129"/>
      <c r="T869" s="130"/>
      <c r="AT869" s="126" t="s">
        <v>162</v>
      </c>
      <c r="AU869" s="126" t="s">
        <v>75</v>
      </c>
      <c r="AV869" s="126" t="s">
        <v>160</v>
      </c>
      <c r="AW869" s="126" t="s">
        <v>121</v>
      </c>
      <c r="AX869" s="126" t="s">
        <v>73</v>
      </c>
      <c r="AY869" s="126" t="s">
        <v>154</v>
      </c>
    </row>
    <row r="870" spans="2:65" s="22" customFormat="1" ht="15.75" customHeight="1" x14ac:dyDescent="0.3">
      <c r="B870" s="23"/>
      <c r="C870" s="86" t="s">
        <v>2085</v>
      </c>
      <c r="D870" s="86" t="s">
        <v>156</v>
      </c>
      <c r="E870" s="87" t="s">
        <v>2086</v>
      </c>
      <c r="F870" s="88" t="s">
        <v>2087</v>
      </c>
      <c r="G870" s="89" t="s">
        <v>174</v>
      </c>
      <c r="H870" s="90">
        <v>55</v>
      </c>
      <c r="I870" s="118"/>
      <c r="J870" s="91">
        <f>ROUND($I$870*$H$870,1)</f>
        <v>0</v>
      </c>
      <c r="K870" s="88"/>
      <c r="L870" s="23"/>
      <c r="M870" s="92"/>
      <c r="N870" s="93" t="s">
        <v>37</v>
      </c>
      <c r="Q870" s="94">
        <v>3.0000000000000001E-5</v>
      </c>
      <c r="R870" s="94">
        <f>$Q$870*$H$870</f>
        <v>1.65E-3</v>
      </c>
      <c r="S870" s="94">
        <v>0</v>
      </c>
      <c r="T870" s="95">
        <f>$S$870*$H$870</f>
        <v>0</v>
      </c>
      <c r="AR870" s="19" t="s">
        <v>261</v>
      </c>
      <c r="AT870" s="19" t="s">
        <v>156</v>
      </c>
      <c r="AU870" s="19" t="s">
        <v>75</v>
      </c>
      <c r="AY870" s="22" t="s">
        <v>154</v>
      </c>
      <c r="BE870" s="96">
        <f>IF($N$870="základní",$J$870,0)</f>
        <v>0</v>
      </c>
      <c r="BF870" s="96">
        <f>IF($N$870="snížená",$J$870,0)</f>
        <v>0</v>
      </c>
      <c r="BG870" s="96">
        <f>IF($N$870="zákl. přenesená",$J$870,0)</f>
        <v>0</v>
      </c>
      <c r="BH870" s="96">
        <f>IF($N$870="sníž. přenesená",$J$870,0)</f>
        <v>0</v>
      </c>
      <c r="BI870" s="96">
        <f>IF($N$870="nulová",$J$870,0)</f>
        <v>0</v>
      </c>
      <c r="BJ870" s="19" t="s">
        <v>73</v>
      </c>
      <c r="BK870" s="96">
        <f>ROUND($I$870*$H$870,1)</f>
        <v>0</v>
      </c>
      <c r="BL870" s="19" t="s">
        <v>261</v>
      </c>
      <c r="BM870" s="19" t="s">
        <v>2088</v>
      </c>
    </row>
    <row r="871" spans="2:65" s="22" customFormat="1" ht="15.75" customHeight="1" x14ac:dyDescent="0.3">
      <c r="B871" s="97"/>
      <c r="D871" s="98" t="s">
        <v>162</v>
      </c>
      <c r="E871" s="99"/>
      <c r="F871" s="99" t="s">
        <v>465</v>
      </c>
      <c r="H871" s="100">
        <v>55</v>
      </c>
      <c r="L871" s="97"/>
      <c r="M871" s="101"/>
      <c r="T871" s="102"/>
      <c r="AT871" s="103" t="s">
        <v>162</v>
      </c>
      <c r="AU871" s="103" t="s">
        <v>75</v>
      </c>
      <c r="AV871" s="103" t="s">
        <v>75</v>
      </c>
      <c r="AW871" s="103" t="s">
        <v>121</v>
      </c>
      <c r="AX871" s="103" t="s">
        <v>66</v>
      </c>
      <c r="AY871" s="103" t="s">
        <v>154</v>
      </c>
    </row>
    <row r="872" spans="2:65" s="22" customFormat="1" ht="15.75" customHeight="1" x14ac:dyDescent="0.3">
      <c r="B872" s="125"/>
      <c r="D872" s="104" t="s">
        <v>162</v>
      </c>
      <c r="E872" s="126"/>
      <c r="F872" s="127" t="s">
        <v>1004</v>
      </c>
      <c r="H872" s="128">
        <v>55</v>
      </c>
      <c r="L872" s="125"/>
      <c r="M872" s="129"/>
      <c r="T872" s="130"/>
      <c r="AT872" s="126" t="s">
        <v>162</v>
      </c>
      <c r="AU872" s="126" t="s">
        <v>75</v>
      </c>
      <c r="AV872" s="126" t="s">
        <v>160</v>
      </c>
      <c r="AW872" s="126" t="s">
        <v>121</v>
      </c>
      <c r="AX872" s="126" t="s">
        <v>73</v>
      </c>
      <c r="AY872" s="126" t="s">
        <v>154</v>
      </c>
    </row>
    <row r="873" spans="2:65" s="22" customFormat="1" ht="15.75" customHeight="1" x14ac:dyDescent="0.3">
      <c r="B873" s="23"/>
      <c r="C873" s="86" t="s">
        <v>2089</v>
      </c>
      <c r="D873" s="86" t="s">
        <v>156</v>
      </c>
      <c r="E873" s="87" t="s">
        <v>2090</v>
      </c>
      <c r="F873" s="88" t="s">
        <v>2091</v>
      </c>
      <c r="G873" s="89" t="s">
        <v>174</v>
      </c>
      <c r="H873" s="90">
        <v>100</v>
      </c>
      <c r="I873" s="118"/>
      <c r="J873" s="91">
        <f>ROUND($I$873*$H$873,1)</f>
        <v>0</v>
      </c>
      <c r="K873" s="88"/>
      <c r="L873" s="23"/>
      <c r="M873" s="92"/>
      <c r="N873" s="93" t="s">
        <v>37</v>
      </c>
      <c r="Q873" s="94">
        <v>6.0000000000000002E-5</v>
      </c>
      <c r="R873" s="94">
        <f>$Q$873*$H$873</f>
        <v>6.0000000000000001E-3</v>
      </c>
      <c r="S873" s="94">
        <v>0</v>
      </c>
      <c r="T873" s="95">
        <f>$S$873*$H$873</f>
        <v>0</v>
      </c>
      <c r="AR873" s="19" t="s">
        <v>261</v>
      </c>
      <c r="AT873" s="19" t="s">
        <v>156</v>
      </c>
      <c r="AU873" s="19" t="s">
        <v>75</v>
      </c>
      <c r="AY873" s="22" t="s">
        <v>154</v>
      </c>
      <c r="BE873" s="96">
        <f>IF($N$873="základní",$J$873,0)</f>
        <v>0</v>
      </c>
      <c r="BF873" s="96">
        <f>IF($N$873="snížená",$J$873,0)</f>
        <v>0</v>
      </c>
      <c r="BG873" s="96">
        <f>IF($N$873="zákl. přenesená",$J$873,0)</f>
        <v>0</v>
      </c>
      <c r="BH873" s="96">
        <f>IF($N$873="sníž. přenesená",$J$873,0)</f>
        <v>0</v>
      </c>
      <c r="BI873" s="96">
        <f>IF($N$873="nulová",$J$873,0)</f>
        <v>0</v>
      </c>
      <c r="BJ873" s="19" t="s">
        <v>73</v>
      </c>
      <c r="BK873" s="96">
        <f>ROUND($I$873*$H$873,1)</f>
        <v>0</v>
      </c>
      <c r="BL873" s="19" t="s">
        <v>261</v>
      </c>
      <c r="BM873" s="19" t="s">
        <v>2092</v>
      </c>
    </row>
    <row r="874" spans="2:65" s="22" customFormat="1" ht="15.75" customHeight="1" x14ac:dyDescent="0.3">
      <c r="B874" s="97"/>
      <c r="D874" s="98" t="s">
        <v>162</v>
      </c>
      <c r="E874" s="99"/>
      <c r="F874" s="99" t="s">
        <v>725</v>
      </c>
      <c r="H874" s="100">
        <v>100</v>
      </c>
      <c r="L874" s="97"/>
      <c r="M874" s="101"/>
      <c r="T874" s="102"/>
      <c r="AT874" s="103" t="s">
        <v>162</v>
      </c>
      <c r="AU874" s="103" t="s">
        <v>75</v>
      </c>
      <c r="AV874" s="103" t="s">
        <v>75</v>
      </c>
      <c r="AW874" s="103" t="s">
        <v>121</v>
      </c>
      <c r="AX874" s="103" t="s">
        <v>66</v>
      </c>
      <c r="AY874" s="103" t="s">
        <v>154</v>
      </c>
    </row>
    <row r="875" spans="2:65" s="22" customFormat="1" ht="15.75" customHeight="1" x14ac:dyDescent="0.3">
      <c r="B875" s="125"/>
      <c r="D875" s="104" t="s">
        <v>162</v>
      </c>
      <c r="E875" s="126"/>
      <c r="F875" s="127" t="s">
        <v>1004</v>
      </c>
      <c r="H875" s="128">
        <v>100</v>
      </c>
      <c r="L875" s="125"/>
      <c r="M875" s="129"/>
      <c r="T875" s="130"/>
      <c r="AT875" s="126" t="s">
        <v>162</v>
      </c>
      <c r="AU875" s="126" t="s">
        <v>75</v>
      </c>
      <c r="AV875" s="126" t="s">
        <v>160</v>
      </c>
      <c r="AW875" s="126" t="s">
        <v>121</v>
      </c>
      <c r="AX875" s="126" t="s">
        <v>73</v>
      </c>
      <c r="AY875" s="126" t="s">
        <v>154</v>
      </c>
    </row>
    <row r="876" spans="2:65" s="22" customFormat="1" ht="15.75" customHeight="1" x14ac:dyDescent="0.3">
      <c r="B876" s="23"/>
      <c r="C876" s="86" t="s">
        <v>2093</v>
      </c>
      <c r="D876" s="86" t="s">
        <v>156</v>
      </c>
      <c r="E876" s="87" t="s">
        <v>2094</v>
      </c>
      <c r="F876" s="88" t="s">
        <v>2095</v>
      </c>
      <c r="G876" s="89" t="s">
        <v>174</v>
      </c>
      <c r="H876" s="90">
        <v>155</v>
      </c>
      <c r="I876" s="118"/>
      <c r="J876" s="91">
        <f>ROUND($I$876*$H$876,1)</f>
        <v>0</v>
      </c>
      <c r="K876" s="88"/>
      <c r="L876" s="23"/>
      <c r="M876" s="92"/>
      <c r="N876" s="93" t="s">
        <v>37</v>
      </c>
      <c r="Q876" s="94">
        <v>5.0000000000000002E-5</v>
      </c>
      <c r="R876" s="94">
        <f>$Q$876*$H$876</f>
        <v>7.7499999999999999E-3</v>
      </c>
      <c r="S876" s="94">
        <v>0</v>
      </c>
      <c r="T876" s="95">
        <f>$S$876*$H$876</f>
        <v>0</v>
      </c>
      <c r="AR876" s="19" t="s">
        <v>261</v>
      </c>
      <c r="AT876" s="19" t="s">
        <v>156</v>
      </c>
      <c r="AU876" s="19" t="s">
        <v>75</v>
      </c>
      <c r="AY876" s="22" t="s">
        <v>154</v>
      </c>
      <c r="BE876" s="96">
        <f>IF($N$876="základní",$J$876,0)</f>
        <v>0</v>
      </c>
      <c r="BF876" s="96">
        <f>IF($N$876="snížená",$J$876,0)</f>
        <v>0</v>
      </c>
      <c r="BG876" s="96">
        <f>IF($N$876="zákl. přenesená",$J$876,0)</f>
        <v>0</v>
      </c>
      <c r="BH876" s="96">
        <f>IF($N$876="sníž. přenesená",$J$876,0)</f>
        <v>0</v>
      </c>
      <c r="BI876" s="96">
        <f>IF($N$876="nulová",$J$876,0)</f>
        <v>0</v>
      </c>
      <c r="BJ876" s="19" t="s">
        <v>73</v>
      </c>
      <c r="BK876" s="96">
        <f>ROUND($I$876*$H$876,1)</f>
        <v>0</v>
      </c>
      <c r="BL876" s="19" t="s">
        <v>261</v>
      </c>
      <c r="BM876" s="19" t="s">
        <v>2096</v>
      </c>
    </row>
    <row r="877" spans="2:65" s="22" customFormat="1" ht="15.75" customHeight="1" x14ac:dyDescent="0.3">
      <c r="B877" s="97"/>
      <c r="D877" s="98" t="s">
        <v>162</v>
      </c>
      <c r="E877" s="99"/>
      <c r="F877" s="99" t="s">
        <v>1523</v>
      </c>
      <c r="H877" s="100">
        <v>155</v>
      </c>
      <c r="L877" s="97"/>
      <c r="M877" s="101"/>
      <c r="T877" s="102"/>
      <c r="AT877" s="103" t="s">
        <v>162</v>
      </c>
      <c r="AU877" s="103" t="s">
        <v>75</v>
      </c>
      <c r="AV877" s="103" t="s">
        <v>75</v>
      </c>
      <c r="AW877" s="103" t="s">
        <v>121</v>
      </c>
      <c r="AX877" s="103" t="s">
        <v>66</v>
      </c>
      <c r="AY877" s="103" t="s">
        <v>154</v>
      </c>
    </row>
    <row r="878" spans="2:65" s="22" customFormat="1" ht="15.75" customHeight="1" x14ac:dyDescent="0.3">
      <c r="B878" s="125"/>
      <c r="D878" s="104" t="s">
        <v>162</v>
      </c>
      <c r="E878" s="126"/>
      <c r="F878" s="127" t="s">
        <v>1004</v>
      </c>
      <c r="H878" s="128">
        <v>155</v>
      </c>
      <c r="L878" s="125"/>
      <c r="M878" s="129"/>
      <c r="T878" s="130"/>
      <c r="AT878" s="126" t="s">
        <v>162</v>
      </c>
      <c r="AU878" s="126" t="s">
        <v>75</v>
      </c>
      <c r="AV878" s="126" t="s">
        <v>160</v>
      </c>
      <c r="AW878" s="126" t="s">
        <v>121</v>
      </c>
      <c r="AX878" s="126" t="s">
        <v>73</v>
      </c>
      <c r="AY878" s="126" t="s">
        <v>154</v>
      </c>
    </row>
    <row r="879" spans="2:65" s="76" customFormat="1" ht="37.5" customHeight="1" x14ac:dyDescent="0.35">
      <c r="B879" s="75"/>
      <c r="D879" s="77" t="s">
        <v>65</v>
      </c>
      <c r="E879" s="78" t="s">
        <v>2097</v>
      </c>
      <c r="F879" s="78" t="s">
        <v>694</v>
      </c>
      <c r="J879" s="79">
        <f>$BK$879</f>
        <v>0</v>
      </c>
      <c r="L879" s="75"/>
      <c r="M879" s="80"/>
      <c r="P879" s="81">
        <f>SUM($P$880:$P$886)</f>
        <v>0</v>
      </c>
      <c r="R879" s="81">
        <f>SUM($R$880:$R$886)</f>
        <v>0</v>
      </c>
      <c r="T879" s="82">
        <f>SUM($T$880:$T$886)</f>
        <v>0</v>
      </c>
      <c r="AR879" s="77" t="s">
        <v>160</v>
      </c>
      <c r="AT879" s="77" t="s">
        <v>65</v>
      </c>
      <c r="AU879" s="77" t="s">
        <v>66</v>
      </c>
      <c r="AY879" s="77" t="s">
        <v>154</v>
      </c>
      <c r="BK879" s="83">
        <f>SUM($BK$880:$BK$886)</f>
        <v>0</v>
      </c>
    </row>
    <row r="880" spans="2:65" s="22" customFormat="1" ht="15.75" customHeight="1" x14ac:dyDescent="0.3">
      <c r="B880" s="23"/>
      <c r="C880" s="86" t="s">
        <v>2098</v>
      </c>
      <c r="D880" s="86" t="s">
        <v>156</v>
      </c>
      <c r="E880" s="87" t="s">
        <v>714</v>
      </c>
      <c r="F880" s="88" t="s">
        <v>2099</v>
      </c>
      <c r="G880" s="89" t="s">
        <v>1636</v>
      </c>
      <c r="H880" s="90">
        <v>1</v>
      </c>
      <c r="I880" s="118"/>
      <c r="J880" s="91">
        <f>ROUND($I$880*$H$880,1)</f>
        <v>0</v>
      </c>
      <c r="K880" s="88"/>
      <c r="L880" s="23"/>
      <c r="M880" s="92"/>
      <c r="N880" s="93" t="s">
        <v>37</v>
      </c>
      <c r="Q880" s="94">
        <v>0</v>
      </c>
      <c r="R880" s="94">
        <f>$Q$880*$H$880</f>
        <v>0</v>
      </c>
      <c r="S880" s="94">
        <v>0</v>
      </c>
      <c r="T880" s="95">
        <f>$S$880*$H$880</f>
        <v>0</v>
      </c>
      <c r="AR880" s="19" t="s">
        <v>698</v>
      </c>
      <c r="AT880" s="19" t="s">
        <v>156</v>
      </c>
      <c r="AU880" s="19" t="s">
        <v>73</v>
      </c>
      <c r="AY880" s="22" t="s">
        <v>154</v>
      </c>
      <c r="BE880" s="96">
        <f>IF($N$880="základní",$J$880,0)</f>
        <v>0</v>
      </c>
      <c r="BF880" s="96">
        <f>IF($N$880="snížená",$J$880,0)</f>
        <v>0</v>
      </c>
      <c r="BG880" s="96">
        <f>IF($N$880="zákl. přenesená",$J$880,0)</f>
        <v>0</v>
      </c>
      <c r="BH880" s="96">
        <f>IF($N$880="sníž. přenesená",$J$880,0)</f>
        <v>0</v>
      </c>
      <c r="BI880" s="96">
        <f>IF($N$880="nulová",$J$880,0)</f>
        <v>0</v>
      </c>
      <c r="BJ880" s="19" t="s">
        <v>73</v>
      </c>
      <c r="BK880" s="96">
        <f>ROUND($I$880*$H$880,1)</f>
        <v>0</v>
      </c>
      <c r="BL880" s="19" t="s">
        <v>698</v>
      </c>
      <c r="BM880" s="19" t="s">
        <v>2100</v>
      </c>
    </row>
    <row r="881" spans="2:65" s="22" customFormat="1" ht="15.75" customHeight="1" x14ac:dyDescent="0.3">
      <c r="B881" s="23"/>
      <c r="C881" s="89" t="s">
        <v>2101</v>
      </c>
      <c r="D881" s="89" t="s">
        <v>156</v>
      </c>
      <c r="E881" s="87" t="s">
        <v>967</v>
      </c>
      <c r="F881" s="88" t="s">
        <v>2102</v>
      </c>
      <c r="G881" s="89" t="s">
        <v>1636</v>
      </c>
      <c r="H881" s="90">
        <v>1</v>
      </c>
      <c r="I881" s="118"/>
      <c r="J881" s="91">
        <f>ROUND($I$881*$H$881,1)</f>
        <v>0</v>
      </c>
      <c r="K881" s="88"/>
      <c r="L881" s="23"/>
      <c r="M881" s="92"/>
      <c r="N881" s="93" t="s">
        <v>37</v>
      </c>
      <c r="Q881" s="94">
        <v>0</v>
      </c>
      <c r="R881" s="94">
        <f>$Q$881*$H$881</f>
        <v>0</v>
      </c>
      <c r="S881" s="94">
        <v>0</v>
      </c>
      <c r="T881" s="95">
        <f>$S$881*$H$881</f>
        <v>0</v>
      </c>
      <c r="AR881" s="19" t="s">
        <v>698</v>
      </c>
      <c r="AT881" s="19" t="s">
        <v>156</v>
      </c>
      <c r="AU881" s="19" t="s">
        <v>73</v>
      </c>
      <c r="AY881" s="19" t="s">
        <v>154</v>
      </c>
      <c r="BE881" s="96">
        <f>IF($N$881="základní",$J$881,0)</f>
        <v>0</v>
      </c>
      <c r="BF881" s="96">
        <f>IF($N$881="snížená",$J$881,0)</f>
        <v>0</v>
      </c>
      <c r="BG881" s="96">
        <f>IF($N$881="zákl. přenesená",$J$881,0)</f>
        <v>0</v>
      </c>
      <c r="BH881" s="96">
        <f>IF($N$881="sníž. přenesená",$J$881,0)</f>
        <v>0</v>
      </c>
      <c r="BI881" s="96">
        <f>IF($N$881="nulová",$J$881,0)</f>
        <v>0</v>
      </c>
      <c r="BJ881" s="19" t="s">
        <v>73</v>
      </c>
      <c r="BK881" s="96">
        <f>ROUND($I$881*$H$881,1)</f>
        <v>0</v>
      </c>
      <c r="BL881" s="19" t="s">
        <v>698</v>
      </c>
      <c r="BM881" s="19" t="s">
        <v>2103</v>
      </c>
    </row>
    <row r="882" spans="2:65" s="22" customFormat="1" ht="15.75" customHeight="1" x14ac:dyDescent="0.3">
      <c r="B882" s="23"/>
      <c r="C882" s="89" t="s">
        <v>2104</v>
      </c>
      <c r="D882" s="89" t="s">
        <v>156</v>
      </c>
      <c r="E882" s="87" t="s">
        <v>718</v>
      </c>
      <c r="F882" s="88" t="s">
        <v>2105</v>
      </c>
      <c r="G882" s="89" t="s">
        <v>1636</v>
      </c>
      <c r="H882" s="90">
        <v>1</v>
      </c>
      <c r="I882" s="118"/>
      <c r="J882" s="91">
        <f>ROUND($I$882*$H$882,1)</f>
        <v>0</v>
      </c>
      <c r="K882" s="88"/>
      <c r="L882" s="23"/>
      <c r="M882" s="92"/>
      <c r="N882" s="93" t="s">
        <v>37</v>
      </c>
      <c r="Q882" s="94">
        <v>0</v>
      </c>
      <c r="R882" s="94">
        <f>$Q$882*$H$882</f>
        <v>0</v>
      </c>
      <c r="S882" s="94">
        <v>0</v>
      </c>
      <c r="T882" s="95">
        <f>$S$882*$H$882</f>
        <v>0</v>
      </c>
      <c r="AR882" s="19" t="s">
        <v>698</v>
      </c>
      <c r="AT882" s="19" t="s">
        <v>156</v>
      </c>
      <c r="AU882" s="19" t="s">
        <v>73</v>
      </c>
      <c r="AY882" s="19" t="s">
        <v>154</v>
      </c>
      <c r="BE882" s="96">
        <f>IF($N$882="základní",$J$882,0)</f>
        <v>0</v>
      </c>
      <c r="BF882" s="96">
        <f>IF($N$882="snížená",$J$882,0)</f>
        <v>0</v>
      </c>
      <c r="BG882" s="96">
        <f>IF($N$882="zákl. přenesená",$J$882,0)</f>
        <v>0</v>
      </c>
      <c r="BH882" s="96">
        <f>IF($N$882="sníž. přenesená",$J$882,0)</f>
        <v>0</v>
      </c>
      <c r="BI882" s="96">
        <f>IF($N$882="nulová",$J$882,0)</f>
        <v>0</v>
      </c>
      <c r="BJ882" s="19" t="s">
        <v>73</v>
      </c>
      <c r="BK882" s="96">
        <f>ROUND($I$882*$H$882,1)</f>
        <v>0</v>
      </c>
      <c r="BL882" s="19" t="s">
        <v>698</v>
      </c>
      <c r="BM882" s="19" t="s">
        <v>2106</v>
      </c>
    </row>
    <row r="883" spans="2:65" s="22" customFormat="1" ht="15.75" customHeight="1" x14ac:dyDescent="0.3">
      <c r="B883" s="23"/>
      <c r="C883" s="89" t="s">
        <v>2107</v>
      </c>
      <c r="D883" s="89" t="s">
        <v>156</v>
      </c>
      <c r="E883" s="87" t="s">
        <v>722</v>
      </c>
      <c r="F883" s="88" t="s">
        <v>2108</v>
      </c>
      <c r="G883" s="89" t="s">
        <v>2109</v>
      </c>
      <c r="H883" s="90">
        <v>72</v>
      </c>
      <c r="I883" s="118"/>
      <c r="J883" s="91">
        <f>ROUND($I$883*$H$883,1)</f>
        <v>0</v>
      </c>
      <c r="K883" s="88"/>
      <c r="L883" s="23"/>
      <c r="M883" s="92"/>
      <c r="N883" s="93" t="s">
        <v>37</v>
      </c>
      <c r="Q883" s="94">
        <v>0</v>
      </c>
      <c r="R883" s="94">
        <f>$Q$883*$H$883</f>
        <v>0</v>
      </c>
      <c r="S883" s="94">
        <v>0</v>
      </c>
      <c r="T883" s="95">
        <f>$S$883*$H$883</f>
        <v>0</v>
      </c>
      <c r="AR883" s="19" t="s">
        <v>698</v>
      </c>
      <c r="AT883" s="19" t="s">
        <v>156</v>
      </c>
      <c r="AU883" s="19" t="s">
        <v>73</v>
      </c>
      <c r="AY883" s="19" t="s">
        <v>154</v>
      </c>
      <c r="BE883" s="96">
        <f>IF($N$883="základní",$J$883,0)</f>
        <v>0</v>
      </c>
      <c r="BF883" s="96">
        <f>IF($N$883="snížená",$J$883,0)</f>
        <v>0</v>
      </c>
      <c r="BG883" s="96">
        <f>IF($N$883="zákl. přenesená",$J$883,0)</f>
        <v>0</v>
      </c>
      <c r="BH883" s="96">
        <f>IF($N$883="sníž. přenesená",$J$883,0)</f>
        <v>0</v>
      </c>
      <c r="BI883" s="96">
        <f>IF($N$883="nulová",$J$883,0)</f>
        <v>0</v>
      </c>
      <c r="BJ883" s="19" t="s">
        <v>73</v>
      </c>
      <c r="BK883" s="96">
        <f>ROUND($I$883*$H$883,1)</f>
        <v>0</v>
      </c>
      <c r="BL883" s="19" t="s">
        <v>698</v>
      </c>
      <c r="BM883" s="19" t="s">
        <v>2110</v>
      </c>
    </row>
    <row r="884" spans="2:65" s="22" customFormat="1" ht="15.75" customHeight="1" x14ac:dyDescent="0.3">
      <c r="B884" s="23"/>
      <c r="C884" s="89" t="s">
        <v>2111</v>
      </c>
      <c r="D884" s="89" t="s">
        <v>156</v>
      </c>
      <c r="E884" s="87" t="s">
        <v>726</v>
      </c>
      <c r="F884" s="88" t="s">
        <v>970</v>
      </c>
      <c r="G884" s="89" t="s">
        <v>711</v>
      </c>
      <c r="H884" s="90">
        <v>1</v>
      </c>
      <c r="I884" s="118"/>
      <c r="J884" s="91">
        <f>ROUND($I$884*$H$884,1)</f>
        <v>0</v>
      </c>
      <c r="K884" s="88"/>
      <c r="L884" s="23"/>
      <c r="M884" s="92"/>
      <c r="N884" s="93" t="s">
        <v>37</v>
      </c>
      <c r="Q884" s="94">
        <v>0</v>
      </c>
      <c r="R884" s="94">
        <f>$Q$884*$H$884</f>
        <v>0</v>
      </c>
      <c r="S884" s="94">
        <v>0</v>
      </c>
      <c r="T884" s="95">
        <f>$S$884*$H$884</f>
        <v>0</v>
      </c>
      <c r="AR884" s="19" t="s">
        <v>698</v>
      </c>
      <c r="AT884" s="19" t="s">
        <v>156</v>
      </c>
      <c r="AU884" s="19" t="s">
        <v>73</v>
      </c>
      <c r="AY884" s="19" t="s">
        <v>154</v>
      </c>
      <c r="BE884" s="96">
        <f>IF($N$884="základní",$J$884,0)</f>
        <v>0</v>
      </c>
      <c r="BF884" s="96">
        <f>IF($N$884="snížená",$J$884,0)</f>
        <v>0</v>
      </c>
      <c r="BG884" s="96">
        <f>IF($N$884="zákl. přenesená",$J$884,0)</f>
        <v>0</v>
      </c>
      <c r="BH884" s="96">
        <f>IF($N$884="sníž. přenesená",$J$884,0)</f>
        <v>0</v>
      </c>
      <c r="BI884" s="96">
        <f>IF($N$884="nulová",$J$884,0)</f>
        <v>0</v>
      </c>
      <c r="BJ884" s="19" t="s">
        <v>73</v>
      </c>
      <c r="BK884" s="96">
        <f>ROUND($I$884*$H$884,1)</f>
        <v>0</v>
      </c>
      <c r="BL884" s="19" t="s">
        <v>698</v>
      </c>
      <c r="BM884" s="19" t="s">
        <v>2112</v>
      </c>
    </row>
    <row r="885" spans="2:65" s="22" customFormat="1" ht="15.75" customHeight="1" x14ac:dyDescent="0.3">
      <c r="B885" s="23"/>
      <c r="C885" s="89" t="s">
        <v>2113</v>
      </c>
      <c r="D885" s="89" t="s">
        <v>156</v>
      </c>
      <c r="E885" s="87" t="s">
        <v>730</v>
      </c>
      <c r="F885" s="88" t="s">
        <v>2114</v>
      </c>
      <c r="G885" s="89" t="s">
        <v>711</v>
      </c>
      <c r="H885" s="90">
        <v>1</v>
      </c>
      <c r="I885" s="118"/>
      <c r="J885" s="91">
        <f>ROUND($I$885*$H$885,1)</f>
        <v>0</v>
      </c>
      <c r="K885" s="88"/>
      <c r="L885" s="23"/>
      <c r="M885" s="92"/>
      <c r="N885" s="93" t="s">
        <v>37</v>
      </c>
      <c r="Q885" s="94">
        <v>0</v>
      </c>
      <c r="R885" s="94">
        <f>$Q$885*$H$885</f>
        <v>0</v>
      </c>
      <c r="S885" s="94">
        <v>0</v>
      </c>
      <c r="T885" s="95">
        <f>$S$885*$H$885</f>
        <v>0</v>
      </c>
      <c r="AR885" s="19" t="s">
        <v>698</v>
      </c>
      <c r="AT885" s="19" t="s">
        <v>156</v>
      </c>
      <c r="AU885" s="19" t="s">
        <v>73</v>
      </c>
      <c r="AY885" s="19" t="s">
        <v>154</v>
      </c>
      <c r="BE885" s="96">
        <f>IF($N$885="základní",$J$885,0)</f>
        <v>0</v>
      </c>
      <c r="BF885" s="96">
        <f>IF($N$885="snížená",$J$885,0)</f>
        <v>0</v>
      </c>
      <c r="BG885" s="96">
        <f>IF($N$885="zákl. přenesená",$J$885,0)</f>
        <v>0</v>
      </c>
      <c r="BH885" s="96">
        <f>IF($N$885="sníž. přenesená",$J$885,0)</f>
        <v>0</v>
      </c>
      <c r="BI885" s="96">
        <f>IF($N$885="nulová",$J$885,0)</f>
        <v>0</v>
      </c>
      <c r="BJ885" s="19" t="s">
        <v>73</v>
      </c>
      <c r="BK885" s="96">
        <f>ROUND($I$885*$H$885,1)</f>
        <v>0</v>
      </c>
      <c r="BL885" s="19" t="s">
        <v>698</v>
      </c>
      <c r="BM885" s="19" t="s">
        <v>2115</v>
      </c>
    </row>
    <row r="886" spans="2:65" s="22" customFormat="1" ht="15.75" customHeight="1" x14ac:dyDescent="0.3">
      <c r="B886" s="23"/>
      <c r="C886" s="89" t="s">
        <v>2116</v>
      </c>
      <c r="D886" s="89" t="s">
        <v>156</v>
      </c>
      <c r="E886" s="87" t="s">
        <v>734</v>
      </c>
      <c r="F886" s="88" t="s">
        <v>2117</v>
      </c>
      <c r="G886" s="89" t="s">
        <v>711</v>
      </c>
      <c r="H886" s="90">
        <v>1</v>
      </c>
      <c r="I886" s="118"/>
      <c r="J886" s="91">
        <f>ROUND($I$886*$H$886,1)</f>
        <v>0</v>
      </c>
      <c r="K886" s="88"/>
      <c r="L886" s="23"/>
      <c r="M886" s="92"/>
      <c r="N886" s="114" t="s">
        <v>37</v>
      </c>
      <c r="O886" s="115"/>
      <c r="P886" s="115"/>
      <c r="Q886" s="116">
        <v>0</v>
      </c>
      <c r="R886" s="116">
        <f>$Q$886*$H$886</f>
        <v>0</v>
      </c>
      <c r="S886" s="116">
        <v>0</v>
      </c>
      <c r="T886" s="117">
        <f>$S$886*$H$886</f>
        <v>0</v>
      </c>
      <c r="AR886" s="19" t="s">
        <v>698</v>
      </c>
      <c r="AT886" s="19" t="s">
        <v>156</v>
      </c>
      <c r="AU886" s="19" t="s">
        <v>73</v>
      </c>
      <c r="AY886" s="19" t="s">
        <v>154</v>
      </c>
      <c r="BE886" s="96">
        <f>IF($N$886="základní",$J$886,0)</f>
        <v>0</v>
      </c>
      <c r="BF886" s="96">
        <f>IF($N$886="snížená",$J$886,0)</f>
        <v>0</v>
      </c>
      <c r="BG886" s="96">
        <f>IF($N$886="zákl. přenesená",$J$886,0)</f>
        <v>0</v>
      </c>
      <c r="BH886" s="96">
        <f>IF($N$886="sníž. přenesená",$J$886,0)</f>
        <v>0</v>
      </c>
      <c r="BI886" s="96">
        <f>IF($N$886="nulová",$J$886,0)</f>
        <v>0</v>
      </c>
      <c r="BJ886" s="19" t="s">
        <v>73</v>
      </c>
      <c r="BK886" s="96">
        <f>ROUND($I$886*$H$886,1)</f>
        <v>0</v>
      </c>
      <c r="BL886" s="19" t="s">
        <v>698</v>
      </c>
      <c r="BM886" s="19" t="s">
        <v>2118</v>
      </c>
    </row>
    <row r="887" spans="2:65" s="22" customFormat="1" ht="7.5" customHeight="1" x14ac:dyDescent="0.3">
      <c r="B887" s="42"/>
      <c r="C887" s="43"/>
      <c r="D887" s="43"/>
      <c r="E887" s="43"/>
      <c r="F887" s="43"/>
      <c r="G887" s="43"/>
      <c r="H887" s="43"/>
      <c r="I887" s="43"/>
      <c r="J887" s="43"/>
      <c r="K887" s="43"/>
      <c r="L887" s="23"/>
      <c r="AT887" s="9"/>
    </row>
  </sheetData>
  <sheetProtection password="CF66" sheet="1"/>
  <mergeCells count="12">
    <mergeCell ref="E47:H47"/>
    <mergeCell ref="E49:H49"/>
    <mergeCell ref="E51:H51"/>
    <mergeCell ref="E84:H84"/>
    <mergeCell ref="E86:H86"/>
    <mergeCell ref="E88:H88"/>
    <mergeCell ref="G1:H1"/>
    <mergeCell ref="L2:V2"/>
    <mergeCell ref="E7:H7"/>
    <mergeCell ref="E9:H9"/>
    <mergeCell ref="E11:H11"/>
    <mergeCell ref="E26:H26"/>
  </mergeCells>
  <hyperlinks>
    <hyperlink ref="F1:G1" location="C2" tooltip="Krycí list soupisu" display="1) Krycí list soupisu"/>
    <hyperlink ref="G1:H1" location="C58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87"/>
  <sheetViews>
    <sheetView showGridLines="0" workbookViewId="0">
      <pane ySplit="1" topLeftCell="A75" activePane="bottomLeft" state="frozenSplit"/>
      <selection pane="bottomLeft" activeCell="I99" sqref="I99"/>
    </sheetView>
  </sheetViews>
  <sheetFormatPr defaultColWidth="10.5" defaultRowHeight="14.25" customHeight="1" x14ac:dyDescent="0.3"/>
  <cols>
    <col min="1" max="1" width="8.33203125" style="9" customWidth="1"/>
    <col min="2" max="2" width="1.6640625" style="9" customWidth="1"/>
    <col min="3" max="3" width="4.1640625" style="9" customWidth="1"/>
    <col min="4" max="4" width="4.33203125" style="9" customWidth="1"/>
    <col min="5" max="5" width="17.1640625" style="9" customWidth="1"/>
    <col min="6" max="6" width="90.83203125" style="9" customWidth="1"/>
    <col min="7" max="7" width="8.6640625" style="9" customWidth="1"/>
    <col min="8" max="8" width="11.1640625" style="9" customWidth="1"/>
    <col min="9" max="9" width="12.6640625" style="9" customWidth="1"/>
    <col min="10" max="10" width="23.5" style="9" customWidth="1"/>
    <col min="11" max="11" width="15.5" style="9" customWidth="1"/>
    <col min="12" max="12" width="10.5" style="10" customWidth="1"/>
    <col min="13" max="18" width="10.5" style="9" hidden="1" customWidth="1"/>
    <col min="19" max="19" width="8.1640625" style="9" hidden="1" customWidth="1"/>
    <col min="20" max="20" width="29.6640625" style="9" hidden="1" customWidth="1"/>
    <col min="21" max="21" width="16.33203125" style="9" hidden="1" customWidth="1"/>
    <col min="22" max="22" width="12.33203125" style="9" customWidth="1"/>
    <col min="23" max="23" width="16.33203125" style="9" customWidth="1"/>
    <col min="24" max="24" width="12.1640625" style="9" customWidth="1"/>
    <col min="25" max="25" width="15" style="9" customWidth="1"/>
    <col min="26" max="26" width="11" style="9" customWidth="1"/>
    <col min="27" max="27" width="15" style="9" customWidth="1"/>
    <col min="28" max="28" width="16.33203125" style="9" customWidth="1"/>
    <col min="29" max="29" width="11" style="9" customWidth="1"/>
    <col min="30" max="30" width="15" style="9" customWidth="1"/>
    <col min="31" max="31" width="16.33203125" style="9" customWidth="1"/>
    <col min="32" max="43" width="10.5" style="10" customWidth="1"/>
    <col min="44" max="65" width="10.5" style="9" hidden="1" customWidth="1"/>
    <col min="66" max="16384" width="10.5" style="10"/>
  </cols>
  <sheetData>
    <row r="1" spans="1:256" s="8" customFormat="1" ht="22.5" customHeight="1" x14ac:dyDescent="0.3">
      <c r="A1" s="5"/>
      <c r="B1" s="2"/>
      <c r="C1" s="2"/>
      <c r="D1" s="3" t="s">
        <v>1</v>
      </c>
      <c r="E1" s="2"/>
      <c r="F1" s="4" t="s">
        <v>2638</v>
      </c>
      <c r="G1" s="214" t="s">
        <v>2639</v>
      </c>
      <c r="H1" s="214"/>
      <c r="I1" s="2"/>
      <c r="J1" s="4" t="s">
        <v>2640</v>
      </c>
      <c r="K1" s="3" t="s">
        <v>111</v>
      </c>
      <c r="L1" s="4" t="s">
        <v>2641</v>
      </c>
      <c r="M1" s="4"/>
      <c r="N1" s="4"/>
      <c r="O1" s="4"/>
      <c r="P1" s="4"/>
      <c r="Q1" s="4"/>
      <c r="R1" s="4"/>
      <c r="S1" s="4"/>
      <c r="T1" s="4"/>
      <c r="U1" s="7"/>
      <c r="V1" s="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9" customFormat="1" ht="37.5" customHeight="1" x14ac:dyDescent="0.3">
      <c r="L2" s="178" t="s">
        <v>6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9" t="s">
        <v>98</v>
      </c>
    </row>
    <row r="3" spans="1:256" s="9" customFormat="1" ht="7.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3"/>
      <c r="AT3" s="9" t="s">
        <v>75</v>
      </c>
    </row>
    <row r="4" spans="1:256" s="9" customFormat="1" ht="37.5" customHeight="1" x14ac:dyDescent="0.3">
      <c r="B4" s="14"/>
      <c r="D4" s="15" t="s">
        <v>112</v>
      </c>
      <c r="K4" s="16"/>
      <c r="M4" s="17" t="s">
        <v>11</v>
      </c>
      <c r="AT4" s="9" t="s">
        <v>4</v>
      </c>
    </row>
    <row r="5" spans="1:256" s="9" customFormat="1" ht="7.5" customHeight="1" x14ac:dyDescent="0.3">
      <c r="B5" s="14"/>
      <c r="K5" s="16"/>
    </row>
    <row r="6" spans="1:256" s="9" customFormat="1" ht="15.75" customHeight="1" x14ac:dyDescent="0.3">
      <c r="B6" s="14"/>
      <c r="D6" s="18" t="s">
        <v>17</v>
      </c>
      <c r="K6" s="16"/>
    </row>
    <row r="7" spans="1:256" s="9" customFormat="1" ht="15.75" customHeight="1" x14ac:dyDescent="0.3">
      <c r="B7" s="14"/>
      <c r="E7" s="215" t="str">
        <f>'Rekapitulace stavby'!$K$6</f>
        <v>Město Libavá - rekonstrukce kotelny č. 210</v>
      </c>
      <c r="F7" s="179"/>
      <c r="G7" s="179"/>
      <c r="H7" s="179"/>
      <c r="K7" s="16"/>
    </row>
    <row r="8" spans="1:256" s="9" customFormat="1" ht="15.75" customHeight="1" x14ac:dyDescent="0.3">
      <c r="B8" s="14"/>
      <c r="D8" s="18" t="s">
        <v>113</v>
      </c>
      <c r="K8" s="16"/>
    </row>
    <row r="9" spans="1:256" s="9" customFormat="1" ht="16.5" customHeight="1" x14ac:dyDescent="0.3">
      <c r="B9" s="14"/>
      <c r="E9" s="215" t="s">
        <v>986</v>
      </c>
      <c r="F9" s="179"/>
      <c r="G9" s="179"/>
      <c r="H9" s="179"/>
      <c r="K9" s="16"/>
    </row>
    <row r="10" spans="1:256" s="9" customFormat="1" ht="15.75" customHeight="1" x14ac:dyDescent="0.3">
      <c r="B10" s="14"/>
      <c r="D10" s="18" t="s">
        <v>115</v>
      </c>
      <c r="K10" s="16"/>
    </row>
    <row r="11" spans="1:256" s="19" customFormat="1" ht="16.5" customHeight="1" x14ac:dyDescent="0.3">
      <c r="B11" s="20"/>
      <c r="E11" s="217" t="s">
        <v>2119</v>
      </c>
      <c r="F11" s="216"/>
      <c r="G11" s="216"/>
      <c r="H11" s="216"/>
      <c r="K11" s="21"/>
    </row>
    <row r="12" spans="1:256" s="22" customFormat="1" ht="15.75" customHeight="1" x14ac:dyDescent="0.3">
      <c r="B12" s="23"/>
      <c r="D12" s="18" t="s">
        <v>2120</v>
      </c>
      <c r="K12" s="24"/>
    </row>
    <row r="13" spans="1:256" s="22" customFormat="1" ht="37.5" customHeight="1" x14ac:dyDescent="0.3">
      <c r="B13" s="23"/>
      <c r="E13" s="196" t="s">
        <v>2121</v>
      </c>
      <c r="F13" s="197"/>
      <c r="G13" s="197"/>
      <c r="H13" s="197"/>
      <c r="K13" s="24"/>
    </row>
    <row r="14" spans="1:256" s="22" customFormat="1" ht="14.25" customHeight="1" x14ac:dyDescent="0.3">
      <c r="B14" s="23"/>
      <c r="K14" s="24"/>
    </row>
    <row r="15" spans="1:256" s="22" customFormat="1" ht="15" customHeight="1" x14ac:dyDescent="0.3">
      <c r="B15" s="23"/>
      <c r="D15" s="18" t="s">
        <v>19</v>
      </c>
      <c r="F15" s="25"/>
      <c r="I15" s="18" t="s">
        <v>20</v>
      </c>
      <c r="J15" s="25"/>
      <c r="K15" s="24"/>
    </row>
    <row r="16" spans="1:256" s="22" customFormat="1" ht="15" customHeight="1" x14ac:dyDescent="0.3">
      <c r="B16" s="23"/>
      <c r="D16" s="18" t="s">
        <v>21</v>
      </c>
      <c r="F16" s="25" t="s">
        <v>22</v>
      </c>
      <c r="I16" s="18" t="s">
        <v>23</v>
      </c>
      <c r="J16" s="26" t="str">
        <f>'Rekapitulace stavby'!$AN$8</f>
        <v>Vyplň údaj</v>
      </c>
      <c r="K16" s="24"/>
    </row>
    <row r="17" spans="2:11" s="22" customFormat="1" ht="12" customHeight="1" x14ac:dyDescent="0.3">
      <c r="B17" s="23"/>
      <c r="K17" s="24"/>
    </row>
    <row r="18" spans="2:11" s="22" customFormat="1" ht="15" customHeight="1" x14ac:dyDescent="0.3">
      <c r="B18" s="23"/>
      <c r="D18" s="18" t="s">
        <v>24</v>
      </c>
      <c r="I18" s="18" t="s">
        <v>25</v>
      </c>
      <c r="J18" s="25" t="str">
        <f>IF('Rekapitulace stavby'!$AN$10="","",'Rekapitulace stavby'!$AN$10)</f>
        <v/>
      </c>
      <c r="K18" s="24"/>
    </row>
    <row r="19" spans="2:11" s="22" customFormat="1" ht="18.75" customHeight="1" x14ac:dyDescent="0.3">
      <c r="B19" s="23"/>
      <c r="E19" s="25" t="str">
        <f>IF('Rekapitulace stavby'!$E$11="","",'Rekapitulace stavby'!$E$11)</f>
        <v xml:space="preserve"> </v>
      </c>
      <c r="I19" s="18" t="s">
        <v>26</v>
      </c>
      <c r="J19" s="25" t="str">
        <f>IF('Rekapitulace stavby'!$AN$11="","",'Rekapitulace stavby'!$AN$11)</f>
        <v/>
      </c>
      <c r="K19" s="24"/>
    </row>
    <row r="20" spans="2:11" s="22" customFormat="1" ht="7.5" customHeight="1" x14ac:dyDescent="0.3">
      <c r="B20" s="23"/>
      <c r="K20" s="24"/>
    </row>
    <row r="21" spans="2:11" s="22" customFormat="1" ht="15" customHeight="1" x14ac:dyDescent="0.3">
      <c r="B21" s="23"/>
      <c r="D21" s="18" t="s">
        <v>27</v>
      </c>
      <c r="I21" s="18" t="s">
        <v>25</v>
      </c>
      <c r="J21" s="25" t="str">
        <f>IF('Rekapitulace stavby'!$AN$13="Vyplň údaj","",IF('Rekapitulace stavby'!$AN$13="","",'Rekapitulace stavby'!$AN$13))</f>
        <v/>
      </c>
      <c r="K21" s="24"/>
    </row>
    <row r="22" spans="2:11" s="22" customFormat="1" ht="18.75" customHeight="1" x14ac:dyDescent="0.3">
      <c r="B22" s="23"/>
      <c r="E22" s="25" t="str">
        <f>IF('Rekapitulace stavby'!$E$14="Vyplň údaj","",IF('Rekapitulace stavby'!$E$14="","",'Rekapitulace stavby'!$E$14))</f>
        <v/>
      </c>
      <c r="I22" s="18" t="s">
        <v>26</v>
      </c>
      <c r="J22" s="25" t="str">
        <f>IF('Rekapitulace stavby'!$AN$14="Vyplň údaj","",IF('Rekapitulace stavby'!$AN$14="","",'Rekapitulace stavby'!$AN$14))</f>
        <v/>
      </c>
      <c r="K22" s="24"/>
    </row>
    <row r="23" spans="2:11" s="22" customFormat="1" ht="7.5" customHeight="1" x14ac:dyDescent="0.3">
      <c r="B23" s="23"/>
      <c r="K23" s="24"/>
    </row>
    <row r="24" spans="2:11" s="22" customFormat="1" ht="15" customHeight="1" x14ac:dyDescent="0.3">
      <c r="B24" s="23"/>
      <c r="D24" s="18" t="s">
        <v>29</v>
      </c>
      <c r="I24" s="18" t="s">
        <v>25</v>
      </c>
      <c r="J24" s="25" t="str">
        <f>IF('Rekapitulace stavby'!$AN$16="","",'Rekapitulace stavby'!$AN$16)</f>
        <v/>
      </c>
      <c r="K24" s="24"/>
    </row>
    <row r="25" spans="2:11" s="22" customFormat="1" ht="18.75" customHeight="1" x14ac:dyDescent="0.3">
      <c r="B25" s="23"/>
      <c r="E25" s="25" t="str">
        <f>IF('Rekapitulace stavby'!$E$17="","",'Rekapitulace stavby'!$E$17)</f>
        <v xml:space="preserve"> </v>
      </c>
      <c r="I25" s="18" t="s">
        <v>26</v>
      </c>
      <c r="J25" s="25" t="str">
        <f>IF('Rekapitulace stavby'!$AN$17="","",'Rekapitulace stavby'!$AN$17)</f>
        <v/>
      </c>
      <c r="K25" s="24"/>
    </row>
    <row r="26" spans="2:11" s="22" customFormat="1" ht="7.5" customHeight="1" x14ac:dyDescent="0.3">
      <c r="B26" s="23"/>
      <c r="K26" s="24"/>
    </row>
    <row r="27" spans="2:11" s="22" customFormat="1" ht="15" customHeight="1" x14ac:dyDescent="0.3">
      <c r="B27" s="23"/>
      <c r="D27" s="18" t="s">
        <v>30</v>
      </c>
      <c r="K27" s="24"/>
    </row>
    <row r="28" spans="2:11" s="19" customFormat="1" ht="15.75" customHeight="1" x14ac:dyDescent="0.3">
      <c r="B28" s="20"/>
      <c r="E28" s="210"/>
      <c r="F28" s="216"/>
      <c r="G28" s="216"/>
      <c r="H28" s="216"/>
      <c r="K28" s="21"/>
    </row>
    <row r="29" spans="2:11" s="22" customFormat="1" ht="7.5" customHeight="1" x14ac:dyDescent="0.3">
      <c r="B29" s="23"/>
      <c r="K29" s="24"/>
    </row>
    <row r="30" spans="2:11" s="22" customFormat="1" ht="7.5" customHeight="1" x14ac:dyDescent="0.3">
      <c r="B30" s="23"/>
      <c r="D30" s="27"/>
      <c r="E30" s="27"/>
      <c r="F30" s="27"/>
      <c r="G30" s="27"/>
      <c r="H30" s="27"/>
      <c r="I30" s="27"/>
      <c r="J30" s="27"/>
      <c r="K30" s="28"/>
    </row>
    <row r="31" spans="2:11" s="22" customFormat="1" ht="26.25" customHeight="1" x14ac:dyDescent="0.3">
      <c r="B31" s="23"/>
      <c r="D31" s="29" t="s">
        <v>32</v>
      </c>
      <c r="J31" s="30">
        <f>ROUND($J$96,1)</f>
        <v>0</v>
      </c>
      <c r="K31" s="24"/>
    </row>
    <row r="32" spans="2:11" s="22" customFormat="1" ht="7.5" customHeight="1" x14ac:dyDescent="0.3">
      <c r="B32" s="23"/>
      <c r="D32" s="27"/>
      <c r="E32" s="27"/>
      <c r="F32" s="27"/>
      <c r="G32" s="27"/>
      <c r="H32" s="27"/>
      <c r="I32" s="27"/>
      <c r="J32" s="27"/>
      <c r="K32" s="28"/>
    </row>
    <row r="33" spans="2:11" s="22" customFormat="1" ht="15" customHeight="1" x14ac:dyDescent="0.3">
      <c r="B33" s="23"/>
      <c r="F33" s="31" t="s">
        <v>34</v>
      </c>
      <c r="I33" s="31" t="s">
        <v>33</v>
      </c>
      <c r="J33" s="31" t="s">
        <v>35</v>
      </c>
      <c r="K33" s="24"/>
    </row>
    <row r="34" spans="2:11" s="22" customFormat="1" ht="15" customHeight="1" x14ac:dyDescent="0.3">
      <c r="B34" s="23"/>
      <c r="D34" s="32" t="s">
        <v>36</v>
      </c>
      <c r="E34" s="32" t="s">
        <v>37</v>
      </c>
      <c r="F34" s="33">
        <f>ROUND(SUM($BE$96:$BE$177),1)</f>
        <v>0</v>
      </c>
      <c r="I34" s="34">
        <v>0.21</v>
      </c>
      <c r="J34" s="33">
        <f>ROUND(SUM($BE$96:$BE$177)*$I$34,1)</f>
        <v>0</v>
      </c>
      <c r="K34" s="24"/>
    </row>
    <row r="35" spans="2:11" s="22" customFormat="1" ht="15" customHeight="1" x14ac:dyDescent="0.3">
      <c r="B35" s="23"/>
      <c r="E35" s="32" t="s">
        <v>38</v>
      </c>
      <c r="F35" s="33">
        <f>ROUND(SUM($BF$96:$BF$177),1)</f>
        <v>0</v>
      </c>
      <c r="I35" s="34">
        <v>0.15</v>
      </c>
      <c r="J35" s="33">
        <f>ROUND(SUM($BF$96:$BF$177)*$I$35,1)</f>
        <v>0</v>
      </c>
      <c r="K35" s="24"/>
    </row>
    <row r="36" spans="2:11" s="22" customFormat="1" ht="15" hidden="1" customHeight="1" x14ac:dyDescent="0.3">
      <c r="B36" s="23"/>
      <c r="E36" s="32" t="s">
        <v>39</v>
      </c>
      <c r="F36" s="33">
        <f>ROUND(SUM($BG$96:$BG$177),1)</f>
        <v>0</v>
      </c>
      <c r="I36" s="34">
        <v>0.21</v>
      </c>
      <c r="J36" s="33">
        <v>0</v>
      </c>
      <c r="K36" s="24"/>
    </row>
    <row r="37" spans="2:11" s="22" customFormat="1" ht="15" hidden="1" customHeight="1" x14ac:dyDescent="0.3">
      <c r="B37" s="23"/>
      <c r="E37" s="32" t="s">
        <v>40</v>
      </c>
      <c r="F37" s="33">
        <f>ROUND(SUM($BH$96:$BH$177),1)</f>
        <v>0</v>
      </c>
      <c r="I37" s="34">
        <v>0.15</v>
      </c>
      <c r="J37" s="33">
        <v>0</v>
      </c>
      <c r="K37" s="24"/>
    </row>
    <row r="38" spans="2:11" s="22" customFormat="1" ht="15" hidden="1" customHeight="1" x14ac:dyDescent="0.3">
      <c r="B38" s="23"/>
      <c r="E38" s="32" t="s">
        <v>41</v>
      </c>
      <c r="F38" s="33">
        <f>ROUND(SUM($BI$96:$BI$177),1)</f>
        <v>0</v>
      </c>
      <c r="I38" s="34">
        <v>0</v>
      </c>
      <c r="J38" s="33">
        <v>0</v>
      </c>
      <c r="K38" s="24"/>
    </row>
    <row r="39" spans="2:11" s="22" customFormat="1" ht="7.5" customHeight="1" x14ac:dyDescent="0.3">
      <c r="B39" s="23"/>
      <c r="K39" s="24"/>
    </row>
    <row r="40" spans="2:11" s="22" customFormat="1" ht="26.25" customHeight="1" x14ac:dyDescent="0.3">
      <c r="B40" s="23"/>
      <c r="C40" s="35"/>
      <c r="D40" s="36" t="s">
        <v>42</v>
      </c>
      <c r="E40" s="37"/>
      <c r="F40" s="37"/>
      <c r="G40" s="38" t="s">
        <v>43</v>
      </c>
      <c r="H40" s="39" t="s">
        <v>44</v>
      </c>
      <c r="I40" s="37"/>
      <c r="J40" s="40">
        <f>ROUND(SUM($J$31:$J$38),1)</f>
        <v>0</v>
      </c>
      <c r="K40" s="41"/>
    </row>
    <row r="41" spans="2:11" s="22" customFormat="1" ht="15" customHeight="1" x14ac:dyDescent="0.3">
      <c r="B41" s="42"/>
      <c r="C41" s="43"/>
      <c r="D41" s="43"/>
      <c r="E41" s="43"/>
      <c r="F41" s="43"/>
      <c r="G41" s="43"/>
      <c r="H41" s="43"/>
      <c r="I41" s="43"/>
      <c r="J41" s="43"/>
      <c r="K41" s="44"/>
    </row>
    <row r="45" spans="2:11" s="22" customFormat="1" ht="7.5" customHeight="1" x14ac:dyDescent="0.3">
      <c r="B45" s="45"/>
      <c r="C45" s="46"/>
      <c r="D45" s="46"/>
      <c r="E45" s="46"/>
      <c r="F45" s="46"/>
      <c r="G45" s="46"/>
      <c r="H45" s="46"/>
      <c r="I45" s="46"/>
      <c r="J45" s="46"/>
      <c r="K45" s="47"/>
    </row>
    <row r="46" spans="2:11" s="22" customFormat="1" ht="37.5" customHeight="1" x14ac:dyDescent="0.3">
      <c r="B46" s="23"/>
      <c r="C46" s="15" t="s">
        <v>117</v>
      </c>
      <c r="K46" s="24"/>
    </row>
    <row r="47" spans="2:11" s="22" customFormat="1" ht="7.5" customHeight="1" x14ac:dyDescent="0.3">
      <c r="B47" s="23"/>
      <c r="K47" s="24"/>
    </row>
    <row r="48" spans="2:11" s="22" customFormat="1" ht="15" customHeight="1" x14ac:dyDescent="0.3">
      <c r="B48" s="23"/>
      <c r="C48" s="18" t="s">
        <v>17</v>
      </c>
      <c r="K48" s="24"/>
    </row>
    <row r="49" spans="2:47" s="22" customFormat="1" ht="16.5" customHeight="1" x14ac:dyDescent="0.3">
      <c r="B49" s="23"/>
      <c r="E49" s="215" t="str">
        <f>$E$7</f>
        <v>Město Libavá - rekonstrukce kotelny č. 210</v>
      </c>
      <c r="F49" s="197"/>
      <c r="G49" s="197"/>
      <c r="H49" s="197"/>
      <c r="K49" s="24"/>
    </row>
    <row r="50" spans="2:47" s="9" customFormat="1" ht="15.75" customHeight="1" x14ac:dyDescent="0.3">
      <c r="B50" s="14"/>
      <c r="C50" s="18" t="s">
        <v>113</v>
      </c>
      <c r="K50" s="16"/>
    </row>
    <row r="51" spans="2:47" s="9" customFormat="1" ht="16.5" customHeight="1" x14ac:dyDescent="0.3">
      <c r="B51" s="14"/>
      <c r="E51" s="215" t="s">
        <v>986</v>
      </c>
      <c r="F51" s="179"/>
      <c r="G51" s="179"/>
      <c r="H51" s="179"/>
      <c r="K51" s="16"/>
    </row>
    <row r="52" spans="2:47" s="9" customFormat="1" ht="15.75" customHeight="1" x14ac:dyDescent="0.3">
      <c r="B52" s="14"/>
      <c r="C52" s="18" t="s">
        <v>115</v>
      </c>
      <c r="K52" s="16"/>
    </row>
    <row r="53" spans="2:47" s="22" customFormat="1" ht="16.5" customHeight="1" x14ac:dyDescent="0.3">
      <c r="B53" s="23"/>
      <c r="E53" s="204" t="s">
        <v>2119</v>
      </c>
      <c r="F53" s="197"/>
      <c r="G53" s="197"/>
      <c r="H53" s="197"/>
      <c r="K53" s="24"/>
    </row>
    <row r="54" spans="2:47" s="22" customFormat="1" ht="15" customHeight="1" x14ac:dyDescent="0.3">
      <c r="B54" s="23"/>
      <c r="C54" s="18" t="s">
        <v>2120</v>
      </c>
      <c r="K54" s="24"/>
    </row>
    <row r="55" spans="2:47" s="22" customFormat="1" ht="19.5" customHeight="1" x14ac:dyDescent="0.3">
      <c r="B55" s="23"/>
      <c r="E55" s="196" t="str">
        <f>$E$13</f>
        <v>17-335-3-2-1 - Kotelna a sklad ELTO</v>
      </c>
      <c r="F55" s="197"/>
      <c r="G55" s="197"/>
      <c r="H55" s="197"/>
      <c r="K55" s="24"/>
    </row>
    <row r="56" spans="2:47" s="22" customFormat="1" ht="7.5" customHeight="1" x14ac:dyDescent="0.3">
      <c r="B56" s="23"/>
      <c r="K56" s="24"/>
    </row>
    <row r="57" spans="2:47" s="22" customFormat="1" ht="18.75" customHeight="1" x14ac:dyDescent="0.3">
      <c r="B57" s="23"/>
      <c r="C57" s="18" t="s">
        <v>21</v>
      </c>
      <c r="F57" s="25" t="str">
        <f>$F$16</f>
        <v xml:space="preserve"> </v>
      </c>
      <c r="I57" s="18" t="s">
        <v>23</v>
      </c>
      <c r="J57" s="26" t="str">
        <f>IF($J$16="","",$J$16)</f>
        <v>Vyplň údaj</v>
      </c>
      <c r="K57" s="24"/>
    </row>
    <row r="58" spans="2:47" s="22" customFormat="1" ht="7.5" customHeight="1" x14ac:dyDescent="0.3">
      <c r="B58" s="23"/>
      <c r="K58" s="24"/>
    </row>
    <row r="59" spans="2:47" s="22" customFormat="1" ht="15.75" customHeight="1" x14ac:dyDescent="0.3">
      <c r="B59" s="23"/>
      <c r="C59" s="18" t="s">
        <v>24</v>
      </c>
      <c r="F59" s="25" t="str">
        <f>$E$19</f>
        <v xml:space="preserve"> </v>
      </c>
      <c r="I59" s="18" t="s">
        <v>29</v>
      </c>
      <c r="J59" s="25" t="str">
        <f>$E$25</f>
        <v xml:space="preserve"> </v>
      </c>
      <c r="K59" s="24"/>
    </row>
    <row r="60" spans="2:47" s="22" customFormat="1" ht="15" customHeight="1" x14ac:dyDescent="0.3">
      <c r="B60" s="23"/>
      <c r="C60" s="18" t="s">
        <v>27</v>
      </c>
      <c r="F60" s="25" t="str">
        <f>IF($E$22="","",$E$22)</f>
        <v/>
      </c>
      <c r="K60" s="24"/>
    </row>
    <row r="61" spans="2:47" s="22" customFormat="1" ht="11.25" customHeight="1" x14ac:dyDescent="0.3">
      <c r="B61" s="23"/>
      <c r="K61" s="24"/>
    </row>
    <row r="62" spans="2:47" s="22" customFormat="1" ht="30" customHeight="1" x14ac:dyDescent="0.3">
      <c r="B62" s="23"/>
      <c r="C62" s="48" t="s">
        <v>118</v>
      </c>
      <c r="D62" s="35"/>
      <c r="E62" s="35"/>
      <c r="F62" s="35"/>
      <c r="G62" s="35"/>
      <c r="H62" s="35"/>
      <c r="I62" s="35"/>
      <c r="J62" s="49" t="s">
        <v>119</v>
      </c>
      <c r="K62" s="50"/>
    </row>
    <row r="63" spans="2:47" s="22" customFormat="1" ht="11.25" customHeight="1" x14ac:dyDescent="0.3">
      <c r="B63" s="23"/>
      <c r="K63" s="24"/>
    </row>
    <row r="64" spans="2:47" s="22" customFormat="1" ht="30" customHeight="1" x14ac:dyDescent="0.3">
      <c r="B64" s="23"/>
      <c r="C64" s="51" t="s">
        <v>120</v>
      </c>
      <c r="J64" s="30">
        <f>ROUND($J$96,1)</f>
        <v>0</v>
      </c>
      <c r="K64" s="24"/>
      <c r="AU64" s="22" t="s">
        <v>121</v>
      </c>
    </row>
    <row r="65" spans="2:12" s="53" customFormat="1" ht="25.5" customHeight="1" x14ac:dyDescent="0.3">
      <c r="B65" s="52"/>
      <c r="D65" s="54" t="s">
        <v>2122</v>
      </c>
      <c r="E65" s="54"/>
      <c r="F65" s="54"/>
      <c r="G65" s="54"/>
      <c r="H65" s="54"/>
      <c r="I65" s="54"/>
      <c r="J65" s="55">
        <f>ROUND($J$97,1)</f>
        <v>0</v>
      </c>
      <c r="K65" s="56"/>
    </row>
    <row r="66" spans="2:12" s="58" customFormat="1" ht="21" customHeight="1" x14ac:dyDescent="0.3">
      <c r="B66" s="57"/>
      <c r="D66" s="59" t="s">
        <v>2123</v>
      </c>
      <c r="E66" s="59"/>
      <c r="F66" s="59"/>
      <c r="G66" s="59"/>
      <c r="H66" s="59"/>
      <c r="I66" s="59"/>
      <c r="J66" s="60">
        <f>ROUND($J$98,1)</f>
        <v>0</v>
      </c>
      <c r="K66" s="61"/>
    </row>
    <row r="67" spans="2:12" s="58" customFormat="1" ht="21" customHeight="1" x14ac:dyDescent="0.3">
      <c r="B67" s="57"/>
      <c r="D67" s="59" t="s">
        <v>2124</v>
      </c>
      <c r="E67" s="59"/>
      <c r="F67" s="59"/>
      <c r="G67" s="59"/>
      <c r="H67" s="59"/>
      <c r="I67" s="59"/>
      <c r="J67" s="60">
        <f>ROUND($J$115,1)</f>
        <v>0</v>
      </c>
      <c r="K67" s="61"/>
    </row>
    <row r="68" spans="2:12" s="58" customFormat="1" ht="21" customHeight="1" x14ac:dyDescent="0.3">
      <c r="B68" s="57"/>
      <c r="D68" s="59" t="s">
        <v>2125</v>
      </c>
      <c r="E68" s="59"/>
      <c r="F68" s="59"/>
      <c r="G68" s="59"/>
      <c r="H68" s="59"/>
      <c r="I68" s="59"/>
      <c r="J68" s="60">
        <f>ROUND($J$124,1)</f>
        <v>0</v>
      </c>
      <c r="K68" s="61"/>
    </row>
    <row r="69" spans="2:12" s="58" customFormat="1" ht="21" customHeight="1" x14ac:dyDescent="0.3">
      <c r="B69" s="57"/>
      <c r="D69" s="59" t="s">
        <v>2126</v>
      </c>
      <c r="E69" s="59"/>
      <c r="F69" s="59"/>
      <c r="G69" s="59"/>
      <c r="H69" s="59"/>
      <c r="I69" s="59"/>
      <c r="J69" s="60">
        <f>ROUND($J$127,1)</f>
        <v>0</v>
      </c>
      <c r="K69" s="61"/>
    </row>
    <row r="70" spans="2:12" s="58" customFormat="1" ht="21" customHeight="1" x14ac:dyDescent="0.3">
      <c r="B70" s="57"/>
      <c r="D70" s="59" t="s">
        <v>2127</v>
      </c>
      <c r="E70" s="59"/>
      <c r="F70" s="59"/>
      <c r="G70" s="59"/>
      <c r="H70" s="59"/>
      <c r="I70" s="59"/>
      <c r="J70" s="60">
        <f>ROUND($J$154,1)</f>
        <v>0</v>
      </c>
      <c r="K70" s="61"/>
    </row>
    <row r="71" spans="2:12" s="58" customFormat="1" ht="21" customHeight="1" x14ac:dyDescent="0.3">
      <c r="B71" s="57"/>
      <c r="D71" s="59" t="s">
        <v>2128</v>
      </c>
      <c r="E71" s="59"/>
      <c r="F71" s="59"/>
      <c r="G71" s="59"/>
      <c r="H71" s="59"/>
      <c r="I71" s="59"/>
      <c r="J71" s="60">
        <f>ROUND($J$169,1)</f>
        <v>0</v>
      </c>
      <c r="K71" s="61"/>
    </row>
    <row r="72" spans="2:12" s="58" customFormat="1" ht="21" customHeight="1" x14ac:dyDescent="0.3">
      <c r="B72" s="57"/>
      <c r="D72" s="59" t="s">
        <v>2129</v>
      </c>
      <c r="E72" s="59"/>
      <c r="F72" s="59"/>
      <c r="G72" s="59"/>
      <c r="H72" s="59"/>
      <c r="I72" s="59"/>
      <c r="J72" s="60">
        <f>ROUND($J$174,1)</f>
        <v>0</v>
      </c>
      <c r="K72" s="61"/>
    </row>
    <row r="73" spans="2:12" s="22" customFormat="1" ht="22.5" customHeight="1" x14ac:dyDescent="0.3">
      <c r="B73" s="23"/>
      <c r="K73" s="24"/>
    </row>
    <row r="74" spans="2:12" s="22" customFormat="1" ht="7.5" customHeight="1" x14ac:dyDescent="0.3">
      <c r="B74" s="42"/>
      <c r="C74" s="43"/>
      <c r="D74" s="43"/>
      <c r="E74" s="43"/>
      <c r="F74" s="43"/>
      <c r="G74" s="43"/>
      <c r="H74" s="43"/>
      <c r="I74" s="43"/>
      <c r="J74" s="43"/>
      <c r="K74" s="44"/>
    </row>
    <row r="78" spans="2:12" s="22" customFormat="1" ht="7.5" customHeight="1" x14ac:dyDescent="0.3"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23"/>
    </row>
    <row r="79" spans="2:12" s="22" customFormat="1" ht="37.5" customHeight="1" x14ac:dyDescent="0.3">
      <c r="B79" s="23"/>
      <c r="C79" s="15" t="s">
        <v>137</v>
      </c>
      <c r="L79" s="23"/>
    </row>
    <row r="80" spans="2:12" s="22" customFormat="1" ht="7.5" customHeight="1" x14ac:dyDescent="0.3">
      <c r="B80" s="23"/>
      <c r="L80" s="23"/>
    </row>
    <row r="81" spans="2:63" s="22" customFormat="1" ht="15" customHeight="1" x14ac:dyDescent="0.3">
      <c r="B81" s="23"/>
      <c r="C81" s="18" t="s">
        <v>17</v>
      </c>
      <c r="L81" s="23"/>
    </row>
    <row r="82" spans="2:63" s="22" customFormat="1" ht="16.5" customHeight="1" x14ac:dyDescent="0.3">
      <c r="B82" s="23"/>
      <c r="E82" s="215" t="str">
        <f>$E$7</f>
        <v>Město Libavá - rekonstrukce kotelny č. 210</v>
      </c>
      <c r="F82" s="197"/>
      <c r="G82" s="197"/>
      <c r="H82" s="197"/>
      <c r="L82" s="23"/>
    </row>
    <row r="83" spans="2:63" s="9" customFormat="1" ht="15.75" customHeight="1" x14ac:dyDescent="0.3">
      <c r="B83" s="14"/>
      <c r="C83" s="18" t="s">
        <v>113</v>
      </c>
      <c r="L83" s="14"/>
    </row>
    <row r="84" spans="2:63" s="9" customFormat="1" ht="16.5" customHeight="1" x14ac:dyDescent="0.3">
      <c r="B84" s="14"/>
      <c r="E84" s="215" t="s">
        <v>986</v>
      </c>
      <c r="F84" s="179"/>
      <c r="G84" s="179"/>
      <c r="H84" s="179"/>
      <c r="L84" s="14"/>
    </row>
    <row r="85" spans="2:63" s="9" customFormat="1" ht="15.75" customHeight="1" x14ac:dyDescent="0.3">
      <c r="B85" s="14"/>
      <c r="C85" s="18" t="s">
        <v>115</v>
      </c>
      <c r="L85" s="14"/>
    </row>
    <row r="86" spans="2:63" s="22" customFormat="1" ht="16.5" customHeight="1" x14ac:dyDescent="0.3">
      <c r="B86" s="23"/>
      <c r="E86" s="204" t="s">
        <v>2119</v>
      </c>
      <c r="F86" s="197"/>
      <c r="G86" s="197"/>
      <c r="H86" s="197"/>
      <c r="L86" s="23"/>
    </row>
    <row r="87" spans="2:63" s="22" customFormat="1" ht="15" customHeight="1" x14ac:dyDescent="0.3">
      <c r="B87" s="23"/>
      <c r="C87" s="18" t="s">
        <v>2120</v>
      </c>
      <c r="L87" s="23"/>
    </row>
    <row r="88" spans="2:63" s="22" customFormat="1" ht="19.5" customHeight="1" x14ac:dyDescent="0.3">
      <c r="B88" s="23"/>
      <c r="E88" s="196" t="str">
        <f>$E$13</f>
        <v>17-335-3-2-1 - Kotelna a sklad ELTO</v>
      </c>
      <c r="F88" s="197"/>
      <c r="G88" s="197"/>
      <c r="H88" s="197"/>
      <c r="L88" s="23"/>
    </row>
    <row r="89" spans="2:63" s="22" customFormat="1" ht="7.5" customHeight="1" x14ac:dyDescent="0.3">
      <c r="B89" s="23"/>
      <c r="L89" s="23"/>
    </row>
    <row r="90" spans="2:63" s="22" customFormat="1" ht="18.75" customHeight="1" x14ac:dyDescent="0.3">
      <c r="B90" s="23"/>
      <c r="C90" s="18" t="s">
        <v>21</v>
      </c>
      <c r="F90" s="25" t="str">
        <f>$F$16</f>
        <v xml:space="preserve"> </v>
      </c>
      <c r="I90" s="18" t="s">
        <v>23</v>
      </c>
      <c r="J90" s="26" t="str">
        <f>IF($J$16="","",$J$16)</f>
        <v>Vyplň údaj</v>
      </c>
      <c r="L90" s="23"/>
    </row>
    <row r="91" spans="2:63" s="22" customFormat="1" ht="7.5" customHeight="1" x14ac:dyDescent="0.3">
      <c r="B91" s="23"/>
      <c r="L91" s="23"/>
    </row>
    <row r="92" spans="2:63" s="22" customFormat="1" ht="15.75" customHeight="1" x14ac:dyDescent="0.3">
      <c r="B92" s="23"/>
      <c r="C92" s="18" t="s">
        <v>24</v>
      </c>
      <c r="F92" s="25" t="str">
        <f>$E$19</f>
        <v xml:space="preserve"> </v>
      </c>
      <c r="I92" s="18" t="s">
        <v>29</v>
      </c>
      <c r="J92" s="25" t="str">
        <f>$E$25</f>
        <v xml:space="preserve"> </v>
      </c>
      <c r="L92" s="23"/>
    </row>
    <row r="93" spans="2:63" s="22" customFormat="1" ht="15" customHeight="1" x14ac:dyDescent="0.3">
      <c r="B93" s="23"/>
      <c r="C93" s="18" t="s">
        <v>27</v>
      </c>
      <c r="F93" s="25" t="str">
        <f>IF($E$22="","",$E$22)</f>
        <v/>
      </c>
      <c r="L93" s="23"/>
    </row>
    <row r="94" spans="2:63" s="22" customFormat="1" ht="11.25" customHeight="1" x14ac:dyDescent="0.3">
      <c r="B94" s="23"/>
      <c r="L94" s="23"/>
    </row>
    <row r="95" spans="2:63" s="69" customFormat="1" ht="30" customHeight="1" x14ac:dyDescent="0.3">
      <c r="B95" s="62"/>
      <c r="C95" s="63" t="s">
        <v>138</v>
      </c>
      <c r="D95" s="64" t="s">
        <v>51</v>
      </c>
      <c r="E95" s="64" t="s">
        <v>47</v>
      </c>
      <c r="F95" s="64" t="s">
        <v>139</v>
      </c>
      <c r="G95" s="64" t="s">
        <v>140</v>
      </c>
      <c r="H95" s="64" t="s">
        <v>141</v>
      </c>
      <c r="I95" s="64" t="s">
        <v>142</v>
      </c>
      <c r="J95" s="64" t="s">
        <v>143</v>
      </c>
      <c r="K95" s="65" t="s">
        <v>144</v>
      </c>
      <c r="L95" s="62"/>
      <c r="M95" s="66" t="s">
        <v>145</v>
      </c>
      <c r="N95" s="67" t="s">
        <v>36</v>
      </c>
      <c r="O95" s="67" t="s">
        <v>146</v>
      </c>
      <c r="P95" s="67" t="s">
        <v>147</v>
      </c>
      <c r="Q95" s="67" t="s">
        <v>148</v>
      </c>
      <c r="R95" s="67" t="s">
        <v>149</v>
      </c>
      <c r="S95" s="67" t="s">
        <v>150</v>
      </c>
      <c r="T95" s="68" t="s">
        <v>151</v>
      </c>
    </row>
    <row r="96" spans="2:63" s="22" customFormat="1" ht="30" customHeight="1" x14ac:dyDescent="0.35">
      <c r="B96" s="23"/>
      <c r="C96" s="51" t="s">
        <v>120</v>
      </c>
      <c r="J96" s="70">
        <f>$BK$96</f>
        <v>0</v>
      </c>
      <c r="L96" s="23"/>
      <c r="M96" s="71"/>
      <c r="N96" s="27"/>
      <c r="O96" s="27"/>
      <c r="P96" s="72">
        <f>$P$97</f>
        <v>0</v>
      </c>
      <c r="Q96" s="27"/>
      <c r="R96" s="72">
        <f>$R$97</f>
        <v>0</v>
      </c>
      <c r="S96" s="27"/>
      <c r="T96" s="73">
        <f>$T$97</f>
        <v>0</v>
      </c>
      <c r="AT96" s="22" t="s">
        <v>65</v>
      </c>
      <c r="AU96" s="22" t="s">
        <v>121</v>
      </c>
      <c r="BK96" s="74">
        <f>$BK$97</f>
        <v>0</v>
      </c>
    </row>
    <row r="97" spans="2:65" s="76" customFormat="1" ht="37.5" customHeight="1" x14ac:dyDescent="0.35">
      <c r="B97" s="75"/>
      <c r="D97" s="77" t="s">
        <v>65</v>
      </c>
      <c r="E97" s="78" t="s">
        <v>532</v>
      </c>
      <c r="F97" s="78" t="s">
        <v>532</v>
      </c>
      <c r="J97" s="79">
        <f>$BK$97</f>
        <v>0</v>
      </c>
      <c r="L97" s="75"/>
      <c r="M97" s="80"/>
      <c r="P97" s="81">
        <f>$P$98+$P$115+$P$124+$P$127+$P$154+$P$169+$P$174</f>
        <v>0</v>
      </c>
      <c r="R97" s="81">
        <f>$R$98+$R$115+$R$124+$R$127+$R$154+$R$169+$R$174</f>
        <v>0</v>
      </c>
      <c r="T97" s="82">
        <f>$T$98+$T$115+$T$124+$T$127+$T$154+$T$169+$T$174</f>
        <v>0</v>
      </c>
      <c r="AR97" s="77" t="s">
        <v>75</v>
      </c>
      <c r="AT97" s="77" t="s">
        <v>65</v>
      </c>
      <c r="AU97" s="77" t="s">
        <v>66</v>
      </c>
      <c r="AY97" s="77" t="s">
        <v>154</v>
      </c>
      <c r="BK97" s="83">
        <f>$BK$98+$BK$115+$BK$124+$BK$127+$BK$154+$BK$169+$BK$174</f>
        <v>0</v>
      </c>
    </row>
    <row r="98" spans="2:65" s="76" customFormat="1" ht="21" customHeight="1" x14ac:dyDescent="0.3">
      <c r="B98" s="75"/>
      <c r="D98" s="77" t="s">
        <v>65</v>
      </c>
      <c r="E98" s="84" t="s">
        <v>2130</v>
      </c>
      <c r="F98" s="84" t="s">
        <v>2131</v>
      </c>
      <c r="J98" s="85">
        <f>$BK$98</f>
        <v>0</v>
      </c>
      <c r="L98" s="75"/>
      <c r="M98" s="80"/>
      <c r="P98" s="81">
        <f>SUM($P$99:$P$114)</f>
        <v>0</v>
      </c>
      <c r="R98" s="81">
        <f>SUM($R$99:$R$114)</f>
        <v>0</v>
      </c>
      <c r="T98" s="82">
        <f>SUM($T$99:$T$114)</f>
        <v>0</v>
      </c>
      <c r="AR98" s="77" t="s">
        <v>75</v>
      </c>
      <c r="AT98" s="77" t="s">
        <v>65</v>
      </c>
      <c r="AU98" s="77" t="s">
        <v>73</v>
      </c>
      <c r="AY98" s="77" t="s">
        <v>154</v>
      </c>
      <c r="BK98" s="83">
        <f>SUM($BK$99:$BK$114)</f>
        <v>0</v>
      </c>
    </row>
    <row r="99" spans="2:65" s="22" customFormat="1" ht="39" customHeight="1" x14ac:dyDescent="0.3">
      <c r="B99" s="23"/>
      <c r="C99" s="105" t="s">
        <v>73</v>
      </c>
      <c r="D99" s="105" t="s">
        <v>171</v>
      </c>
      <c r="E99" s="106" t="s">
        <v>2132</v>
      </c>
      <c r="F99" s="107" t="s">
        <v>2133</v>
      </c>
      <c r="G99" s="108" t="s">
        <v>258</v>
      </c>
      <c r="H99" s="109">
        <v>12</v>
      </c>
      <c r="I99" s="119"/>
      <c r="J99" s="110">
        <f>ROUND($I$99*$H$99,1)</f>
        <v>0</v>
      </c>
      <c r="K99" s="107"/>
      <c r="L99" s="111"/>
      <c r="M99" s="112"/>
      <c r="N99" s="113" t="s">
        <v>37</v>
      </c>
      <c r="Q99" s="94">
        <v>0</v>
      </c>
      <c r="R99" s="94">
        <f>$Q$99*$H$99</f>
        <v>0</v>
      </c>
      <c r="S99" s="94">
        <v>0</v>
      </c>
      <c r="T99" s="95">
        <f>$S$99*$H$99</f>
        <v>0</v>
      </c>
      <c r="AR99" s="19" t="s">
        <v>354</v>
      </c>
      <c r="AT99" s="19" t="s">
        <v>171</v>
      </c>
      <c r="AU99" s="19" t="s">
        <v>75</v>
      </c>
      <c r="AY99" s="22" t="s">
        <v>154</v>
      </c>
      <c r="BE99" s="96">
        <f>IF($N$99="základní",$J$99,0)</f>
        <v>0</v>
      </c>
      <c r="BF99" s="96">
        <f>IF($N$99="snížená",$J$99,0)</f>
        <v>0</v>
      </c>
      <c r="BG99" s="96">
        <f>IF($N$99="zákl. přenesená",$J$99,0)</f>
        <v>0</v>
      </c>
      <c r="BH99" s="96">
        <f>IF($N$99="sníž. přenesená",$J$99,0)</f>
        <v>0</v>
      </c>
      <c r="BI99" s="96">
        <f>IF($N$99="nulová",$J$99,0)</f>
        <v>0</v>
      </c>
      <c r="BJ99" s="19" t="s">
        <v>73</v>
      </c>
      <c r="BK99" s="96">
        <f>ROUND($I$99*$H$99,1)</f>
        <v>0</v>
      </c>
      <c r="BL99" s="19" t="s">
        <v>261</v>
      </c>
      <c r="BM99" s="19" t="s">
        <v>2134</v>
      </c>
    </row>
    <row r="100" spans="2:65" s="22" customFormat="1" ht="39" customHeight="1" x14ac:dyDescent="0.3">
      <c r="B100" s="23"/>
      <c r="C100" s="89" t="s">
        <v>75</v>
      </c>
      <c r="D100" s="89" t="s">
        <v>156</v>
      </c>
      <c r="E100" s="87" t="s">
        <v>2135</v>
      </c>
      <c r="F100" s="88" t="s">
        <v>2136</v>
      </c>
      <c r="G100" s="89" t="s">
        <v>258</v>
      </c>
      <c r="H100" s="90">
        <v>12</v>
      </c>
      <c r="I100" s="118"/>
      <c r="J100" s="91">
        <f>ROUND($I$100*$H$100,1)</f>
        <v>0</v>
      </c>
      <c r="K100" s="88"/>
      <c r="L100" s="23"/>
      <c r="M100" s="92"/>
      <c r="N100" s="93" t="s">
        <v>37</v>
      </c>
      <c r="Q100" s="94">
        <v>0</v>
      </c>
      <c r="R100" s="94">
        <f>$Q$100*$H$100</f>
        <v>0</v>
      </c>
      <c r="S100" s="94">
        <v>0</v>
      </c>
      <c r="T100" s="95">
        <f>$S$100*$H$100</f>
        <v>0</v>
      </c>
      <c r="AR100" s="19" t="s">
        <v>261</v>
      </c>
      <c r="AT100" s="19" t="s">
        <v>156</v>
      </c>
      <c r="AU100" s="19" t="s">
        <v>75</v>
      </c>
      <c r="AY100" s="19" t="s">
        <v>154</v>
      </c>
      <c r="BE100" s="96">
        <f>IF($N$100="základní",$J$100,0)</f>
        <v>0</v>
      </c>
      <c r="BF100" s="96">
        <f>IF($N$100="snížená",$J$100,0)</f>
        <v>0</v>
      </c>
      <c r="BG100" s="96">
        <f>IF($N$100="zákl. přenesená",$J$100,0)</f>
        <v>0</v>
      </c>
      <c r="BH100" s="96">
        <f>IF($N$100="sníž. přenesená",$J$100,0)</f>
        <v>0</v>
      </c>
      <c r="BI100" s="96">
        <f>IF($N$100="nulová",$J$100,0)</f>
        <v>0</v>
      </c>
      <c r="BJ100" s="19" t="s">
        <v>73</v>
      </c>
      <c r="BK100" s="96">
        <f>ROUND($I$100*$H$100,1)</f>
        <v>0</v>
      </c>
      <c r="BL100" s="19" t="s">
        <v>261</v>
      </c>
      <c r="BM100" s="19" t="s">
        <v>2137</v>
      </c>
    </row>
    <row r="101" spans="2:65" s="22" customFormat="1" ht="27" customHeight="1" x14ac:dyDescent="0.3">
      <c r="B101" s="23"/>
      <c r="C101" s="108" t="s">
        <v>97</v>
      </c>
      <c r="D101" s="108" t="s">
        <v>171</v>
      </c>
      <c r="E101" s="106" t="s">
        <v>2138</v>
      </c>
      <c r="F101" s="107" t="s">
        <v>2139</v>
      </c>
      <c r="G101" s="108" t="s">
        <v>258</v>
      </c>
      <c r="H101" s="109">
        <v>1</v>
      </c>
      <c r="I101" s="119"/>
      <c r="J101" s="110">
        <f>ROUND($I$101*$H$101,1)</f>
        <v>0</v>
      </c>
      <c r="K101" s="107"/>
      <c r="L101" s="111"/>
      <c r="M101" s="112"/>
      <c r="N101" s="113" t="s">
        <v>37</v>
      </c>
      <c r="Q101" s="94">
        <v>0</v>
      </c>
      <c r="R101" s="94">
        <f>$Q$101*$H$101</f>
        <v>0</v>
      </c>
      <c r="S101" s="94">
        <v>0</v>
      </c>
      <c r="T101" s="95">
        <f>$S$101*$H$101</f>
        <v>0</v>
      </c>
      <c r="AR101" s="19" t="s">
        <v>354</v>
      </c>
      <c r="AT101" s="19" t="s">
        <v>171</v>
      </c>
      <c r="AU101" s="19" t="s">
        <v>75</v>
      </c>
      <c r="AY101" s="19" t="s">
        <v>154</v>
      </c>
      <c r="BE101" s="96">
        <f>IF($N$101="základní",$J$101,0)</f>
        <v>0</v>
      </c>
      <c r="BF101" s="96">
        <f>IF($N$101="snížená",$J$101,0)</f>
        <v>0</v>
      </c>
      <c r="BG101" s="96">
        <f>IF($N$101="zákl. přenesená",$J$101,0)</f>
        <v>0</v>
      </c>
      <c r="BH101" s="96">
        <f>IF($N$101="sníž. přenesená",$J$101,0)</f>
        <v>0</v>
      </c>
      <c r="BI101" s="96">
        <f>IF($N$101="nulová",$J$101,0)</f>
        <v>0</v>
      </c>
      <c r="BJ101" s="19" t="s">
        <v>73</v>
      </c>
      <c r="BK101" s="96">
        <f>ROUND($I$101*$H$101,1)</f>
        <v>0</v>
      </c>
      <c r="BL101" s="19" t="s">
        <v>261</v>
      </c>
      <c r="BM101" s="19" t="s">
        <v>2140</v>
      </c>
    </row>
    <row r="102" spans="2:65" s="22" customFormat="1" ht="27" customHeight="1" x14ac:dyDescent="0.3">
      <c r="B102" s="23"/>
      <c r="C102" s="89" t="s">
        <v>160</v>
      </c>
      <c r="D102" s="89" t="s">
        <v>156</v>
      </c>
      <c r="E102" s="87" t="s">
        <v>2141</v>
      </c>
      <c r="F102" s="88" t="s">
        <v>2142</v>
      </c>
      <c r="G102" s="89" t="s">
        <v>258</v>
      </c>
      <c r="H102" s="90">
        <v>1</v>
      </c>
      <c r="I102" s="118"/>
      <c r="J102" s="91">
        <f>ROUND($I$102*$H$102,1)</f>
        <v>0</v>
      </c>
      <c r="K102" s="88"/>
      <c r="L102" s="23"/>
      <c r="M102" s="92"/>
      <c r="N102" s="93" t="s">
        <v>37</v>
      </c>
      <c r="Q102" s="94">
        <v>0</v>
      </c>
      <c r="R102" s="94">
        <f>$Q$102*$H$102</f>
        <v>0</v>
      </c>
      <c r="S102" s="94">
        <v>0</v>
      </c>
      <c r="T102" s="95">
        <f>$S$102*$H$102</f>
        <v>0</v>
      </c>
      <c r="AR102" s="19" t="s">
        <v>261</v>
      </c>
      <c r="AT102" s="19" t="s">
        <v>156</v>
      </c>
      <c r="AU102" s="19" t="s">
        <v>75</v>
      </c>
      <c r="AY102" s="19" t="s">
        <v>154</v>
      </c>
      <c r="BE102" s="96">
        <f>IF($N$102="základní",$J$102,0)</f>
        <v>0</v>
      </c>
      <c r="BF102" s="96">
        <f>IF($N$102="snížená",$J$102,0)</f>
        <v>0</v>
      </c>
      <c r="BG102" s="96">
        <f>IF($N$102="zákl. přenesená",$J$102,0)</f>
        <v>0</v>
      </c>
      <c r="BH102" s="96">
        <f>IF($N$102="sníž. přenesená",$J$102,0)</f>
        <v>0</v>
      </c>
      <c r="BI102" s="96">
        <f>IF($N$102="nulová",$J$102,0)</f>
        <v>0</v>
      </c>
      <c r="BJ102" s="19" t="s">
        <v>73</v>
      </c>
      <c r="BK102" s="96">
        <f>ROUND($I$102*$H$102,1)</f>
        <v>0</v>
      </c>
      <c r="BL102" s="19" t="s">
        <v>261</v>
      </c>
      <c r="BM102" s="19" t="s">
        <v>2143</v>
      </c>
    </row>
    <row r="103" spans="2:65" s="22" customFormat="1" ht="27" customHeight="1" x14ac:dyDescent="0.3">
      <c r="B103" s="23"/>
      <c r="C103" s="108" t="s">
        <v>182</v>
      </c>
      <c r="D103" s="108" t="s">
        <v>171</v>
      </c>
      <c r="E103" s="106" t="s">
        <v>2144</v>
      </c>
      <c r="F103" s="107" t="s">
        <v>2145</v>
      </c>
      <c r="G103" s="108" t="s">
        <v>258</v>
      </c>
      <c r="H103" s="109">
        <v>1</v>
      </c>
      <c r="I103" s="119"/>
      <c r="J103" s="110">
        <f>ROUND($I$103*$H$103,1)</f>
        <v>0</v>
      </c>
      <c r="K103" s="107"/>
      <c r="L103" s="111"/>
      <c r="M103" s="112"/>
      <c r="N103" s="113" t="s">
        <v>37</v>
      </c>
      <c r="Q103" s="94">
        <v>0</v>
      </c>
      <c r="R103" s="94">
        <f>$Q$103*$H$103</f>
        <v>0</v>
      </c>
      <c r="S103" s="94">
        <v>0</v>
      </c>
      <c r="T103" s="95">
        <f>$S$103*$H$103</f>
        <v>0</v>
      </c>
      <c r="AR103" s="19" t="s">
        <v>354</v>
      </c>
      <c r="AT103" s="19" t="s">
        <v>171</v>
      </c>
      <c r="AU103" s="19" t="s">
        <v>75</v>
      </c>
      <c r="AY103" s="19" t="s">
        <v>154</v>
      </c>
      <c r="BE103" s="96">
        <f>IF($N$103="základní",$J$103,0)</f>
        <v>0</v>
      </c>
      <c r="BF103" s="96">
        <f>IF($N$103="snížená",$J$103,0)</f>
        <v>0</v>
      </c>
      <c r="BG103" s="96">
        <f>IF($N$103="zákl. přenesená",$J$103,0)</f>
        <v>0</v>
      </c>
      <c r="BH103" s="96">
        <f>IF($N$103="sníž. přenesená",$J$103,0)</f>
        <v>0</v>
      </c>
      <c r="BI103" s="96">
        <f>IF($N$103="nulová",$J$103,0)</f>
        <v>0</v>
      </c>
      <c r="BJ103" s="19" t="s">
        <v>73</v>
      </c>
      <c r="BK103" s="96">
        <f>ROUND($I$103*$H$103,1)</f>
        <v>0</v>
      </c>
      <c r="BL103" s="19" t="s">
        <v>261</v>
      </c>
      <c r="BM103" s="19" t="s">
        <v>2146</v>
      </c>
    </row>
    <row r="104" spans="2:65" s="22" customFormat="1" ht="27" customHeight="1" x14ac:dyDescent="0.3">
      <c r="B104" s="23"/>
      <c r="C104" s="89" t="s">
        <v>192</v>
      </c>
      <c r="D104" s="89" t="s">
        <v>156</v>
      </c>
      <c r="E104" s="87" t="s">
        <v>2147</v>
      </c>
      <c r="F104" s="88" t="s">
        <v>2148</v>
      </c>
      <c r="G104" s="89" t="s">
        <v>258</v>
      </c>
      <c r="H104" s="90">
        <v>1</v>
      </c>
      <c r="I104" s="118"/>
      <c r="J104" s="91">
        <f>ROUND($I$104*$H$104,1)</f>
        <v>0</v>
      </c>
      <c r="K104" s="88"/>
      <c r="L104" s="23"/>
      <c r="M104" s="92"/>
      <c r="N104" s="93" t="s">
        <v>37</v>
      </c>
      <c r="Q104" s="94">
        <v>0</v>
      </c>
      <c r="R104" s="94">
        <f>$Q$104*$H$104</f>
        <v>0</v>
      </c>
      <c r="S104" s="94">
        <v>0</v>
      </c>
      <c r="T104" s="95">
        <f>$S$104*$H$104</f>
        <v>0</v>
      </c>
      <c r="AR104" s="19" t="s">
        <v>261</v>
      </c>
      <c r="AT104" s="19" t="s">
        <v>156</v>
      </c>
      <c r="AU104" s="19" t="s">
        <v>75</v>
      </c>
      <c r="AY104" s="19" t="s">
        <v>154</v>
      </c>
      <c r="BE104" s="96">
        <f>IF($N$104="základní",$J$104,0)</f>
        <v>0</v>
      </c>
      <c r="BF104" s="96">
        <f>IF($N$104="snížená",$J$104,0)</f>
        <v>0</v>
      </c>
      <c r="BG104" s="96">
        <f>IF($N$104="zákl. přenesená",$J$104,0)</f>
        <v>0</v>
      </c>
      <c r="BH104" s="96">
        <f>IF($N$104="sníž. přenesená",$J$104,0)</f>
        <v>0</v>
      </c>
      <c r="BI104" s="96">
        <f>IF($N$104="nulová",$J$104,0)</f>
        <v>0</v>
      </c>
      <c r="BJ104" s="19" t="s">
        <v>73</v>
      </c>
      <c r="BK104" s="96">
        <f>ROUND($I$104*$H$104,1)</f>
        <v>0</v>
      </c>
      <c r="BL104" s="19" t="s">
        <v>261</v>
      </c>
      <c r="BM104" s="19" t="s">
        <v>2149</v>
      </c>
    </row>
    <row r="105" spans="2:65" s="22" customFormat="1" ht="39" customHeight="1" x14ac:dyDescent="0.3">
      <c r="B105" s="23"/>
      <c r="C105" s="108" t="s">
        <v>204</v>
      </c>
      <c r="D105" s="108" t="s">
        <v>171</v>
      </c>
      <c r="E105" s="106" t="s">
        <v>2150</v>
      </c>
      <c r="F105" s="107" t="s">
        <v>2151</v>
      </c>
      <c r="G105" s="108" t="s">
        <v>258</v>
      </c>
      <c r="H105" s="109">
        <v>2</v>
      </c>
      <c r="I105" s="119"/>
      <c r="J105" s="110">
        <f>ROUND($I$105*$H$105,1)</f>
        <v>0</v>
      </c>
      <c r="K105" s="107"/>
      <c r="L105" s="111"/>
      <c r="M105" s="112"/>
      <c r="N105" s="113" t="s">
        <v>37</v>
      </c>
      <c r="Q105" s="94">
        <v>0</v>
      </c>
      <c r="R105" s="94">
        <f>$Q$105*$H$105</f>
        <v>0</v>
      </c>
      <c r="S105" s="94">
        <v>0</v>
      </c>
      <c r="T105" s="95">
        <f>$S$105*$H$105</f>
        <v>0</v>
      </c>
      <c r="AR105" s="19" t="s">
        <v>354</v>
      </c>
      <c r="AT105" s="19" t="s">
        <v>171</v>
      </c>
      <c r="AU105" s="19" t="s">
        <v>75</v>
      </c>
      <c r="AY105" s="19" t="s">
        <v>154</v>
      </c>
      <c r="BE105" s="96">
        <f>IF($N$105="základní",$J$105,0)</f>
        <v>0</v>
      </c>
      <c r="BF105" s="96">
        <f>IF($N$105="snížená",$J$105,0)</f>
        <v>0</v>
      </c>
      <c r="BG105" s="96">
        <f>IF($N$105="zákl. přenesená",$J$105,0)</f>
        <v>0</v>
      </c>
      <c r="BH105" s="96">
        <f>IF($N$105="sníž. přenesená",$J$105,0)</f>
        <v>0</v>
      </c>
      <c r="BI105" s="96">
        <f>IF($N$105="nulová",$J$105,0)</f>
        <v>0</v>
      </c>
      <c r="BJ105" s="19" t="s">
        <v>73</v>
      </c>
      <c r="BK105" s="96">
        <f>ROUND($I$105*$H$105,1)</f>
        <v>0</v>
      </c>
      <c r="BL105" s="19" t="s">
        <v>261</v>
      </c>
      <c r="BM105" s="19" t="s">
        <v>2152</v>
      </c>
    </row>
    <row r="106" spans="2:65" s="22" customFormat="1" ht="39" customHeight="1" x14ac:dyDescent="0.3">
      <c r="B106" s="23"/>
      <c r="C106" s="89" t="s">
        <v>175</v>
      </c>
      <c r="D106" s="89" t="s">
        <v>156</v>
      </c>
      <c r="E106" s="87" t="s">
        <v>2153</v>
      </c>
      <c r="F106" s="88" t="s">
        <v>2154</v>
      </c>
      <c r="G106" s="89" t="s">
        <v>258</v>
      </c>
      <c r="H106" s="90">
        <v>2</v>
      </c>
      <c r="I106" s="118"/>
      <c r="J106" s="91">
        <f>ROUND($I$106*$H$106,1)</f>
        <v>0</v>
      </c>
      <c r="K106" s="88"/>
      <c r="L106" s="23"/>
      <c r="M106" s="92"/>
      <c r="N106" s="93" t="s">
        <v>37</v>
      </c>
      <c r="Q106" s="94">
        <v>0</v>
      </c>
      <c r="R106" s="94">
        <f>$Q$106*$H$106</f>
        <v>0</v>
      </c>
      <c r="S106" s="94">
        <v>0</v>
      </c>
      <c r="T106" s="95">
        <f>$S$106*$H$106</f>
        <v>0</v>
      </c>
      <c r="AR106" s="19" t="s">
        <v>261</v>
      </c>
      <c r="AT106" s="19" t="s">
        <v>156</v>
      </c>
      <c r="AU106" s="19" t="s">
        <v>75</v>
      </c>
      <c r="AY106" s="19" t="s">
        <v>154</v>
      </c>
      <c r="BE106" s="96">
        <f>IF($N$106="základní",$J$106,0)</f>
        <v>0</v>
      </c>
      <c r="BF106" s="96">
        <f>IF($N$106="snížená",$J$106,0)</f>
        <v>0</v>
      </c>
      <c r="BG106" s="96">
        <f>IF($N$106="zákl. přenesená",$J$106,0)</f>
        <v>0</v>
      </c>
      <c r="BH106" s="96">
        <f>IF($N$106="sníž. přenesená",$J$106,0)</f>
        <v>0</v>
      </c>
      <c r="BI106" s="96">
        <f>IF($N$106="nulová",$J$106,0)</f>
        <v>0</v>
      </c>
      <c r="BJ106" s="19" t="s">
        <v>73</v>
      </c>
      <c r="BK106" s="96">
        <f>ROUND($I$106*$H$106,1)</f>
        <v>0</v>
      </c>
      <c r="BL106" s="19" t="s">
        <v>261</v>
      </c>
      <c r="BM106" s="19" t="s">
        <v>2155</v>
      </c>
    </row>
    <row r="107" spans="2:65" s="22" customFormat="1" ht="39" customHeight="1" x14ac:dyDescent="0.3">
      <c r="B107" s="23"/>
      <c r="C107" s="108" t="s">
        <v>217</v>
      </c>
      <c r="D107" s="108" t="s">
        <v>171</v>
      </c>
      <c r="E107" s="106" t="s">
        <v>2156</v>
      </c>
      <c r="F107" s="107" t="s">
        <v>2157</v>
      </c>
      <c r="G107" s="108" t="s">
        <v>258</v>
      </c>
      <c r="H107" s="109">
        <v>1</v>
      </c>
      <c r="I107" s="119"/>
      <c r="J107" s="110">
        <f>ROUND($I$107*$H$107,1)</f>
        <v>0</v>
      </c>
      <c r="K107" s="107"/>
      <c r="L107" s="111"/>
      <c r="M107" s="112"/>
      <c r="N107" s="113" t="s">
        <v>37</v>
      </c>
      <c r="Q107" s="94">
        <v>0</v>
      </c>
      <c r="R107" s="94">
        <f>$Q$107*$H$107</f>
        <v>0</v>
      </c>
      <c r="S107" s="94">
        <v>0</v>
      </c>
      <c r="T107" s="95">
        <f>$S$107*$H$107</f>
        <v>0</v>
      </c>
      <c r="AR107" s="19" t="s">
        <v>354</v>
      </c>
      <c r="AT107" s="19" t="s">
        <v>171</v>
      </c>
      <c r="AU107" s="19" t="s">
        <v>75</v>
      </c>
      <c r="AY107" s="19" t="s">
        <v>154</v>
      </c>
      <c r="BE107" s="96">
        <f>IF($N$107="základní",$J$107,0)</f>
        <v>0</v>
      </c>
      <c r="BF107" s="96">
        <f>IF($N$107="snížená",$J$107,0)</f>
        <v>0</v>
      </c>
      <c r="BG107" s="96">
        <f>IF($N$107="zákl. přenesená",$J$107,0)</f>
        <v>0</v>
      </c>
      <c r="BH107" s="96">
        <f>IF($N$107="sníž. přenesená",$J$107,0)</f>
        <v>0</v>
      </c>
      <c r="BI107" s="96">
        <f>IF($N$107="nulová",$J$107,0)</f>
        <v>0</v>
      </c>
      <c r="BJ107" s="19" t="s">
        <v>73</v>
      </c>
      <c r="BK107" s="96">
        <f>ROUND($I$107*$H$107,1)</f>
        <v>0</v>
      </c>
      <c r="BL107" s="19" t="s">
        <v>261</v>
      </c>
      <c r="BM107" s="19" t="s">
        <v>2158</v>
      </c>
    </row>
    <row r="108" spans="2:65" s="22" customFormat="1" ht="39" customHeight="1" x14ac:dyDescent="0.3">
      <c r="B108" s="23"/>
      <c r="C108" s="89" t="s">
        <v>226</v>
      </c>
      <c r="D108" s="89" t="s">
        <v>156</v>
      </c>
      <c r="E108" s="87" t="s">
        <v>2159</v>
      </c>
      <c r="F108" s="88" t="s">
        <v>2160</v>
      </c>
      <c r="G108" s="89" t="s">
        <v>258</v>
      </c>
      <c r="H108" s="90">
        <v>1</v>
      </c>
      <c r="I108" s="118"/>
      <c r="J108" s="91">
        <f>ROUND($I$108*$H$108,1)</f>
        <v>0</v>
      </c>
      <c r="K108" s="88"/>
      <c r="L108" s="23"/>
      <c r="M108" s="92"/>
      <c r="N108" s="93" t="s">
        <v>37</v>
      </c>
      <c r="Q108" s="94">
        <v>0</v>
      </c>
      <c r="R108" s="94">
        <f>$Q$108*$H$108</f>
        <v>0</v>
      </c>
      <c r="S108" s="94">
        <v>0</v>
      </c>
      <c r="T108" s="95">
        <f>$S$108*$H$108</f>
        <v>0</v>
      </c>
      <c r="AR108" s="19" t="s">
        <v>261</v>
      </c>
      <c r="AT108" s="19" t="s">
        <v>156</v>
      </c>
      <c r="AU108" s="19" t="s">
        <v>75</v>
      </c>
      <c r="AY108" s="19" t="s">
        <v>154</v>
      </c>
      <c r="BE108" s="96">
        <f>IF($N$108="základní",$J$108,0)</f>
        <v>0</v>
      </c>
      <c r="BF108" s="96">
        <f>IF($N$108="snížená",$J$108,0)</f>
        <v>0</v>
      </c>
      <c r="BG108" s="96">
        <f>IF($N$108="zákl. přenesená",$J$108,0)</f>
        <v>0</v>
      </c>
      <c r="BH108" s="96">
        <f>IF($N$108="sníž. přenesená",$J$108,0)</f>
        <v>0</v>
      </c>
      <c r="BI108" s="96">
        <f>IF($N$108="nulová",$J$108,0)</f>
        <v>0</v>
      </c>
      <c r="BJ108" s="19" t="s">
        <v>73</v>
      </c>
      <c r="BK108" s="96">
        <f>ROUND($I$108*$H$108,1)</f>
        <v>0</v>
      </c>
      <c r="BL108" s="19" t="s">
        <v>261</v>
      </c>
      <c r="BM108" s="19" t="s">
        <v>2161</v>
      </c>
    </row>
    <row r="109" spans="2:65" s="22" customFormat="1" ht="27" customHeight="1" x14ac:dyDescent="0.3">
      <c r="B109" s="23"/>
      <c r="C109" s="108" t="s">
        <v>231</v>
      </c>
      <c r="D109" s="108" t="s">
        <v>171</v>
      </c>
      <c r="E109" s="106" t="s">
        <v>2162</v>
      </c>
      <c r="F109" s="107" t="s">
        <v>2163</v>
      </c>
      <c r="G109" s="108" t="s">
        <v>258</v>
      </c>
      <c r="H109" s="109">
        <v>1</v>
      </c>
      <c r="I109" s="119"/>
      <c r="J109" s="110">
        <f>ROUND($I$109*$H$109,1)</f>
        <v>0</v>
      </c>
      <c r="K109" s="107"/>
      <c r="L109" s="111"/>
      <c r="M109" s="112"/>
      <c r="N109" s="113" t="s">
        <v>37</v>
      </c>
      <c r="Q109" s="94">
        <v>0</v>
      </c>
      <c r="R109" s="94">
        <f>$Q$109*$H$109</f>
        <v>0</v>
      </c>
      <c r="S109" s="94">
        <v>0</v>
      </c>
      <c r="T109" s="95">
        <f>$S$109*$H$109</f>
        <v>0</v>
      </c>
      <c r="AR109" s="19" t="s">
        <v>354</v>
      </c>
      <c r="AT109" s="19" t="s">
        <v>171</v>
      </c>
      <c r="AU109" s="19" t="s">
        <v>75</v>
      </c>
      <c r="AY109" s="19" t="s">
        <v>154</v>
      </c>
      <c r="BE109" s="96">
        <f>IF($N$109="základní",$J$109,0)</f>
        <v>0</v>
      </c>
      <c r="BF109" s="96">
        <f>IF($N$109="snížená",$J$109,0)</f>
        <v>0</v>
      </c>
      <c r="BG109" s="96">
        <f>IF($N$109="zákl. přenesená",$J$109,0)</f>
        <v>0</v>
      </c>
      <c r="BH109" s="96">
        <f>IF($N$109="sníž. přenesená",$J$109,0)</f>
        <v>0</v>
      </c>
      <c r="BI109" s="96">
        <f>IF($N$109="nulová",$J$109,0)</f>
        <v>0</v>
      </c>
      <c r="BJ109" s="19" t="s">
        <v>73</v>
      </c>
      <c r="BK109" s="96">
        <f>ROUND($I$109*$H$109,1)</f>
        <v>0</v>
      </c>
      <c r="BL109" s="19" t="s">
        <v>261</v>
      </c>
      <c r="BM109" s="19" t="s">
        <v>2164</v>
      </c>
    </row>
    <row r="110" spans="2:65" s="22" customFormat="1" ht="27" customHeight="1" x14ac:dyDescent="0.3">
      <c r="B110" s="23"/>
      <c r="C110" s="89" t="s">
        <v>240</v>
      </c>
      <c r="D110" s="89" t="s">
        <v>156</v>
      </c>
      <c r="E110" s="87" t="s">
        <v>2165</v>
      </c>
      <c r="F110" s="88" t="s">
        <v>2166</v>
      </c>
      <c r="G110" s="89" t="s">
        <v>258</v>
      </c>
      <c r="H110" s="90">
        <v>1</v>
      </c>
      <c r="I110" s="118"/>
      <c r="J110" s="91">
        <f>ROUND($I$110*$H$110,1)</f>
        <v>0</v>
      </c>
      <c r="K110" s="88"/>
      <c r="L110" s="23"/>
      <c r="M110" s="92"/>
      <c r="N110" s="93" t="s">
        <v>37</v>
      </c>
      <c r="Q110" s="94">
        <v>0</v>
      </c>
      <c r="R110" s="94">
        <f>$Q$110*$H$110</f>
        <v>0</v>
      </c>
      <c r="S110" s="94">
        <v>0</v>
      </c>
      <c r="T110" s="95">
        <f>$S$110*$H$110</f>
        <v>0</v>
      </c>
      <c r="AR110" s="19" t="s">
        <v>261</v>
      </c>
      <c r="AT110" s="19" t="s">
        <v>156</v>
      </c>
      <c r="AU110" s="19" t="s">
        <v>75</v>
      </c>
      <c r="AY110" s="19" t="s">
        <v>154</v>
      </c>
      <c r="BE110" s="96">
        <f>IF($N$110="základní",$J$110,0)</f>
        <v>0</v>
      </c>
      <c r="BF110" s="96">
        <f>IF($N$110="snížená",$J$110,0)</f>
        <v>0</v>
      </c>
      <c r="BG110" s="96">
        <f>IF($N$110="zákl. přenesená",$J$110,0)</f>
        <v>0</v>
      </c>
      <c r="BH110" s="96">
        <f>IF($N$110="sníž. přenesená",$J$110,0)</f>
        <v>0</v>
      </c>
      <c r="BI110" s="96">
        <f>IF($N$110="nulová",$J$110,0)</f>
        <v>0</v>
      </c>
      <c r="BJ110" s="19" t="s">
        <v>73</v>
      </c>
      <c r="BK110" s="96">
        <f>ROUND($I$110*$H$110,1)</f>
        <v>0</v>
      </c>
      <c r="BL110" s="19" t="s">
        <v>261</v>
      </c>
      <c r="BM110" s="19" t="s">
        <v>2167</v>
      </c>
    </row>
    <row r="111" spans="2:65" s="22" customFormat="1" ht="39" customHeight="1" x14ac:dyDescent="0.3">
      <c r="B111" s="23"/>
      <c r="C111" s="108" t="s">
        <v>245</v>
      </c>
      <c r="D111" s="108" t="s">
        <v>171</v>
      </c>
      <c r="E111" s="106" t="s">
        <v>2168</v>
      </c>
      <c r="F111" s="107" t="s">
        <v>2169</v>
      </c>
      <c r="G111" s="108" t="s">
        <v>258</v>
      </c>
      <c r="H111" s="109">
        <v>2</v>
      </c>
      <c r="I111" s="119"/>
      <c r="J111" s="110">
        <f>ROUND($I$111*$H$111,1)</f>
        <v>0</v>
      </c>
      <c r="K111" s="107"/>
      <c r="L111" s="111"/>
      <c r="M111" s="112"/>
      <c r="N111" s="113" t="s">
        <v>37</v>
      </c>
      <c r="Q111" s="94">
        <v>0</v>
      </c>
      <c r="R111" s="94">
        <f>$Q$111*$H$111</f>
        <v>0</v>
      </c>
      <c r="S111" s="94">
        <v>0</v>
      </c>
      <c r="T111" s="95">
        <f>$S$111*$H$111</f>
        <v>0</v>
      </c>
      <c r="AR111" s="19" t="s">
        <v>354</v>
      </c>
      <c r="AT111" s="19" t="s">
        <v>171</v>
      </c>
      <c r="AU111" s="19" t="s">
        <v>75</v>
      </c>
      <c r="AY111" s="19" t="s">
        <v>154</v>
      </c>
      <c r="BE111" s="96">
        <f>IF($N$111="základní",$J$111,0)</f>
        <v>0</v>
      </c>
      <c r="BF111" s="96">
        <f>IF($N$111="snížená",$J$111,0)</f>
        <v>0</v>
      </c>
      <c r="BG111" s="96">
        <f>IF($N$111="zákl. přenesená",$J$111,0)</f>
        <v>0</v>
      </c>
      <c r="BH111" s="96">
        <f>IF($N$111="sníž. přenesená",$J$111,0)</f>
        <v>0</v>
      </c>
      <c r="BI111" s="96">
        <f>IF($N$111="nulová",$J$111,0)</f>
        <v>0</v>
      </c>
      <c r="BJ111" s="19" t="s">
        <v>73</v>
      </c>
      <c r="BK111" s="96">
        <f>ROUND($I$111*$H$111,1)</f>
        <v>0</v>
      </c>
      <c r="BL111" s="19" t="s">
        <v>261</v>
      </c>
      <c r="BM111" s="19" t="s">
        <v>2170</v>
      </c>
    </row>
    <row r="112" spans="2:65" s="22" customFormat="1" ht="39" customHeight="1" x14ac:dyDescent="0.3">
      <c r="B112" s="23"/>
      <c r="C112" s="89" t="s">
        <v>249</v>
      </c>
      <c r="D112" s="89" t="s">
        <v>156</v>
      </c>
      <c r="E112" s="87" t="s">
        <v>2171</v>
      </c>
      <c r="F112" s="88" t="s">
        <v>2172</v>
      </c>
      <c r="G112" s="89" t="s">
        <v>258</v>
      </c>
      <c r="H112" s="90">
        <v>2</v>
      </c>
      <c r="I112" s="118"/>
      <c r="J112" s="91">
        <f>ROUND($I$112*$H$112,1)</f>
        <v>0</v>
      </c>
      <c r="K112" s="88"/>
      <c r="L112" s="23"/>
      <c r="M112" s="92"/>
      <c r="N112" s="93" t="s">
        <v>37</v>
      </c>
      <c r="Q112" s="94">
        <v>0</v>
      </c>
      <c r="R112" s="94">
        <f>$Q$112*$H$112</f>
        <v>0</v>
      </c>
      <c r="S112" s="94">
        <v>0</v>
      </c>
      <c r="T112" s="95">
        <f>$S$112*$H$112</f>
        <v>0</v>
      </c>
      <c r="AR112" s="19" t="s">
        <v>261</v>
      </c>
      <c r="AT112" s="19" t="s">
        <v>156</v>
      </c>
      <c r="AU112" s="19" t="s">
        <v>75</v>
      </c>
      <c r="AY112" s="19" t="s">
        <v>154</v>
      </c>
      <c r="BE112" s="96">
        <f>IF($N$112="základní",$J$112,0)</f>
        <v>0</v>
      </c>
      <c r="BF112" s="96">
        <f>IF($N$112="snížená",$J$112,0)</f>
        <v>0</v>
      </c>
      <c r="BG112" s="96">
        <f>IF($N$112="zákl. přenesená",$J$112,0)</f>
        <v>0</v>
      </c>
      <c r="BH112" s="96">
        <f>IF($N$112="sníž. přenesená",$J$112,0)</f>
        <v>0</v>
      </c>
      <c r="BI112" s="96">
        <f>IF($N$112="nulová",$J$112,0)</f>
        <v>0</v>
      </c>
      <c r="BJ112" s="19" t="s">
        <v>73</v>
      </c>
      <c r="BK112" s="96">
        <f>ROUND($I$112*$H$112,1)</f>
        <v>0</v>
      </c>
      <c r="BL112" s="19" t="s">
        <v>261</v>
      </c>
      <c r="BM112" s="19" t="s">
        <v>2173</v>
      </c>
    </row>
    <row r="113" spans="2:65" s="22" customFormat="1" ht="51" customHeight="1" x14ac:dyDescent="0.3">
      <c r="B113" s="23"/>
      <c r="C113" s="108" t="s">
        <v>9</v>
      </c>
      <c r="D113" s="108" t="s">
        <v>171</v>
      </c>
      <c r="E113" s="106" t="s">
        <v>2174</v>
      </c>
      <c r="F113" s="107" t="s">
        <v>2175</v>
      </c>
      <c r="G113" s="108" t="s">
        <v>258</v>
      </c>
      <c r="H113" s="109">
        <v>1</v>
      </c>
      <c r="I113" s="119"/>
      <c r="J113" s="110">
        <f>ROUND($I$113*$H$113,1)</f>
        <v>0</v>
      </c>
      <c r="K113" s="107"/>
      <c r="L113" s="111"/>
      <c r="M113" s="112"/>
      <c r="N113" s="113" t="s">
        <v>37</v>
      </c>
      <c r="Q113" s="94">
        <v>0</v>
      </c>
      <c r="R113" s="94">
        <f>$Q$113*$H$113</f>
        <v>0</v>
      </c>
      <c r="S113" s="94">
        <v>0</v>
      </c>
      <c r="T113" s="95">
        <f>$S$113*$H$113</f>
        <v>0</v>
      </c>
      <c r="AR113" s="19" t="s">
        <v>354</v>
      </c>
      <c r="AT113" s="19" t="s">
        <v>171</v>
      </c>
      <c r="AU113" s="19" t="s">
        <v>75</v>
      </c>
      <c r="AY113" s="19" t="s">
        <v>154</v>
      </c>
      <c r="BE113" s="96">
        <f>IF($N$113="základní",$J$113,0)</f>
        <v>0</v>
      </c>
      <c r="BF113" s="96">
        <f>IF($N$113="snížená",$J$113,0)</f>
        <v>0</v>
      </c>
      <c r="BG113" s="96">
        <f>IF($N$113="zákl. přenesená",$J$113,0)</f>
        <v>0</v>
      </c>
      <c r="BH113" s="96">
        <f>IF($N$113="sníž. přenesená",$J$113,0)</f>
        <v>0</v>
      </c>
      <c r="BI113" s="96">
        <f>IF($N$113="nulová",$J$113,0)</f>
        <v>0</v>
      </c>
      <c r="BJ113" s="19" t="s">
        <v>73</v>
      </c>
      <c r="BK113" s="96">
        <f>ROUND($I$113*$H$113,1)</f>
        <v>0</v>
      </c>
      <c r="BL113" s="19" t="s">
        <v>261</v>
      </c>
      <c r="BM113" s="19" t="s">
        <v>2176</v>
      </c>
    </row>
    <row r="114" spans="2:65" s="22" customFormat="1" ht="51" customHeight="1" x14ac:dyDescent="0.3">
      <c r="B114" s="23"/>
      <c r="C114" s="89" t="s">
        <v>261</v>
      </c>
      <c r="D114" s="89" t="s">
        <v>156</v>
      </c>
      <c r="E114" s="87" t="s">
        <v>2177</v>
      </c>
      <c r="F114" s="88" t="s">
        <v>2178</v>
      </c>
      <c r="G114" s="89" t="s">
        <v>258</v>
      </c>
      <c r="H114" s="90">
        <v>1</v>
      </c>
      <c r="I114" s="118"/>
      <c r="J114" s="91">
        <f>ROUND($I$114*$H$114,1)</f>
        <v>0</v>
      </c>
      <c r="K114" s="88"/>
      <c r="L114" s="23"/>
      <c r="M114" s="92"/>
      <c r="N114" s="93" t="s">
        <v>37</v>
      </c>
      <c r="Q114" s="94">
        <v>0</v>
      </c>
      <c r="R114" s="94">
        <f>$Q$114*$H$114</f>
        <v>0</v>
      </c>
      <c r="S114" s="94">
        <v>0</v>
      </c>
      <c r="T114" s="95">
        <f>$S$114*$H$114</f>
        <v>0</v>
      </c>
      <c r="AR114" s="19" t="s">
        <v>261</v>
      </c>
      <c r="AT114" s="19" t="s">
        <v>156</v>
      </c>
      <c r="AU114" s="19" t="s">
        <v>75</v>
      </c>
      <c r="AY114" s="19" t="s">
        <v>154</v>
      </c>
      <c r="BE114" s="96">
        <f>IF($N$114="základní",$J$114,0)</f>
        <v>0</v>
      </c>
      <c r="BF114" s="96">
        <f>IF($N$114="snížená",$J$114,0)</f>
        <v>0</v>
      </c>
      <c r="BG114" s="96">
        <f>IF($N$114="zákl. přenesená",$J$114,0)</f>
        <v>0</v>
      </c>
      <c r="BH114" s="96">
        <f>IF($N$114="sníž. přenesená",$J$114,0)</f>
        <v>0</v>
      </c>
      <c r="BI114" s="96">
        <f>IF($N$114="nulová",$J$114,0)</f>
        <v>0</v>
      </c>
      <c r="BJ114" s="19" t="s">
        <v>73</v>
      </c>
      <c r="BK114" s="96">
        <f>ROUND($I$114*$H$114,1)</f>
        <v>0</v>
      </c>
      <c r="BL114" s="19" t="s">
        <v>261</v>
      </c>
      <c r="BM114" s="19" t="s">
        <v>2179</v>
      </c>
    </row>
    <row r="115" spans="2:65" s="76" customFormat="1" ht="30.75" customHeight="1" x14ac:dyDescent="0.3">
      <c r="B115" s="75"/>
      <c r="D115" s="77" t="s">
        <v>65</v>
      </c>
      <c r="E115" s="84" t="s">
        <v>2180</v>
      </c>
      <c r="F115" s="84" t="s">
        <v>2181</v>
      </c>
      <c r="J115" s="85">
        <f>$BK$115</f>
        <v>0</v>
      </c>
      <c r="L115" s="75"/>
      <c r="M115" s="80"/>
      <c r="P115" s="81">
        <f>SUM($P$116:$P$123)</f>
        <v>0</v>
      </c>
      <c r="R115" s="81">
        <f>SUM($R$116:$R$123)</f>
        <v>0</v>
      </c>
      <c r="T115" s="82">
        <f>SUM($T$116:$T$123)</f>
        <v>0</v>
      </c>
      <c r="AR115" s="77" t="s">
        <v>75</v>
      </c>
      <c r="AT115" s="77" t="s">
        <v>65</v>
      </c>
      <c r="AU115" s="77" t="s">
        <v>73</v>
      </c>
      <c r="AY115" s="77" t="s">
        <v>154</v>
      </c>
      <c r="BK115" s="83">
        <f>SUM($BK$116:$BK$123)</f>
        <v>0</v>
      </c>
    </row>
    <row r="116" spans="2:65" s="22" customFormat="1" ht="27" customHeight="1" x14ac:dyDescent="0.3">
      <c r="B116" s="23"/>
      <c r="C116" s="108" t="s">
        <v>272</v>
      </c>
      <c r="D116" s="108" t="s">
        <v>171</v>
      </c>
      <c r="E116" s="106" t="s">
        <v>2182</v>
      </c>
      <c r="F116" s="107" t="s">
        <v>2183</v>
      </c>
      <c r="G116" s="108" t="s">
        <v>258</v>
      </c>
      <c r="H116" s="109">
        <v>3</v>
      </c>
      <c r="I116" s="119"/>
      <c r="J116" s="110">
        <f>ROUND($I$116*$H$116,1)</f>
        <v>0</v>
      </c>
      <c r="K116" s="107"/>
      <c r="L116" s="111"/>
      <c r="M116" s="112"/>
      <c r="N116" s="113" t="s">
        <v>37</v>
      </c>
      <c r="Q116" s="94">
        <v>0</v>
      </c>
      <c r="R116" s="94">
        <f>$Q$116*$H$116</f>
        <v>0</v>
      </c>
      <c r="S116" s="94">
        <v>0</v>
      </c>
      <c r="T116" s="95">
        <f>$S$116*$H$116</f>
        <v>0</v>
      </c>
      <c r="AR116" s="19" t="s">
        <v>354</v>
      </c>
      <c r="AT116" s="19" t="s">
        <v>171</v>
      </c>
      <c r="AU116" s="19" t="s">
        <v>75</v>
      </c>
      <c r="AY116" s="19" t="s">
        <v>154</v>
      </c>
      <c r="BE116" s="96">
        <f>IF($N$116="základní",$J$116,0)</f>
        <v>0</v>
      </c>
      <c r="BF116" s="96">
        <f>IF($N$116="snížená",$J$116,0)</f>
        <v>0</v>
      </c>
      <c r="BG116" s="96">
        <f>IF($N$116="zákl. přenesená",$J$116,0)</f>
        <v>0</v>
      </c>
      <c r="BH116" s="96">
        <f>IF($N$116="sníž. přenesená",$J$116,0)</f>
        <v>0</v>
      </c>
      <c r="BI116" s="96">
        <f>IF($N$116="nulová",$J$116,0)</f>
        <v>0</v>
      </c>
      <c r="BJ116" s="19" t="s">
        <v>73</v>
      </c>
      <c r="BK116" s="96">
        <f>ROUND($I$116*$H$116,1)</f>
        <v>0</v>
      </c>
      <c r="BL116" s="19" t="s">
        <v>261</v>
      </c>
      <c r="BM116" s="19" t="s">
        <v>2184</v>
      </c>
    </row>
    <row r="117" spans="2:65" s="22" customFormat="1" ht="27" customHeight="1" x14ac:dyDescent="0.3">
      <c r="B117" s="23"/>
      <c r="C117" s="89" t="s">
        <v>276</v>
      </c>
      <c r="D117" s="89" t="s">
        <v>156</v>
      </c>
      <c r="E117" s="87" t="s">
        <v>2185</v>
      </c>
      <c r="F117" s="88" t="s">
        <v>2186</v>
      </c>
      <c r="G117" s="89" t="s">
        <v>258</v>
      </c>
      <c r="H117" s="90">
        <v>3</v>
      </c>
      <c r="I117" s="118"/>
      <c r="J117" s="91">
        <f>ROUND($I$117*$H$117,1)</f>
        <v>0</v>
      </c>
      <c r="K117" s="88"/>
      <c r="L117" s="23"/>
      <c r="M117" s="92"/>
      <c r="N117" s="93" t="s">
        <v>37</v>
      </c>
      <c r="Q117" s="94">
        <v>0</v>
      </c>
      <c r="R117" s="94">
        <f>$Q$117*$H$117</f>
        <v>0</v>
      </c>
      <c r="S117" s="94">
        <v>0</v>
      </c>
      <c r="T117" s="95">
        <f>$S$117*$H$117</f>
        <v>0</v>
      </c>
      <c r="AR117" s="19" t="s">
        <v>261</v>
      </c>
      <c r="AT117" s="19" t="s">
        <v>156</v>
      </c>
      <c r="AU117" s="19" t="s">
        <v>75</v>
      </c>
      <c r="AY117" s="19" t="s">
        <v>154</v>
      </c>
      <c r="BE117" s="96">
        <f>IF($N$117="základní",$J$117,0)</f>
        <v>0</v>
      </c>
      <c r="BF117" s="96">
        <f>IF($N$117="snížená",$J$117,0)</f>
        <v>0</v>
      </c>
      <c r="BG117" s="96">
        <f>IF($N$117="zákl. přenesená",$J$117,0)</f>
        <v>0</v>
      </c>
      <c r="BH117" s="96">
        <f>IF($N$117="sníž. přenesená",$J$117,0)</f>
        <v>0</v>
      </c>
      <c r="BI117" s="96">
        <f>IF($N$117="nulová",$J$117,0)</f>
        <v>0</v>
      </c>
      <c r="BJ117" s="19" t="s">
        <v>73</v>
      </c>
      <c r="BK117" s="96">
        <f>ROUND($I$117*$H$117,1)</f>
        <v>0</v>
      </c>
      <c r="BL117" s="19" t="s">
        <v>261</v>
      </c>
      <c r="BM117" s="19" t="s">
        <v>2187</v>
      </c>
    </row>
    <row r="118" spans="2:65" s="22" customFormat="1" ht="27" customHeight="1" x14ac:dyDescent="0.3">
      <c r="B118" s="23"/>
      <c r="C118" s="108" t="s">
        <v>283</v>
      </c>
      <c r="D118" s="108" t="s">
        <v>171</v>
      </c>
      <c r="E118" s="106" t="s">
        <v>2188</v>
      </c>
      <c r="F118" s="107" t="s">
        <v>2189</v>
      </c>
      <c r="G118" s="108" t="s">
        <v>258</v>
      </c>
      <c r="H118" s="109">
        <v>2</v>
      </c>
      <c r="I118" s="119"/>
      <c r="J118" s="110">
        <f>ROUND($I$118*$H$118,1)</f>
        <v>0</v>
      </c>
      <c r="K118" s="107"/>
      <c r="L118" s="111"/>
      <c r="M118" s="112"/>
      <c r="N118" s="113" t="s">
        <v>37</v>
      </c>
      <c r="Q118" s="94">
        <v>0</v>
      </c>
      <c r="R118" s="94">
        <f>$Q$118*$H$118</f>
        <v>0</v>
      </c>
      <c r="S118" s="94">
        <v>0</v>
      </c>
      <c r="T118" s="95">
        <f>$S$118*$H$118</f>
        <v>0</v>
      </c>
      <c r="AR118" s="19" t="s">
        <v>354</v>
      </c>
      <c r="AT118" s="19" t="s">
        <v>171</v>
      </c>
      <c r="AU118" s="19" t="s">
        <v>75</v>
      </c>
      <c r="AY118" s="19" t="s">
        <v>154</v>
      </c>
      <c r="BE118" s="96">
        <f>IF($N$118="základní",$J$118,0)</f>
        <v>0</v>
      </c>
      <c r="BF118" s="96">
        <f>IF($N$118="snížená",$J$118,0)</f>
        <v>0</v>
      </c>
      <c r="BG118" s="96">
        <f>IF($N$118="zákl. přenesená",$J$118,0)</f>
        <v>0</v>
      </c>
      <c r="BH118" s="96">
        <f>IF($N$118="sníž. přenesená",$J$118,0)</f>
        <v>0</v>
      </c>
      <c r="BI118" s="96">
        <f>IF($N$118="nulová",$J$118,0)</f>
        <v>0</v>
      </c>
      <c r="BJ118" s="19" t="s">
        <v>73</v>
      </c>
      <c r="BK118" s="96">
        <f>ROUND($I$118*$H$118,1)</f>
        <v>0</v>
      </c>
      <c r="BL118" s="19" t="s">
        <v>261</v>
      </c>
      <c r="BM118" s="19" t="s">
        <v>2190</v>
      </c>
    </row>
    <row r="119" spans="2:65" s="22" customFormat="1" ht="27" customHeight="1" x14ac:dyDescent="0.3">
      <c r="B119" s="23"/>
      <c r="C119" s="89" t="s">
        <v>288</v>
      </c>
      <c r="D119" s="89" t="s">
        <v>156</v>
      </c>
      <c r="E119" s="87" t="s">
        <v>2191</v>
      </c>
      <c r="F119" s="88" t="s">
        <v>2192</v>
      </c>
      <c r="G119" s="89" t="s">
        <v>258</v>
      </c>
      <c r="H119" s="90">
        <v>2</v>
      </c>
      <c r="I119" s="118"/>
      <c r="J119" s="91">
        <f>ROUND($I$119*$H$119,1)</f>
        <v>0</v>
      </c>
      <c r="K119" s="88"/>
      <c r="L119" s="23"/>
      <c r="M119" s="92"/>
      <c r="N119" s="93" t="s">
        <v>37</v>
      </c>
      <c r="Q119" s="94">
        <v>0</v>
      </c>
      <c r="R119" s="94">
        <f>$Q$119*$H$119</f>
        <v>0</v>
      </c>
      <c r="S119" s="94">
        <v>0</v>
      </c>
      <c r="T119" s="95">
        <f>$S$119*$H$119</f>
        <v>0</v>
      </c>
      <c r="AR119" s="19" t="s">
        <v>261</v>
      </c>
      <c r="AT119" s="19" t="s">
        <v>156</v>
      </c>
      <c r="AU119" s="19" t="s">
        <v>75</v>
      </c>
      <c r="AY119" s="19" t="s">
        <v>154</v>
      </c>
      <c r="BE119" s="96">
        <f>IF($N$119="základní",$J$119,0)</f>
        <v>0</v>
      </c>
      <c r="BF119" s="96">
        <f>IF($N$119="snížená",$J$119,0)</f>
        <v>0</v>
      </c>
      <c r="BG119" s="96">
        <f>IF($N$119="zákl. přenesená",$J$119,0)</f>
        <v>0</v>
      </c>
      <c r="BH119" s="96">
        <f>IF($N$119="sníž. přenesená",$J$119,0)</f>
        <v>0</v>
      </c>
      <c r="BI119" s="96">
        <f>IF($N$119="nulová",$J$119,0)</f>
        <v>0</v>
      </c>
      <c r="BJ119" s="19" t="s">
        <v>73</v>
      </c>
      <c r="BK119" s="96">
        <f>ROUND($I$119*$H$119,1)</f>
        <v>0</v>
      </c>
      <c r="BL119" s="19" t="s">
        <v>261</v>
      </c>
      <c r="BM119" s="19" t="s">
        <v>2193</v>
      </c>
    </row>
    <row r="120" spans="2:65" s="22" customFormat="1" ht="15.75" customHeight="1" x14ac:dyDescent="0.3">
      <c r="B120" s="23"/>
      <c r="C120" s="108" t="s">
        <v>8</v>
      </c>
      <c r="D120" s="108" t="s">
        <v>171</v>
      </c>
      <c r="E120" s="106" t="s">
        <v>2194</v>
      </c>
      <c r="F120" s="107" t="s">
        <v>2195</v>
      </c>
      <c r="G120" s="108" t="s">
        <v>258</v>
      </c>
      <c r="H120" s="109">
        <v>1</v>
      </c>
      <c r="I120" s="119"/>
      <c r="J120" s="110">
        <f>ROUND($I$120*$H$120,1)</f>
        <v>0</v>
      </c>
      <c r="K120" s="107"/>
      <c r="L120" s="111"/>
      <c r="M120" s="112"/>
      <c r="N120" s="113" t="s">
        <v>37</v>
      </c>
      <c r="Q120" s="94">
        <v>0</v>
      </c>
      <c r="R120" s="94">
        <f>$Q$120*$H$120</f>
        <v>0</v>
      </c>
      <c r="S120" s="94">
        <v>0</v>
      </c>
      <c r="T120" s="95">
        <f>$S$120*$H$120</f>
        <v>0</v>
      </c>
      <c r="AR120" s="19" t="s">
        <v>354</v>
      </c>
      <c r="AT120" s="19" t="s">
        <v>171</v>
      </c>
      <c r="AU120" s="19" t="s">
        <v>75</v>
      </c>
      <c r="AY120" s="19" t="s">
        <v>154</v>
      </c>
      <c r="BE120" s="96">
        <f>IF($N$120="základní",$J$120,0)</f>
        <v>0</v>
      </c>
      <c r="BF120" s="96">
        <f>IF($N$120="snížená",$J$120,0)</f>
        <v>0</v>
      </c>
      <c r="BG120" s="96">
        <f>IF($N$120="zákl. přenesená",$J$120,0)</f>
        <v>0</v>
      </c>
      <c r="BH120" s="96">
        <f>IF($N$120="sníž. přenesená",$J$120,0)</f>
        <v>0</v>
      </c>
      <c r="BI120" s="96">
        <f>IF($N$120="nulová",$J$120,0)</f>
        <v>0</v>
      </c>
      <c r="BJ120" s="19" t="s">
        <v>73</v>
      </c>
      <c r="BK120" s="96">
        <f>ROUND($I$120*$H$120,1)</f>
        <v>0</v>
      </c>
      <c r="BL120" s="19" t="s">
        <v>261</v>
      </c>
      <c r="BM120" s="19" t="s">
        <v>2196</v>
      </c>
    </row>
    <row r="121" spans="2:65" s="22" customFormat="1" ht="27" customHeight="1" x14ac:dyDescent="0.3">
      <c r="B121" s="23"/>
      <c r="C121" s="89" t="s">
        <v>295</v>
      </c>
      <c r="D121" s="89" t="s">
        <v>156</v>
      </c>
      <c r="E121" s="87" t="s">
        <v>2197</v>
      </c>
      <c r="F121" s="88" t="s">
        <v>2198</v>
      </c>
      <c r="G121" s="89" t="s">
        <v>258</v>
      </c>
      <c r="H121" s="90">
        <v>1</v>
      </c>
      <c r="I121" s="118"/>
      <c r="J121" s="91">
        <f>ROUND($I$121*$H$121,1)</f>
        <v>0</v>
      </c>
      <c r="K121" s="88"/>
      <c r="L121" s="23"/>
      <c r="M121" s="92"/>
      <c r="N121" s="93" t="s">
        <v>37</v>
      </c>
      <c r="Q121" s="94">
        <v>0</v>
      </c>
      <c r="R121" s="94">
        <f>$Q$121*$H$121</f>
        <v>0</v>
      </c>
      <c r="S121" s="94">
        <v>0</v>
      </c>
      <c r="T121" s="95">
        <f>$S$121*$H$121</f>
        <v>0</v>
      </c>
      <c r="AR121" s="19" t="s">
        <v>261</v>
      </c>
      <c r="AT121" s="19" t="s">
        <v>156</v>
      </c>
      <c r="AU121" s="19" t="s">
        <v>75</v>
      </c>
      <c r="AY121" s="19" t="s">
        <v>154</v>
      </c>
      <c r="BE121" s="96">
        <f>IF($N$121="základní",$J$121,0)</f>
        <v>0</v>
      </c>
      <c r="BF121" s="96">
        <f>IF($N$121="snížená",$J$121,0)</f>
        <v>0</v>
      </c>
      <c r="BG121" s="96">
        <f>IF($N$121="zákl. přenesená",$J$121,0)</f>
        <v>0</v>
      </c>
      <c r="BH121" s="96">
        <f>IF($N$121="sníž. přenesená",$J$121,0)</f>
        <v>0</v>
      </c>
      <c r="BI121" s="96">
        <f>IF($N$121="nulová",$J$121,0)</f>
        <v>0</v>
      </c>
      <c r="BJ121" s="19" t="s">
        <v>73</v>
      </c>
      <c r="BK121" s="96">
        <f>ROUND($I$121*$H$121,1)</f>
        <v>0</v>
      </c>
      <c r="BL121" s="19" t="s">
        <v>261</v>
      </c>
      <c r="BM121" s="19" t="s">
        <v>2199</v>
      </c>
    </row>
    <row r="122" spans="2:65" s="22" customFormat="1" ht="27" customHeight="1" x14ac:dyDescent="0.3">
      <c r="B122" s="23"/>
      <c r="C122" s="108" t="s">
        <v>300</v>
      </c>
      <c r="D122" s="108" t="s">
        <v>171</v>
      </c>
      <c r="E122" s="106" t="s">
        <v>2200</v>
      </c>
      <c r="F122" s="107" t="s">
        <v>2201</v>
      </c>
      <c r="G122" s="108" t="s">
        <v>258</v>
      </c>
      <c r="H122" s="109">
        <v>1</v>
      </c>
      <c r="I122" s="119"/>
      <c r="J122" s="110">
        <f>ROUND($I$122*$H$122,1)</f>
        <v>0</v>
      </c>
      <c r="K122" s="107"/>
      <c r="L122" s="111"/>
      <c r="M122" s="112"/>
      <c r="N122" s="113" t="s">
        <v>37</v>
      </c>
      <c r="Q122" s="94">
        <v>0</v>
      </c>
      <c r="R122" s="94">
        <f>$Q$122*$H$122</f>
        <v>0</v>
      </c>
      <c r="S122" s="94">
        <v>0</v>
      </c>
      <c r="T122" s="95">
        <f>$S$122*$H$122</f>
        <v>0</v>
      </c>
      <c r="AR122" s="19" t="s">
        <v>354</v>
      </c>
      <c r="AT122" s="19" t="s">
        <v>171</v>
      </c>
      <c r="AU122" s="19" t="s">
        <v>75</v>
      </c>
      <c r="AY122" s="19" t="s">
        <v>154</v>
      </c>
      <c r="BE122" s="96">
        <f>IF($N$122="základní",$J$122,0)</f>
        <v>0</v>
      </c>
      <c r="BF122" s="96">
        <f>IF($N$122="snížená",$J$122,0)</f>
        <v>0</v>
      </c>
      <c r="BG122" s="96">
        <f>IF($N$122="zákl. přenesená",$J$122,0)</f>
        <v>0</v>
      </c>
      <c r="BH122" s="96">
        <f>IF($N$122="sníž. přenesená",$J$122,0)</f>
        <v>0</v>
      </c>
      <c r="BI122" s="96">
        <f>IF($N$122="nulová",$J$122,0)</f>
        <v>0</v>
      </c>
      <c r="BJ122" s="19" t="s">
        <v>73</v>
      </c>
      <c r="BK122" s="96">
        <f>ROUND($I$122*$H$122,1)</f>
        <v>0</v>
      </c>
      <c r="BL122" s="19" t="s">
        <v>261</v>
      </c>
      <c r="BM122" s="19" t="s">
        <v>2202</v>
      </c>
    </row>
    <row r="123" spans="2:65" s="22" customFormat="1" ht="39" customHeight="1" x14ac:dyDescent="0.3">
      <c r="B123" s="23"/>
      <c r="C123" s="89" t="s">
        <v>319</v>
      </c>
      <c r="D123" s="89" t="s">
        <v>156</v>
      </c>
      <c r="E123" s="87" t="s">
        <v>2203</v>
      </c>
      <c r="F123" s="88" t="s">
        <v>2204</v>
      </c>
      <c r="G123" s="89" t="s">
        <v>258</v>
      </c>
      <c r="H123" s="90">
        <v>1</v>
      </c>
      <c r="I123" s="118"/>
      <c r="J123" s="91">
        <f>ROUND($I$123*$H$123,1)</f>
        <v>0</v>
      </c>
      <c r="K123" s="88"/>
      <c r="L123" s="23"/>
      <c r="M123" s="92"/>
      <c r="N123" s="93" t="s">
        <v>37</v>
      </c>
      <c r="Q123" s="94">
        <v>0</v>
      </c>
      <c r="R123" s="94">
        <f>$Q$123*$H$123</f>
        <v>0</v>
      </c>
      <c r="S123" s="94">
        <v>0</v>
      </c>
      <c r="T123" s="95">
        <f>$S$123*$H$123</f>
        <v>0</v>
      </c>
      <c r="AR123" s="19" t="s">
        <v>261</v>
      </c>
      <c r="AT123" s="19" t="s">
        <v>156</v>
      </c>
      <c r="AU123" s="19" t="s">
        <v>75</v>
      </c>
      <c r="AY123" s="19" t="s">
        <v>154</v>
      </c>
      <c r="BE123" s="96">
        <f>IF($N$123="základní",$J$123,0)</f>
        <v>0</v>
      </c>
      <c r="BF123" s="96">
        <f>IF($N$123="snížená",$J$123,0)</f>
        <v>0</v>
      </c>
      <c r="BG123" s="96">
        <f>IF($N$123="zákl. přenesená",$J$123,0)</f>
        <v>0</v>
      </c>
      <c r="BH123" s="96">
        <f>IF($N$123="sníž. přenesená",$J$123,0)</f>
        <v>0</v>
      </c>
      <c r="BI123" s="96">
        <f>IF($N$123="nulová",$J$123,0)</f>
        <v>0</v>
      </c>
      <c r="BJ123" s="19" t="s">
        <v>73</v>
      </c>
      <c r="BK123" s="96">
        <f>ROUND($I$123*$H$123,1)</f>
        <v>0</v>
      </c>
      <c r="BL123" s="19" t="s">
        <v>261</v>
      </c>
      <c r="BM123" s="19" t="s">
        <v>2205</v>
      </c>
    </row>
    <row r="124" spans="2:65" s="76" customFormat="1" ht="30.75" customHeight="1" x14ac:dyDescent="0.3">
      <c r="B124" s="75"/>
      <c r="D124" s="77" t="s">
        <v>65</v>
      </c>
      <c r="E124" s="84" t="s">
        <v>2206</v>
      </c>
      <c r="F124" s="84" t="s">
        <v>2207</v>
      </c>
      <c r="J124" s="85">
        <f>$BK$124</f>
        <v>0</v>
      </c>
      <c r="L124" s="75"/>
      <c r="M124" s="80"/>
      <c r="P124" s="81">
        <f>SUM($P$125:$P$126)</f>
        <v>0</v>
      </c>
      <c r="R124" s="81">
        <f>SUM($R$125:$R$126)</f>
        <v>0</v>
      </c>
      <c r="T124" s="82">
        <f>SUM($T$125:$T$126)</f>
        <v>0</v>
      </c>
      <c r="AR124" s="77" t="s">
        <v>75</v>
      </c>
      <c r="AT124" s="77" t="s">
        <v>65</v>
      </c>
      <c r="AU124" s="77" t="s">
        <v>73</v>
      </c>
      <c r="AY124" s="77" t="s">
        <v>154</v>
      </c>
      <c r="BK124" s="83">
        <f>SUM($BK$125:$BK$126)</f>
        <v>0</v>
      </c>
    </row>
    <row r="125" spans="2:65" s="22" customFormat="1" ht="39" customHeight="1" x14ac:dyDescent="0.3">
      <c r="B125" s="23"/>
      <c r="C125" s="108" t="s">
        <v>323</v>
      </c>
      <c r="D125" s="108" t="s">
        <v>171</v>
      </c>
      <c r="E125" s="106" t="s">
        <v>2208</v>
      </c>
      <c r="F125" s="107" t="s">
        <v>2209</v>
      </c>
      <c r="G125" s="108" t="s">
        <v>258</v>
      </c>
      <c r="H125" s="109">
        <v>1</v>
      </c>
      <c r="I125" s="119"/>
      <c r="J125" s="110">
        <f>ROUND($I$125*$H$125,1)</f>
        <v>0</v>
      </c>
      <c r="K125" s="107"/>
      <c r="L125" s="111"/>
      <c r="M125" s="112"/>
      <c r="N125" s="113" t="s">
        <v>37</v>
      </c>
      <c r="Q125" s="94">
        <v>0</v>
      </c>
      <c r="R125" s="94">
        <f>$Q$125*$H$125</f>
        <v>0</v>
      </c>
      <c r="S125" s="94">
        <v>0</v>
      </c>
      <c r="T125" s="95">
        <f>$S$125*$H$125</f>
        <v>0</v>
      </c>
      <c r="AR125" s="19" t="s">
        <v>354</v>
      </c>
      <c r="AT125" s="19" t="s">
        <v>171</v>
      </c>
      <c r="AU125" s="19" t="s">
        <v>75</v>
      </c>
      <c r="AY125" s="19" t="s">
        <v>154</v>
      </c>
      <c r="BE125" s="96">
        <f>IF($N$125="základní",$J$125,0)</f>
        <v>0</v>
      </c>
      <c r="BF125" s="96">
        <f>IF($N$125="snížená",$J$125,0)</f>
        <v>0</v>
      </c>
      <c r="BG125" s="96">
        <f>IF($N$125="zákl. přenesená",$J$125,0)</f>
        <v>0</v>
      </c>
      <c r="BH125" s="96">
        <f>IF($N$125="sníž. přenesená",$J$125,0)</f>
        <v>0</v>
      </c>
      <c r="BI125" s="96">
        <f>IF($N$125="nulová",$J$125,0)</f>
        <v>0</v>
      </c>
      <c r="BJ125" s="19" t="s">
        <v>73</v>
      </c>
      <c r="BK125" s="96">
        <f>ROUND($I$125*$H$125,1)</f>
        <v>0</v>
      </c>
      <c r="BL125" s="19" t="s">
        <v>261</v>
      </c>
      <c r="BM125" s="19" t="s">
        <v>2210</v>
      </c>
    </row>
    <row r="126" spans="2:65" s="22" customFormat="1" ht="51" customHeight="1" x14ac:dyDescent="0.3">
      <c r="B126" s="23"/>
      <c r="C126" s="89" t="s">
        <v>327</v>
      </c>
      <c r="D126" s="89" t="s">
        <v>156</v>
      </c>
      <c r="E126" s="87" t="s">
        <v>2211</v>
      </c>
      <c r="F126" s="88" t="s">
        <v>2212</v>
      </c>
      <c r="G126" s="89" t="s">
        <v>258</v>
      </c>
      <c r="H126" s="90">
        <v>1</v>
      </c>
      <c r="I126" s="118"/>
      <c r="J126" s="91">
        <f>ROUND($I$126*$H$126,1)</f>
        <v>0</v>
      </c>
      <c r="K126" s="88"/>
      <c r="L126" s="23"/>
      <c r="M126" s="92"/>
      <c r="N126" s="93" t="s">
        <v>37</v>
      </c>
      <c r="Q126" s="94">
        <v>0</v>
      </c>
      <c r="R126" s="94">
        <f>$Q$126*$H$126</f>
        <v>0</v>
      </c>
      <c r="S126" s="94">
        <v>0</v>
      </c>
      <c r="T126" s="95">
        <f>$S$126*$H$126</f>
        <v>0</v>
      </c>
      <c r="AR126" s="19" t="s">
        <v>261</v>
      </c>
      <c r="AT126" s="19" t="s">
        <v>156</v>
      </c>
      <c r="AU126" s="19" t="s">
        <v>75</v>
      </c>
      <c r="AY126" s="19" t="s">
        <v>154</v>
      </c>
      <c r="BE126" s="96">
        <f>IF($N$126="základní",$J$126,0)</f>
        <v>0</v>
      </c>
      <c r="BF126" s="96">
        <f>IF($N$126="snížená",$J$126,0)</f>
        <v>0</v>
      </c>
      <c r="BG126" s="96">
        <f>IF($N$126="zákl. přenesená",$J$126,0)</f>
        <v>0</v>
      </c>
      <c r="BH126" s="96">
        <f>IF($N$126="sníž. přenesená",$J$126,0)</f>
        <v>0</v>
      </c>
      <c r="BI126" s="96">
        <f>IF($N$126="nulová",$J$126,0)</f>
        <v>0</v>
      </c>
      <c r="BJ126" s="19" t="s">
        <v>73</v>
      </c>
      <c r="BK126" s="96">
        <f>ROUND($I$126*$H$126,1)</f>
        <v>0</v>
      </c>
      <c r="BL126" s="19" t="s">
        <v>261</v>
      </c>
      <c r="BM126" s="19" t="s">
        <v>2213</v>
      </c>
    </row>
    <row r="127" spans="2:65" s="76" customFormat="1" ht="30.75" customHeight="1" x14ac:dyDescent="0.3">
      <c r="B127" s="75"/>
      <c r="D127" s="77" t="s">
        <v>65</v>
      </c>
      <c r="E127" s="84" t="s">
        <v>2214</v>
      </c>
      <c r="F127" s="84" t="s">
        <v>2215</v>
      </c>
      <c r="J127" s="85">
        <f>$BK$127</f>
        <v>0</v>
      </c>
      <c r="L127" s="75"/>
      <c r="M127" s="80"/>
      <c r="P127" s="81">
        <f>SUM($P$128:$P$153)</f>
        <v>0</v>
      </c>
      <c r="R127" s="81">
        <f>SUM($R$128:$R$153)</f>
        <v>0</v>
      </c>
      <c r="T127" s="82">
        <f>SUM($T$128:$T$153)</f>
        <v>0</v>
      </c>
      <c r="AR127" s="77" t="s">
        <v>75</v>
      </c>
      <c r="AT127" s="77" t="s">
        <v>65</v>
      </c>
      <c r="AU127" s="77" t="s">
        <v>73</v>
      </c>
      <c r="AY127" s="77" t="s">
        <v>154</v>
      </c>
      <c r="BK127" s="83">
        <f>SUM($BK$128:$BK$153)</f>
        <v>0</v>
      </c>
    </row>
    <row r="128" spans="2:65" s="22" customFormat="1" ht="27" customHeight="1" x14ac:dyDescent="0.3">
      <c r="B128" s="23"/>
      <c r="C128" s="108" t="s">
        <v>331</v>
      </c>
      <c r="D128" s="108" t="s">
        <v>171</v>
      </c>
      <c r="E128" s="106" t="s">
        <v>2216</v>
      </c>
      <c r="F128" s="107" t="s">
        <v>2217</v>
      </c>
      <c r="G128" s="108" t="s">
        <v>174</v>
      </c>
      <c r="H128" s="109">
        <v>950</v>
      </c>
      <c r="I128" s="119"/>
      <c r="J128" s="110">
        <f>ROUND($I$128*$H$128,1)</f>
        <v>0</v>
      </c>
      <c r="K128" s="107"/>
      <c r="L128" s="111"/>
      <c r="M128" s="112"/>
      <c r="N128" s="113" t="s">
        <v>37</v>
      </c>
      <c r="Q128" s="94">
        <v>0</v>
      </c>
      <c r="R128" s="94">
        <f>$Q$128*$H$128</f>
        <v>0</v>
      </c>
      <c r="S128" s="94">
        <v>0</v>
      </c>
      <c r="T128" s="95">
        <f>$S$128*$H$128</f>
        <v>0</v>
      </c>
      <c r="AR128" s="19" t="s">
        <v>354</v>
      </c>
      <c r="AT128" s="19" t="s">
        <v>171</v>
      </c>
      <c r="AU128" s="19" t="s">
        <v>75</v>
      </c>
      <c r="AY128" s="19" t="s">
        <v>154</v>
      </c>
      <c r="BE128" s="96">
        <f>IF($N$128="základní",$J$128,0)</f>
        <v>0</v>
      </c>
      <c r="BF128" s="96">
        <f>IF($N$128="snížená",$J$128,0)</f>
        <v>0</v>
      </c>
      <c r="BG128" s="96">
        <f>IF($N$128="zákl. přenesená",$J$128,0)</f>
        <v>0</v>
      </c>
      <c r="BH128" s="96">
        <f>IF($N$128="sníž. přenesená",$J$128,0)</f>
        <v>0</v>
      </c>
      <c r="BI128" s="96">
        <f>IF($N$128="nulová",$J$128,0)</f>
        <v>0</v>
      </c>
      <c r="BJ128" s="19" t="s">
        <v>73</v>
      </c>
      <c r="BK128" s="96">
        <f>ROUND($I$128*$H$128,1)</f>
        <v>0</v>
      </c>
      <c r="BL128" s="19" t="s">
        <v>261</v>
      </c>
      <c r="BM128" s="19" t="s">
        <v>2218</v>
      </c>
    </row>
    <row r="129" spans="2:65" s="22" customFormat="1" ht="27" customHeight="1" x14ac:dyDescent="0.3">
      <c r="B129" s="23"/>
      <c r="C129" s="108" t="s">
        <v>337</v>
      </c>
      <c r="D129" s="108" t="s">
        <v>171</v>
      </c>
      <c r="E129" s="106" t="s">
        <v>2219</v>
      </c>
      <c r="F129" s="107" t="s">
        <v>2220</v>
      </c>
      <c r="G129" s="108" t="s">
        <v>174</v>
      </c>
      <c r="H129" s="109">
        <v>1150</v>
      </c>
      <c r="I129" s="119"/>
      <c r="J129" s="110">
        <f>ROUND($I$129*$H$129,1)</f>
        <v>0</v>
      </c>
      <c r="K129" s="107"/>
      <c r="L129" s="111"/>
      <c r="M129" s="112"/>
      <c r="N129" s="113" t="s">
        <v>37</v>
      </c>
      <c r="Q129" s="94">
        <v>0</v>
      </c>
      <c r="R129" s="94">
        <f>$Q$129*$H$129</f>
        <v>0</v>
      </c>
      <c r="S129" s="94">
        <v>0</v>
      </c>
      <c r="T129" s="95">
        <f>$S$129*$H$129</f>
        <v>0</v>
      </c>
      <c r="AR129" s="19" t="s">
        <v>354</v>
      </c>
      <c r="AT129" s="19" t="s">
        <v>171</v>
      </c>
      <c r="AU129" s="19" t="s">
        <v>75</v>
      </c>
      <c r="AY129" s="19" t="s">
        <v>154</v>
      </c>
      <c r="BE129" s="96">
        <f>IF($N$129="základní",$J$129,0)</f>
        <v>0</v>
      </c>
      <c r="BF129" s="96">
        <f>IF($N$129="snížená",$J$129,0)</f>
        <v>0</v>
      </c>
      <c r="BG129" s="96">
        <f>IF($N$129="zákl. přenesená",$J$129,0)</f>
        <v>0</v>
      </c>
      <c r="BH129" s="96">
        <f>IF($N$129="sníž. přenesená",$J$129,0)</f>
        <v>0</v>
      </c>
      <c r="BI129" s="96">
        <f>IF($N$129="nulová",$J$129,0)</f>
        <v>0</v>
      </c>
      <c r="BJ129" s="19" t="s">
        <v>73</v>
      </c>
      <c r="BK129" s="96">
        <f>ROUND($I$129*$H$129,1)</f>
        <v>0</v>
      </c>
      <c r="BL129" s="19" t="s">
        <v>261</v>
      </c>
      <c r="BM129" s="19" t="s">
        <v>2221</v>
      </c>
    </row>
    <row r="130" spans="2:65" s="22" customFormat="1" ht="27" customHeight="1" x14ac:dyDescent="0.3">
      <c r="B130" s="23"/>
      <c r="C130" s="108" t="s">
        <v>342</v>
      </c>
      <c r="D130" s="108" t="s">
        <v>171</v>
      </c>
      <c r="E130" s="106" t="s">
        <v>2222</v>
      </c>
      <c r="F130" s="107" t="s">
        <v>2223</v>
      </c>
      <c r="G130" s="108" t="s">
        <v>174</v>
      </c>
      <c r="H130" s="109">
        <v>650</v>
      </c>
      <c r="I130" s="119"/>
      <c r="J130" s="110">
        <f>ROUND($I$130*$H$130,1)</f>
        <v>0</v>
      </c>
      <c r="K130" s="107"/>
      <c r="L130" s="111"/>
      <c r="M130" s="112"/>
      <c r="N130" s="113" t="s">
        <v>37</v>
      </c>
      <c r="Q130" s="94">
        <v>0</v>
      </c>
      <c r="R130" s="94">
        <f>$Q$130*$H$130</f>
        <v>0</v>
      </c>
      <c r="S130" s="94">
        <v>0</v>
      </c>
      <c r="T130" s="95">
        <f>$S$130*$H$130</f>
        <v>0</v>
      </c>
      <c r="AR130" s="19" t="s">
        <v>354</v>
      </c>
      <c r="AT130" s="19" t="s">
        <v>171</v>
      </c>
      <c r="AU130" s="19" t="s">
        <v>75</v>
      </c>
      <c r="AY130" s="19" t="s">
        <v>154</v>
      </c>
      <c r="BE130" s="96">
        <f>IF($N$130="základní",$J$130,0)</f>
        <v>0</v>
      </c>
      <c r="BF130" s="96">
        <f>IF($N$130="snížená",$J$130,0)</f>
        <v>0</v>
      </c>
      <c r="BG130" s="96">
        <f>IF($N$130="zákl. přenesená",$J$130,0)</f>
        <v>0</v>
      </c>
      <c r="BH130" s="96">
        <f>IF($N$130="sníž. přenesená",$J$130,0)</f>
        <v>0</v>
      </c>
      <c r="BI130" s="96">
        <f>IF($N$130="nulová",$J$130,0)</f>
        <v>0</v>
      </c>
      <c r="BJ130" s="19" t="s">
        <v>73</v>
      </c>
      <c r="BK130" s="96">
        <f>ROUND($I$130*$H$130,1)</f>
        <v>0</v>
      </c>
      <c r="BL130" s="19" t="s">
        <v>261</v>
      </c>
      <c r="BM130" s="19" t="s">
        <v>2224</v>
      </c>
    </row>
    <row r="131" spans="2:65" s="22" customFormat="1" ht="27" customHeight="1" x14ac:dyDescent="0.3">
      <c r="B131" s="23"/>
      <c r="C131" s="89" t="s">
        <v>346</v>
      </c>
      <c r="D131" s="89" t="s">
        <v>156</v>
      </c>
      <c r="E131" s="87" t="s">
        <v>2225</v>
      </c>
      <c r="F131" s="88" t="s">
        <v>2226</v>
      </c>
      <c r="G131" s="89" t="s">
        <v>174</v>
      </c>
      <c r="H131" s="90">
        <v>2750</v>
      </c>
      <c r="I131" s="118"/>
      <c r="J131" s="91">
        <f>ROUND($I$131*$H$131,1)</f>
        <v>0</v>
      </c>
      <c r="K131" s="88"/>
      <c r="L131" s="23"/>
      <c r="M131" s="92"/>
      <c r="N131" s="93" t="s">
        <v>37</v>
      </c>
      <c r="Q131" s="94">
        <v>0</v>
      </c>
      <c r="R131" s="94">
        <f>$Q$131*$H$131</f>
        <v>0</v>
      </c>
      <c r="S131" s="94">
        <v>0</v>
      </c>
      <c r="T131" s="95">
        <f>$S$131*$H$131</f>
        <v>0</v>
      </c>
      <c r="AR131" s="19" t="s">
        <v>261</v>
      </c>
      <c r="AT131" s="19" t="s">
        <v>156</v>
      </c>
      <c r="AU131" s="19" t="s">
        <v>75</v>
      </c>
      <c r="AY131" s="19" t="s">
        <v>154</v>
      </c>
      <c r="BE131" s="96">
        <f>IF($N$131="základní",$J$131,0)</f>
        <v>0</v>
      </c>
      <c r="BF131" s="96">
        <f>IF($N$131="snížená",$J$131,0)</f>
        <v>0</v>
      </c>
      <c r="BG131" s="96">
        <f>IF($N$131="zákl. přenesená",$J$131,0)</f>
        <v>0</v>
      </c>
      <c r="BH131" s="96">
        <f>IF($N$131="sníž. přenesená",$J$131,0)</f>
        <v>0</v>
      </c>
      <c r="BI131" s="96">
        <f>IF($N$131="nulová",$J$131,0)</f>
        <v>0</v>
      </c>
      <c r="BJ131" s="19" t="s">
        <v>73</v>
      </c>
      <c r="BK131" s="96">
        <f>ROUND($I$131*$H$131,1)</f>
        <v>0</v>
      </c>
      <c r="BL131" s="19" t="s">
        <v>261</v>
      </c>
      <c r="BM131" s="19" t="s">
        <v>2227</v>
      </c>
    </row>
    <row r="132" spans="2:65" s="22" customFormat="1" ht="27" customHeight="1" x14ac:dyDescent="0.3">
      <c r="B132" s="23"/>
      <c r="C132" s="108" t="s">
        <v>350</v>
      </c>
      <c r="D132" s="108" t="s">
        <v>171</v>
      </c>
      <c r="E132" s="106" t="s">
        <v>2228</v>
      </c>
      <c r="F132" s="107" t="s">
        <v>2229</v>
      </c>
      <c r="G132" s="108" t="s">
        <v>174</v>
      </c>
      <c r="H132" s="109">
        <v>320</v>
      </c>
      <c r="I132" s="119"/>
      <c r="J132" s="110">
        <f>ROUND($I$132*$H$132,1)</f>
        <v>0</v>
      </c>
      <c r="K132" s="107"/>
      <c r="L132" s="111"/>
      <c r="M132" s="112"/>
      <c r="N132" s="113" t="s">
        <v>37</v>
      </c>
      <c r="Q132" s="94">
        <v>0</v>
      </c>
      <c r="R132" s="94">
        <f>$Q$132*$H$132</f>
        <v>0</v>
      </c>
      <c r="S132" s="94">
        <v>0</v>
      </c>
      <c r="T132" s="95">
        <f>$S$132*$H$132</f>
        <v>0</v>
      </c>
      <c r="AR132" s="19" t="s">
        <v>354</v>
      </c>
      <c r="AT132" s="19" t="s">
        <v>171</v>
      </c>
      <c r="AU132" s="19" t="s">
        <v>75</v>
      </c>
      <c r="AY132" s="19" t="s">
        <v>154</v>
      </c>
      <c r="BE132" s="96">
        <f>IF($N$132="základní",$J$132,0)</f>
        <v>0</v>
      </c>
      <c r="BF132" s="96">
        <f>IF($N$132="snížená",$J$132,0)</f>
        <v>0</v>
      </c>
      <c r="BG132" s="96">
        <f>IF($N$132="zákl. přenesená",$J$132,0)</f>
        <v>0</v>
      </c>
      <c r="BH132" s="96">
        <f>IF($N$132="sníž. přenesená",$J$132,0)</f>
        <v>0</v>
      </c>
      <c r="BI132" s="96">
        <f>IF($N$132="nulová",$J$132,0)</f>
        <v>0</v>
      </c>
      <c r="BJ132" s="19" t="s">
        <v>73</v>
      </c>
      <c r="BK132" s="96">
        <f>ROUND($I$132*$H$132,1)</f>
        <v>0</v>
      </c>
      <c r="BL132" s="19" t="s">
        <v>261</v>
      </c>
      <c r="BM132" s="19" t="s">
        <v>2230</v>
      </c>
    </row>
    <row r="133" spans="2:65" s="22" customFormat="1" ht="27" customHeight="1" x14ac:dyDescent="0.3">
      <c r="B133" s="23"/>
      <c r="C133" s="89" t="s">
        <v>354</v>
      </c>
      <c r="D133" s="89" t="s">
        <v>156</v>
      </c>
      <c r="E133" s="87" t="s">
        <v>2231</v>
      </c>
      <c r="F133" s="88" t="s">
        <v>2232</v>
      </c>
      <c r="G133" s="89" t="s">
        <v>174</v>
      </c>
      <c r="H133" s="90">
        <v>320</v>
      </c>
      <c r="I133" s="118"/>
      <c r="J133" s="91">
        <f>ROUND($I$133*$H$133,1)</f>
        <v>0</v>
      </c>
      <c r="K133" s="88"/>
      <c r="L133" s="23"/>
      <c r="M133" s="92"/>
      <c r="N133" s="93" t="s">
        <v>37</v>
      </c>
      <c r="Q133" s="94">
        <v>0</v>
      </c>
      <c r="R133" s="94">
        <f>$Q$133*$H$133</f>
        <v>0</v>
      </c>
      <c r="S133" s="94">
        <v>0</v>
      </c>
      <c r="T133" s="95">
        <f>$S$133*$H$133</f>
        <v>0</v>
      </c>
      <c r="AR133" s="19" t="s">
        <v>261</v>
      </c>
      <c r="AT133" s="19" t="s">
        <v>156</v>
      </c>
      <c r="AU133" s="19" t="s">
        <v>75</v>
      </c>
      <c r="AY133" s="19" t="s">
        <v>154</v>
      </c>
      <c r="BE133" s="96">
        <f>IF($N$133="základní",$J$133,0)</f>
        <v>0</v>
      </c>
      <c r="BF133" s="96">
        <f>IF($N$133="snížená",$J$133,0)</f>
        <v>0</v>
      </c>
      <c r="BG133" s="96">
        <f>IF($N$133="zákl. přenesená",$J$133,0)</f>
        <v>0</v>
      </c>
      <c r="BH133" s="96">
        <f>IF($N$133="sníž. přenesená",$J$133,0)</f>
        <v>0</v>
      </c>
      <c r="BI133" s="96">
        <f>IF($N$133="nulová",$J$133,0)</f>
        <v>0</v>
      </c>
      <c r="BJ133" s="19" t="s">
        <v>73</v>
      </c>
      <c r="BK133" s="96">
        <f>ROUND($I$133*$H$133,1)</f>
        <v>0</v>
      </c>
      <c r="BL133" s="19" t="s">
        <v>261</v>
      </c>
      <c r="BM133" s="19" t="s">
        <v>2233</v>
      </c>
    </row>
    <row r="134" spans="2:65" s="22" customFormat="1" ht="27" customHeight="1" x14ac:dyDescent="0.3">
      <c r="B134" s="23"/>
      <c r="C134" s="108" t="s">
        <v>359</v>
      </c>
      <c r="D134" s="108" t="s">
        <v>171</v>
      </c>
      <c r="E134" s="106" t="s">
        <v>2234</v>
      </c>
      <c r="F134" s="107" t="s">
        <v>2235</v>
      </c>
      <c r="G134" s="108" t="s">
        <v>174</v>
      </c>
      <c r="H134" s="109">
        <v>180</v>
      </c>
      <c r="I134" s="119"/>
      <c r="J134" s="110">
        <f>ROUND($I$134*$H$134,1)</f>
        <v>0</v>
      </c>
      <c r="K134" s="107"/>
      <c r="L134" s="111"/>
      <c r="M134" s="112"/>
      <c r="N134" s="113" t="s">
        <v>37</v>
      </c>
      <c r="Q134" s="94">
        <v>0</v>
      </c>
      <c r="R134" s="94">
        <f>$Q$134*$H$134</f>
        <v>0</v>
      </c>
      <c r="S134" s="94">
        <v>0</v>
      </c>
      <c r="T134" s="95">
        <f>$S$134*$H$134</f>
        <v>0</v>
      </c>
      <c r="AR134" s="19" t="s">
        <v>354</v>
      </c>
      <c r="AT134" s="19" t="s">
        <v>171</v>
      </c>
      <c r="AU134" s="19" t="s">
        <v>75</v>
      </c>
      <c r="AY134" s="19" t="s">
        <v>154</v>
      </c>
      <c r="BE134" s="96">
        <f>IF($N$134="základní",$J$134,0)</f>
        <v>0</v>
      </c>
      <c r="BF134" s="96">
        <f>IF($N$134="snížená",$J$134,0)</f>
        <v>0</v>
      </c>
      <c r="BG134" s="96">
        <f>IF($N$134="zákl. přenesená",$J$134,0)</f>
        <v>0</v>
      </c>
      <c r="BH134" s="96">
        <f>IF($N$134="sníž. přenesená",$J$134,0)</f>
        <v>0</v>
      </c>
      <c r="BI134" s="96">
        <f>IF($N$134="nulová",$J$134,0)</f>
        <v>0</v>
      </c>
      <c r="BJ134" s="19" t="s">
        <v>73</v>
      </c>
      <c r="BK134" s="96">
        <f>ROUND($I$134*$H$134,1)</f>
        <v>0</v>
      </c>
      <c r="BL134" s="19" t="s">
        <v>261</v>
      </c>
      <c r="BM134" s="19" t="s">
        <v>2236</v>
      </c>
    </row>
    <row r="135" spans="2:65" s="22" customFormat="1" ht="27" customHeight="1" x14ac:dyDescent="0.3">
      <c r="B135" s="23"/>
      <c r="C135" s="89" t="s">
        <v>363</v>
      </c>
      <c r="D135" s="89" t="s">
        <v>156</v>
      </c>
      <c r="E135" s="87" t="s">
        <v>2237</v>
      </c>
      <c r="F135" s="88" t="s">
        <v>2238</v>
      </c>
      <c r="G135" s="89" t="s">
        <v>174</v>
      </c>
      <c r="H135" s="90">
        <v>180</v>
      </c>
      <c r="I135" s="118"/>
      <c r="J135" s="91">
        <f>ROUND($I$135*$H$135,1)</f>
        <v>0</v>
      </c>
      <c r="K135" s="88"/>
      <c r="L135" s="23"/>
      <c r="M135" s="92"/>
      <c r="N135" s="93" t="s">
        <v>37</v>
      </c>
      <c r="Q135" s="94">
        <v>0</v>
      </c>
      <c r="R135" s="94">
        <f>$Q$135*$H$135</f>
        <v>0</v>
      </c>
      <c r="S135" s="94">
        <v>0</v>
      </c>
      <c r="T135" s="95">
        <f>$S$135*$H$135</f>
        <v>0</v>
      </c>
      <c r="AR135" s="19" t="s">
        <v>261</v>
      </c>
      <c r="AT135" s="19" t="s">
        <v>156</v>
      </c>
      <c r="AU135" s="19" t="s">
        <v>75</v>
      </c>
      <c r="AY135" s="19" t="s">
        <v>154</v>
      </c>
      <c r="BE135" s="96">
        <f>IF($N$135="základní",$J$135,0)</f>
        <v>0</v>
      </c>
      <c r="BF135" s="96">
        <f>IF($N$135="snížená",$J$135,0)</f>
        <v>0</v>
      </c>
      <c r="BG135" s="96">
        <f>IF($N$135="zákl. přenesená",$J$135,0)</f>
        <v>0</v>
      </c>
      <c r="BH135" s="96">
        <f>IF($N$135="sníž. přenesená",$J$135,0)</f>
        <v>0</v>
      </c>
      <c r="BI135" s="96">
        <f>IF($N$135="nulová",$J$135,0)</f>
        <v>0</v>
      </c>
      <c r="BJ135" s="19" t="s">
        <v>73</v>
      </c>
      <c r="BK135" s="96">
        <f>ROUND($I$135*$H$135,1)</f>
        <v>0</v>
      </c>
      <c r="BL135" s="19" t="s">
        <v>261</v>
      </c>
      <c r="BM135" s="19" t="s">
        <v>2239</v>
      </c>
    </row>
    <row r="136" spans="2:65" s="22" customFormat="1" ht="27" customHeight="1" x14ac:dyDescent="0.3">
      <c r="B136" s="23"/>
      <c r="C136" s="108" t="s">
        <v>370</v>
      </c>
      <c r="D136" s="108" t="s">
        <v>171</v>
      </c>
      <c r="E136" s="106" t="s">
        <v>2240</v>
      </c>
      <c r="F136" s="107" t="s">
        <v>2241</v>
      </c>
      <c r="G136" s="108" t="s">
        <v>174</v>
      </c>
      <c r="H136" s="109">
        <v>540</v>
      </c>
      <c r="I136" s="119"/>
      <c r="J136" s="110">
        <f>ROUND($I$136*$H$136,1)</f>
        <v>0</v>
      </c>
      <c r="K136" s="107"/>
      <c r="L136" s="111"/>
      <c r="M136" s="112"/>
      <c r="N136" s="113" t="s">
        <v>37</v>
      </c>
      <c r="Q136" s="94">
        <v>0</v>
      </c>
      <c r="R136" s="94">
        <f>$Q$136*$H$136</f>
        <v>0</v>
      </c>
      <c r="S136" s="94">
        <v>0</v>
      </c>
      <c r="T136" s="95">
        <f>$S$136*$H$136</f>
        <v>0</v>
      </c>
      <c r="AR136" s="19" t="s">
        <v>354</v>
      </c>
      <c r="AT136" s="19" t="s">
        <v>171</v>
      </c>
      <c r="AU136" s="19" t="s">
        <v>75</v>
      </c>
      <c r="AY136" s="19" t="s">
        <v>154</v>
      </c>
      <c r="BE136" s="96">
        <f>IF($N$136="základní",$J$136,0)</f>
        <v>0</v>
      </c>
      <c r="BF136" s="96">
        <f>IF($N$136="snížená",$J$136,0)</f>
        <v>0</v>
      </c>
      <c r="BG136" s="96">
        <f>IF($N$136="zákl. přenesená",$J$136,0)</f>
        <v>0</v>
      </c>
      <c r="BH136" s="96">
        <f>IF($N$136="sníž. přenesená",$J$136,0)</f>
        <v>0</v>
      </c>
      <c r="BI136" s="96">
        <f>IF($N$136="nulová",$J$136,0)</f>
        <v>0</v>
      </c>
      <c r="BJ136" s="19" t="s">
        <v>73</v>
      </c>
      <c r="BK136" s="96">
        <f>ROUND($I$136*$H$136,1)</f>
        <v>0</v>
      </c>
      <c r="BL136" s="19" t="s">
        <v>261</v>
      </c>
      <c r="BM136" s="19" t="s">
        <v>2242</v>
      </c>
    </row>
    <row r="137" spans="2:65" s="22" customFormat="1" ht="27" customHeight="1" x14ac:dyDescent="0.3">
      <c r="B137" s="23"/>
      <c r="C137" s="89" t="s">
        <v>375</v>
      </c>
      <c r="D137" s="89" t="s">
        <v>156</v>
      </c>
      <c r="E137" s="87" t="s">
        <v>2243</v>
      </c>
      <c r="F137" s="88" t="s">
        <v>2244</v>
      </c>
      <c r="G137" s="89" t="s">
        <v>174</v>
      </c>
      <c r="H137" s="90">
        <v>540</v>
      </c>
      <c r="I137" s="118"/>
      <c r="J137" s="91">
        <f>ROUND($I$137*$H$137,1)</f>
        <v>0</v>
      </c>
      <c r="K137" s="88"/>
      <c r="L137" s="23"/>
      <c r="M137" s="92"/>
      <c r="N137" s="93" t="s">
        <v>37</v>
      </c>
      <c r="Q137" s="94">
        <v>0</v>
      </c>
      <c r="R137" s="94">
        <f>$Q$137*$H$137</f>
        <v>0</v>
      </c>
      <c r="S137" s="94">
        <v>0</v>
      </c>
      <c r="T137" s="95">
        <f>$S$137*$H$137</f>
        <v>0</v>
      </c>
      <c r="AR137" s="19" t="s">
        <v>261</v>
      </c>
      <c r="AT137" s="19" t="s">
        <v>156</v>
      </c>
      <c r="AU137" s="19" t="s">
        <v>75</v>
      </c>
      <c r="AY137" s="19" t="s">
        <v>154</v>
      </c>
      <c r="BE137" s="96">
        <f>IF($N$137="základní",$J$137,0)</f>
        <v>0</v>
      </c>
      <c r="BF137" s="96">
        <f>IF($N$137="snížená",$J$137,0)</f>
        <v>0</v>
      </c>
      <c r="BG137" s="96">
        <f>IF($N$137="zákl. přenesená",$J$137,0)</f>
        <v>0</v>
      </c>
      <c r="BH137" s="96">
        <f>IF($N$137="sníž. přenesená",$J$137,0)</f>
        <v>0</v>
      </c>
      <c r="BI137" s="96">
        <f>IF($N$137="nulová",$J$137,0)</f>
        <v>0</v>
      </c>
      <c r="BJ137" s="19" t="s">
        <v>73</v>
      </c>
      <c r="BK137" s="96">
        <f>ROUND($I$137*$H$137,1)</f>
        <v>0</v>
      </c>
      <c r="BL137" s="19" t="s">
        <v>261</v>
      </c>
      <c r="BM137" s="19" t="s">
        <v>2245</v>
      </c>
    </row>
    <row r="138" spans="2:65" s="22" customFormat="1" ht="27" customHeight="1" x14ac:dyDescent="0.3">
      <c r="B138" s="23"/>
      <c r="C138" s="108" t="s">
        <v>379</v>
      </c>
      <c r="D138" s="108" t="s">
        <v>171</v>
      </c>
      <c r="E138" s="106" t="s">
        <v>2246</v>
      </c>
      <c r="F138" s="107" t="s">
        <v>2247</v>
      </c>
      <c r="G138" s="108" t="s">
        <v>174</v>
      </c>
      <c r="H138" s="109">
        <v>200</v>
      </c>
      <c r="I138" s="119"/>
      <c r="J138" s="110">
        <f>ROUND($I$138*$H$138,1)</f>
        <v>0</v>
      </c>
      <c r="K138" s="107"/>
      <c r="L138" s="111"/>
      <c r="M138" s="112"/>
      <c r="N138" s="113" t="s">
        <v>37</v>
      </c>
      <c r="Q138" s="94">
        <v>0</v>
      </c>
      <c r="R138" s="94">
        <f>$Q$138*$H$138</f>
        <v>0</v>
      </c>
      <c r="S138" s="94">
        <v>0</v>
      </c>
      <c r="T138" s="95">
        <f>$S$138*$H$138</f>
        <v>0</v>
      </c>
      <c r="AR138" s="19" t="s">
        <v>354</v>
      </c>
      <c r="AT138" s="19" t="s">
        <v>171</v>
      </c>
      <c r="AU138" s="19" t="s">
        <v>75</v>
      </c>
      <c r="AY138" s="19" t="s">
        <v>154</v>
      </c>
      <c r="BE138" s="96">
        <f>IF($N$138="základní",$J$138,0)</f>
        <v>0</v>
      </c>
      <c r="BF138" s="96">
        <f>IF($N$138="snížená",$J$138,0)</f>
        <v>0</v>
      </c>
      <c r="BG138" s="96">
        <f>IF($N$138="zákl. přenesená",$J$138,0)</f>
        <v>0</v>
      </c>
      <c r="BH138" s="96">
        <f>IF($N$138="sníž. přenesená",$J$138,0)</f>
        <v>0</v>
      </c>
      <c r="BI138" s="96">
        <f>IF($N$138="nulová",$J$138,0)</f>
        <v>0</v>
      </c>
      <c r="BJ138" s="19" t="s">
        <v>73</v>
      </c>
      <c r="BK138" s="96">
        <f>ROUND($I$138*$H$138,1)</f>
        <v>0</v>
      </c>
      <c r="BL138" s="19" t="s">
        <v>261</v>
      </c>
      <c r="BM138" s="19" t="s">
        <v>2248</v>
      </c>
    </row>
    <row r="139" spans="2:65" s="22" customFormat="1" ht="27" customHeight="1" x14ac:dyDescent="0.3">
      <c r="B139" s="23"/>
      <c r="C139" s="89" t="s">
        <v>384</v>
      </c>
      <c r="D139" s="89" t="s">
        <v>156</v>
      </c>
      <c r="E139" s="87" t="s">
        <v>2249</v>
      </c>
      <c r="F139" s="88" t="s">
        <v>2250</v>
      </c>
      <c r="G139" s="89" t="s">
        <v>174</v>
      </c>
      <c r="H139" s="90">
        <v>200</v>
      </c>
      <c r="I139" s="118"/>
      <c r="J139" s="91">
        <f>ROUND($I$139*$H$139,1)</f>
        <v>0</v>
      </c>
      <c r="K139" s="88"/>
      <c r="L139" s="23"/>
      <c r="M139" s="92"/>
      <c r="N139" s="93" t="s">
        <v>37</v>
      </c>
      <c r="Q139" s="94">
        <v>0</v>
      </c>
      <c r="R139" s="94">
        <f>$Q$139*$H$139</f>
        <v>0</v>
      </c>
      <c r="S139" s="94">
        <v>0</v>
      </c>
      <c r="T139" s="95">
        <f>$S$139*$H$139</f>
        <v>0</v>
      </c>
      <c r="AR139" s="19" t="s">
        <v>261</v>
      </c>
      <c r="AT139" s="19" t="s">
        <v>156</v>
      </c>
      <c r="AU139" s="19" t="s">
        <v>75</v>
      </c>
      <c r="AY139" s="19" t="s">
        <v>154</v>
      </c>
      <c r="BE139" s="96">
        <f>IF($N$139="základní",$J$139,0)</f>
        <v>0</v>
      </c>
      <c r="BF139" s="96">
        <f>IF($N$139="snížená",$J$139,0)</f>
        <v>0</v>
      </c>
      <c r="BG139" s="96">
        <f>IF($N$139="zákl. přenesená",$J$139,0)</f>
        <v>0</v>
      </c>
      <c r="BH139" s="96">
        <f>IF($N$139="sníž. přenesená",$J$139,0)</f>
        <v>0</v>
      </c>
      <c r="BI139" s="96">
        <f>IF($N$139="nulová",$J$139,0)</f>
        <v>0</v>
      </c>
      <c r="BJ139" s="19" t="s">
        <v>73</v>
      </c>
      <c r="BK139" s="96">
        <f>ROUND($I$139*$H$139,1)</f>
        <v>0</v>
      </c>
      <c r="BL139" s="19" t="s">
        <v>261</v>
      </c>
      <c r="BM139" s="19" t="s">
        <v>2251</v>
      </c>
    </row>
    <row r="140" spans="2:65" s="22" customFormat="1" ht="27" customHeight="1" x14ac:dyDescent="0.3">
      <c r="B140" s="23"/>
      <c r="C140" s="108" t="s">
        <v>388</v>
      </c>
      <c r="D140" s="108" t="s">
        <v>171</v>
      </c>
      <c r="E140" s="106" t="s">
        <v>2252</v>
      </c>
      <c r="F140" s="107" t="s">
        <v>2253</v>
      </c>
      <c r="G140" s="108" t="s">
        <v>174</v>
      </c>
      <c r="H140" s="109">
        <v>160</v>
      </c>
      <c r="I140" s="119"/>
      <c r="J140" s="110">
        <f>ROUND($I$140*$H$140,1)</f>
        <v>0</v>
      </c>
      <c r="K140" s="107"/>
      <c r="L140" s="111"/>
      <c r="M140" s="112"/>
      <c r="N140" s="113" t="s">
        <v>37</v>
      </c>
      <c r="Q140" s="94">
        <v>0</v>
      </c>
      <c r="R140" s="94">
        <f>$Q$140*$H$140</f>
        <v>0</v>
      </c>
      <c r="S140" s="94">
        <v>0</v>
      </c>
      <c r="T140" s="95">
        <f>$S$140*$H$140</f>
        <v>0</v>
      </c>
      <c r="AR140" s="19" t="s">
        <v>354</v>
      </c>
      <c r="AT140" s="19" t="s">
        <v>171</v>
      </c>
      <c r="AU140" s="19" t="s">
        <v>75</v>
      </c>
      <c r="AY140" s="19" t="s">
        <v>154</v>
      </c>
      <c r="BE140" s="96">
        <f>IF($N$140="základní",$J$140,0)</f>
        <v>0</v>
      </c>
      <c r="BF140" s="96">
        <f>IF($N$140="snížená",$J$140,0)</f>
        <v>0</v>
      </c>
      <c r="BG140" s="96">
        <f>IF($N$140="zákl. přenesená",$J$140,0)</f>
        <v>0</v>
      </c>
      <c r="BH140" s="96">
        <f>IF($N$140="sníž. přenesená",$J$140,0)</f>
        <v>0</v>
      </c>
      <c r="BI140" s="96">
        <f>IF($N$140="nulová",$J$140,0)</f>
        <v>0</v>
      </c>
      <c r="BJ140" s="19" t="s">
        <v>73</v>
      </c>
      <c r="BK140" s="96">
        <f>ROUND($I$140*$H$140,1)</f>
        <v>0</v>
      </c>
      <c r="BL140" s="19" t="s">
        <v>261</v>
      </c>
      <c r="BM140" s="19" t="s">
        <v>2254</v>
      </c>
    </row>
    <row r="141" spans="2:65" s="22" customFormat="1" ht="27" customHeight="1" x14ac:dyDescent="0.3">
      <c r="B141" s="23"/>
      <c r="C141" s="89" t="s">
        <v>393</v>
      </c>
      <c r="D141" s="89" t="s">
        <v>156</v>
      </c>
      <c r="E141" s="87" t="s">
        <v>2255</v>
      </c>
      <c r="F141" s="88" t="s">
        <v>2256</v>
      </c>
      <c r="G141" s="89" t="s">
        <v>174</v>
      </c>
      <c r="H141" s="90">
        <v>160</v>
      </c>
      <c r="I141" s="118"/>
      <c r="J141" s="91">
        <f>ROUND($I$141*$H$141,1)</f>
        <v>0</v>
      </c>
      <c r="K141" s="88"/>
      <c r="L141" s="23"/>
      <c r="M141" s="92"/>
      <c r="N141" s="93" t="s">
        <v>37</v>
      </c>
      <c r="Q141" s="94">
        <v>0</v>
      </c>
      <c r="R141" s="94">
        <f>$Q$141*$H$141</f>
        <v>0</v>
      </c>
      <c r="S141" s="94">
        <v>0</v>
      </c>
      <c r="T141" s="95">
        <f>$S$141*$H$141</f>
        <v>0</v>
      </c>
      <c r="AR141" s="19" t="s">
        <v>261</v>
      </c>
      <c r="AT141" s="19" t="s">
        <v>156</v>
      </c>
      <c r="AU141" s="19" t="s">
        <v>75</v>
      </c>
      <c r="AY141" s="19" t="s">
        <v>154</v>
      </c>
      <c r="BE141" s="96">
        <f>IF($N$141="základní",$J$141,0)</f>
        <v>0</v>
      </c>
      <c r="BF141" s="96">
        <f>IF($N$141="snížená",$J$141,0)</f>
        <v>0</v>
      </c>
      <c r="BG141" s="96">
        <f>IF($N$141="zákl. přenesená",$J$141,0)</f>
        <v>0</v>
      </c>
      <c r="BH141" s="96">
        <f>IF($N$141="sníž. přenesená",$J$141,0)</f>
        <v>0</v>
      </c>
      <c r="BI141" s="96">
        <f>IF($N$141="nulová",$J$141,0)</f>
        <v>0</v>
      </c>
      <c r="BJ141" s="19" t="s">
        <v>73</v>
      </c>
      <c r="BK141" s="96">
        <f>ROUND($I$141*$H$141,1)</f>
        <v>0</v>
      </c>
      <c r="BL141" s="19" t="s">
        <v>261</v>
      </c>
      <c r="BM141" s="19" t="s">
        <v>2257</v>
      </c>
    </row>
    <row r="142" spans="2:65" s="22" customFormat="1" ht="27" customHeight="1" x14ac:dyDescent="0.3">
      <c r="B142" s="23"/>
      <c r="C142" s="108" t="s">
        <v>397</v>
      </c>
      <c r="D142" s="108" t="s">
        <v>171</v>
      </c>
      <c r="E142" s="106" t="s">
        <v>2258</v>
      </c>
      <c r="F142" s="107" t="s">
        <v>2259</v>
      </c>
      <c r="G142" s="108" t="s">
        <v>174</v>
      </c>
      <c r="H142" s="109">
        <v>145</v>
      </c>
      <c r="I142" s="119"/>
      <c r="J142" s="110">
        <f>ROUND($I$142*$H$142,1)</f>
        <v>0</v>
      </c>
      <c r="K142" s="107"/>
      <c r="L142" s="111"/>
      <c r="M142" s="112"/>
      <c r="N142" s="113" t="s">
        <v>37</v>
      </c>
      <c r="Q142" s="94">
        <v>0</v>
      </c>
      <c r="R142" s="94">
        <f>$Q$142*$H$142</f>
        <v>0</v>
      </c>
      <c r="S142" s="94">
        <v>0</v>
      </c>
      <c r="T142" s="95">
        <f>$S$142*$H$142</f>
        <v>0</v>
      </c>
      <c r="AR142" s="19" t="s">
        <v>354</v>
      </c>
      <c r="AT142" s="19" t="s">
        <v>171</v>
      </c>
      <c r="AU142" s="19" t="s">
        <v>75</v>
      </c>
      <c r="AY142" s="19" t="s">
        <v>154</v>
      </c>
      <c r="BE142" s="96">
        <f>IF($N$142="základní",$J$142,0)</f>
        <v>0</v>
      </c>
      <c r="BF142" s="96">
        <f>IF($N$142="snížená",$J$142,0)</f>
        <v>0</v>
      </c>
      <c r="BG142" s="96">
        <f>IF($N$142="zákl. přenesená",$J$142,0)</f>
        <v>0</v>
      </c>
      <c r="BH142" s="96">
        <f>IF($N$142="sníž. přenesená",$J$142,0)</f>
        <v>0</v>
      </c>
      <c r="BI142" s="96">
        <f>IF($N$142="nulová",$J$142,0)</f>
        <v>0</v>
      </c>
      <c r="BJ142" s="19" t="s">
        <v>73</v>
      </c>
      <c r="BK142" s="96">
        <f>ROUND($I$142*$H$142,1)</f>
        <v>0</v>
      </c>
      <c r="BL142" s="19" t="s">
        <v>261</v>
      </c>
      <c r="BM142" s="19" t="s">
        <v>2260</v>
      </c>
    </row>
    <row r="143" spans="2:65" s="22" customFormat="1" ht="27" customHeight="1" x14ac:dyDescent="0.3">
      <c r="B143" s="23"/>
      <c r="C143" s="89" t="s">
        <v>401</v>
      </c>
      <c r="D143" s="89" t="s">
        <v>156</v>
      </c>
      <c r="E143" s="87" t="s">
        <v>2261</v>
      </c>
      <c r="F143" s="88" t="s">
        <v>2262</v>
      </c>
      <c r="G143" s="89" t="s">
        <v>174</v>
      </c>
      <c r="H143" s="90">
        <v>145</v>
      </c>
      <c r="I143" s="118"/>
      <c r="J143" s="91">
        <f>ROUND($I$143*$H$143,1)</f>
        <v>0</v>
      </c>
      <c r="K143" s="88"/>
      <c r="L143" s="23"/>
      <c r="M143" s="92"/>
      <c r="N143" s="93" t="s">
        <v>37</v>
      </c>
      <c r="Q143" s="94">
        <v>0</v>
      </c>
      <c r="R143" s="94">
        <f>$Q$143*$H$143</f>
        <v>0</v>
      </c>
      <c r="S143" s="94">
        <v>0</v>
      </c>
      <c r="T143" s="95">
        <f>$S$143*$H$143</f>
        <v>0</v>
      </c>
      <c r="AR143" s="19" t="s">
        <v>261</v>
      </c>
      <c r="AT143" s="19" t="s">
        <v>156</v>
      </c>
      <c r="AU143" s="19" t="s">
        <v>75</v>
      </c>
      <c r="AY143" s="19" t="s">
        <v>154</v>
      </c>
      <c r="BE143" s="96">
        <f>IF($N$143="základní",$J$143,0)</f>
        <v>0</v>
      </c>
      <c r="BF143" s="96">
        <f>IF($N$143="snížená",$J$143,0)</f>
        <v>0</v>
      </c>
      <c r="BG143" s="96">
        <f>IF($N$143="zákl. přenesená",$J$143,0)</f>
        <v>0</v>
      </c>
      <c r="BH143" s="96">
        <f>IF($N$143="sníž. přenesená",$J$143,0)</f>
        <v>0</v>
      </c>
      <c r="BI143" s="96">
        <f>IF($N$143="nulová",$J$143,0)</f>
        <v>0</v>
      </c>
      <c r="BJ143" s="19" t="s">
        <v>73</v>
      </c>
      <c r="BK143" s="96">
        <f>ROUND($I$143*$H$143,1)</f>
        <v>0</v>
      </c>
      <c r="BL143" s="19" t="s">
        <v>261</v>
      </c>
      <c r="BM143" s="19" t="s">
        <v>2263</v>
      </c>
    </row>
    <row r="144" spans="2:65" s="22" customFormat="1" ht="27" customHeight="1" x14ac:dyDescent="0.3">
      <c r="B144" s="23"/>
      <c r="C144" s="108" t="s">
        <v>406</v>
      </c>
      <c r="D144" s="108" t="s">
        <v>171</v>
      </c>
      <c r="E144" s="106" t="s">
        <v>2264</v>
      </c>
      <c r="F144" s="107" t="s">
        <v>2265</v>
      </c>
      <c r="G144" s="108" t="s">
        <v>174</v>
      </c>
      <c r="H144" s="109">
        <v>80</v>
      </c>
      <c r="I144" s="119"/>
      <c r="J144" s="110">
        <f>ROUND($I$144*$H$144,1)</f>
        <v>0</v>
      </c>
      <c r="K144" s="107"/>
      <c r="L144" s="111"/>
      <c r="M144" s="112"/>
      <c r="N144" s="113" t="s">
        <v>37</v>
      </c>
      <c r="Q144" s="94">
        <v>0</v>
      </c>
      <c r="R144" s="94">
        <f>$Q$144*$H$144</f>
        <v>0</v>
      </c>
      <c r="S144" s="94">
        <v>0</v>
      </c>
      <c r="T144" s="95">
        <f>$S$144*$H$144</f>
        <v>0</v>
      </c>
      <c r="AR144" s="19" t="s">
        <v>354</v>
      </c>
      <c r="AT144" s="19" t="s">
        <v>171</v>
      </c>
      <c r="AU144" s="19" t="s">
        <v>75</v>
      </c>
      <c r="AY144" s="19" t="s">
        <v>154</v>
      </c>
      <c r="BE144" s="96">
        <f>IF($N$144="základní",$J$144,0)</f>
        <v>0</v>
      </c>
      <c r="BF144" s="96">
        <f>IF($N$144="snížená",$J$144,0)</f>
        <v>0</v>
      </c>
      <c r="BG144" s="96">
        <f>IF($N$144="zákl. přenesená",$J$144,0)</f>
        <v>0</v>
      </c>
      <c r="BH144" s="96">
        <f>IF($N$144="sníž. přenesená",$J$144,0)</f>
        <v>0</v>
      </c>
      <c r="BI144" s="96">
        <f>IF($N$144="nulová",$J$144,0)</f>
        <v>0</v>
      </c>
      <c r="BJ144" s="19" t="s">
        <v>73</v>
      </c>
      <c r="BK144" s="96">
        <f>ROUND($I$144*$H$144,1)</f>
        <v>0</v>
      </c>
      <c r="BL144" s="19" t="s">
        <v>261</v>
      </c>
      <c r="BM144" s="19" t="s">
        <v>2266</v>
      </c>
    </row>
    <row r="145" spans="2:65" s="22" customFormat="1" ht="27" customHeight="1" x14ac:dyDescent="0.3">
      <c r="B145" s="23"/>
      <c r="C145" s="89" t="s">
        <v>414</v>
      </c>
      <c r="D145" s="89" t="s">
        <v>156</v>
      </c>
      <c r="E145" s="87" t="s">
        <v>2267</v>
      </c>
      <c r="F145" s="88" t="s">
        <v>2268</v>
      </c>
      <c r="G145" s="89" t="s">
        <v>174</v>
      </c>
      <c r="H145" s="90">
        <v>80</v>
      </c>
      <c r="I145" s="118"/>
      <c r="J145" s="91">
        <f>ROUND($I$145*$H$145,1)</f>
        <v>0</v>
      </c>
      <c r="K145" s="88"/>
      <c r="L145" s="23"/>
      <c r="M145" s="92"/>
      <c r="N145" s="93" t="s">
        <v>37</v>
      </c>
      <c r="Q145" s="94">
        <v>0</v>
      </c>
      <c r="R145" s="94">
        <f>$Q$145*$H$145</f>
        <v>0</v>
      </c>
      <c r="S145" s="94">
        <v>0</v>
      </c>
      <c r="T145" s="95">
        <f>$S$145*$H$145</f>
        <v>0</v>
      </c>
      <c r="AR145" s="19" t="s">
        <v>261</v>
      </c>
      <c r="AT145" s="19" t="s">
        <v>156</v>
      </c>
      <c r="AU145" s="19" t="s">
        <v>75</v>
      </c>
      <c r="AY145" s="19" t="s">
        <v>154</v>
      </c>
      <c r="BE145" s="96">
        <f>IF($N$145="základní",$J$145,0)</f>
        <v>0</v>
      </c>
      <c r="BF145" s="96">
        <f>IF($N$145="snížená",$J$145,0)</f>
        <v>0</v>
      </c>
      <c r="BG145" s="96">
        <f>IF($N$145="zákl. přenesená",$J$145,0)</f>
        <v>0</v>
      </c>
      <c r="BH145" s="96">
        <f>IF($N$145="sníž. přenesená",$J$145,0)</f>
        <v>0</v>
      </c>
      <c r="BI145" s="96">
        <f>IF($N$145="nulová",$J$145,0)</f>
        <v>0</v>
      </c>
      <c r="BJ145" s="19" t="s">
        <v>73</v>
      </c>
      <c r="BK145" s="96">
        <f>ROUND($I$145*$H$145,1)</f>
        <v>0</v>
      </c>
      <c r="BL145" s="19" t="s">
        <v>261</v>
      </c>
      <c r="BM145" s="19" t="s">
        <v>2269</v>
      </c>
    </row>
    <row r="146" spans="2:65" s="22" customFormat="1" ht="27" customHeight="1" x14ac:dyDescent="0.3">
      <c r="B146" s="23"/>
      <c r="C146" s="108" t="s">
        <v>419</v>
      </c>
      <c r="D146" s="108" t="s">
        <v>171</v>
      </c>
      <c r="E146" s="106" t="s">
        <v>2270</v>
      </c>
      <c r="F146" s="107" t="s">
        <v>2271</v>
      </c>
      <c r="G146" s="108" t="s">
        <v>174</v>
      </c>
      <c r="H146" s="109">
        <v>98</v>
      </c>
      <c r="I146" s="119"/>
      <c r="J146" s="110">
        <f>ROUND($I$146*$H$146,1)</f>
        <v>0</v>
      </c>
      <c r="K146" s="107"/>
      <c r="L146" s="111"/>
      <c r="M146" s="112"/>
      <c r="N146" s="113" t="s">
        <v>37</v>
      </c>
      <c r="Q146" s="94">
        <v>0</v>
      </c>
      <c r="R146" s="94">
        <f>$Q$146*$H$146</f>
        <v>0</v>
      </c>
      <c r="S146" s="94">
        <v>0</v>
      </c>
      <c r="T146" s="95">
        <f>$S$146*$H$146</f>
        <v>0</v>
      </c>
      <c r="AR146" s="19" t="s">
        <v>354</v>
      </c>
      <c r="AT146" s="19" t="s">
        <v>171</v>
      </c>
      <c r="AU146" s="19" t="s">
        <v>75</v>
      </c>
      <c r="AY146" s="19" t="s">
        <v>154</v>
      </c>
      <c r="BE146" s="96">
        <f>IF($N$146="základní",$J$146,0)</f>
        <v>0</v>
      </c>
      <c r="BF146" s="96">
        <f>IF($N$146="snížená",$J$146,0)</f>
        <v>0</v>
      </c>
      <c r="BG146" s="96">
        <f>IF($N$146="zákl. přenesená",$J$146,0)</f>
        <v>0</v>
      </c>
      <c r="BH146" s="96">
        <f>IF($N$146="sníž. přenesená",$J$146,0)</f>
        <v>0</v>
      </c>
      <c r="BI146" s="96">
        <f>IF($N$146="nulová",$J$146,0)</f>
        <v>0</v>
      </c>
      <c r="BJ146" s="19" t="s">
        <v>73</v>
      </c>
      <c r="BK146" s="96">
        <f>ROUND($I$146*$H$146,1)</f>
        <v>0</v>
      </c>
      <c r="BL146" s="19" t="s">
        <v>261</v>
      </c>
      <c r="BM146" s="19" t="s">
        <v>2272</v>
      </c>
    </row>
    <row r="147" spans="2:65" s="22" customFormat="1" ht="27" customHeight="1" x14ac:dyDescent="0.3">
      <c r="B147" s="23"/>
      <c r="C147" s="89" t="s">
        <v>424</v>
      </c>
      <c r="D147" s="89" t="s">
        <v>156</v>
      </c>
      <c r="E147" s="87" t="s">
        <v>2273</v>
      </c>
      <c r="F147" s="88" t="s">
        <v>2274</v>
      </c>
      <c r="G147" s="89" t="s">
        <v>174</v>
      </c>
      <c r="H147" s="90">
        <v>98</v>
      </c>
      <c r="I147" s="118"/>
      <c r="J147" s="91">
        <f>ROUND($I$147*$H$147,1)</f>
        <v>0</v>
      </c>
      <c r="K147" s="88"/>
      <c r="L147" s="23"/>
      <c r="M147" s="92"/>
      <c r="N147" s="93" t="s">
        <v>37</v>
      </c>
      <c r="Q147" s="94">
        <v>0</v>
      </c>
      <c r="R147" s="94">
        <f>$Q$147*$H$147</f>
        <v>0</v>
      </c>
      <c r="S147" s="94">
        <v>0</v>
      </c>
      <c r="T147" s="95">
        <f>$S$147*$H$147</f>
        <v>0</v>
      </c>
      <c r="AR147" s="19" t="s">
        <v>261</v>
      </c>
      <c r="AT147" s="19" t="s">
        <v>156</v>
      </c>
      <c r="AU147" s="19" t="s">
        <v>75</v>
      </c>
      <c r="AY147" s="19" t="s">
        <v>154</v>
      </c>
      <c r="BE147" s="96">
        <f>IF($N$147="základní",$J$147,0)</f>
        <v>0</v>
      </c>
      <c r="BF147" s="96">
        <f>IF($N$147="snížená",$J$147,0)</f>
        <v>0</v>
      </c>
      <c r="BG147" s="96">
        <f>IF($N$147="zákl. přenesená",$J$147,0)</f>
        <v>0</v>
      </c>
      <c r="BH147" s="96">
        <f>IF($N$147="sníž. přenesená",$J$147,0)</f>
        <v>0</v>
      </c>
      <c r="BI147" s="96">
        <f>IF($N$147="nulová",$J$147,0)</f>
        <v>0</v>
      </c>
      <c r="BJ147" s="19" t="s">
        <v>73</v>
      </c>
      <c r="BK147" s="96">
        <f>ROUND($I$147*$H$147,1)</f>
        <v>0</v>
      </c>
      <c r="BL147" s="19" t="s">
        <v>261</v>
      </c>
      <c r="BM147" s="19" t="s">
        <v>2275</v>
      </c>
    </row>
    <row r="148" spans="2:65" s="22" customFormat="1" ht="27" customHeight="1" x14ac:dyDescent="0.3">
      <c r="B148" s="23"/>
      <c r="C148" s="108" t="s">
        <v>429</v>
      </c>
      <c r="D148" s="108" t="s">
        <v>171</v>
      </c>
      <c r="E148" s="106" t="s">
        <v>2276</v>
      </c>
      <c r="F148" s="107" t="s">
        <v>2277</v>
      </c>
      <c r="G148" s="108" t="s">
        <v>174</v>
      </c>
      <c r="H148" s="109">
        <v>54</v>
      </c>
      <c r="I148" s="119"/>
      <c r="J148" s="110">
        <f>ROUND($I$148*$H$148,1)</f>
        <v>0</v>
      </c>
      <c r="K148" s="107"/>
      <c r="L148" s="111"/>
      <c r="M148" s="112"/>
      <c r="N148" s="113" t="s">
        <v>37</v>
      </c>
      <c r="Q148" s="94">
        <v>0</v>
      </c>
      <c r="R148" s="94">
        <f>$Q$148*$H$148</f>
        <v>0</v>
      </c>
      <c r="S148" s="94">
        <v>0</v>
      </c>
      <c r="T148" s="95">
        <f>$S$148*$H$148</f>
        <v>0</v>
      </c>
      <c r="AR148" s="19" t="s">
        <v>354</v>
      </c>
      <c r="AT148" s="19" t="s">
        <v>171</v>
      </c>
      <c r="AU148" s="19" t="s">
        <v>75</v>
      </c>
      <c r="AY148" s="19" t="s">
        <v>154</v>
      </c>
      <c r="BE148" s="96">
        <f>IF($N$148="základní",$J$148,0)</f>
        <v>0</v>
      </c>
      <c r="BF148" s="96">
        <f>IF($N$148="snížená",$J$148,0)</f>
        <v>0</v>
      </c>
      <c r="BG148" s="96">
        <f>IF($N$148="zákl. přenesená",$J$148,0)</f>
        <v>0</v>
      </c>
      <c r="BH148" s="96">
        <f>IF($N$148="sníž. přenesená",$J$148,0)</f>
        <v>0</v>
      </c>
      <c r="BI148" s="96">
        <f>IF($N$148="nulová",$J$148,0)</f>
        <v>0</v>
      </c>
      <c r="BJ148" s="19" t="s">
        <v>73</v>
      </c>
      <c r="BK148" s="96">
        <f>ROUND($I$148*$H$148,1)</f>
        <v>0</v>
      </c>
      <c r="BL148" s="19" t="s">
        <v>261</v>
      </c>
      <c r="BM148" s="19" t="s">
        <v>2278</v>
      </c>
    </row>
    <row r="149" spans="2:65" s="22" customFormat="1" ht="27" customHeight="1" x14ac:dyDescent="0.3">
      <c r="B149" s="23"/>
      <c r="C149" s="89" t="s">
        <v>433</v>
      </c>
      <c r="D149" s="89" t="s">
        <v>156</v>
      </c>
      <c r="E149" s="87" t="s">
        <v>2279</v>
      </c>
      <c r="F149" s="88" t="s">
        <v>2280</v>
      </c>
      <c r="G149" s="89" t="s">
        <v>174</v>
      </c>
      <c r="H149" s="90">
        <v>54</v>
      </c>
      <c r="I149" s="118"/>
      <c r="J149" s="91">
        <f>ROUND($I$149*$H$149,1)</f>
        <v>0</v>
      </c>
      <c r="K149" s="88"/>
      <c r="L149" s="23"/>
      <c r="M149" s="92"/>
      <c r="N149" s="93" t="s">
        <v>37</v>
      </c>
      <c r="Q149" s="94">
        <v>0</v>
      </c>
      <c r="R149" s="94">
        <f>$Q$149*$H$149</f>
        <v>0</v>
      </c>
      <c r="S149" s="94">
        <v>0</v>
      </c>
      <c r="T149" s="95">
        <f>$S$149*$H$149</f>
        <v>0</v>
      </c>
      <c r="AR149" s="19" t="s">
        <v>261</v>
      </c>
      <c r="AT149" s="19" t="s">
        <v>156</v>
      </c>
      <c r="AU149" s="19" t="s">
        <v>75</v>
      </c>
      <c r="AY149" s="19" t="s">
        <v>154</v>
      </c>
      <c r="BE149" s="96">
        <f>IF($N$149="základní",$J$149,0)</f>
        <v>0</v>
      </c>
      <c r="BF149" s="96">
        <f>IF($N$149="snížená",$J$149,0)</f>
        <v>0</v>
      </c>
      <c r="BG149" s="96">
        <f>IF($N$149="zákl. přenesená",$J$149,0)</f>
        <v>0</v>
      </c>
      <c r="BH149" s="96">
        <f>IF($N$149="sníž. přenesená",$J$149,0)</f>
        <v>0</v>
      </c>
      <c r="BI149" s="96">
        <f>IF($N$149="nulová",$J$149,0)</f>
        <v>0</v>
      </c>
      <c r="BJ149" s="19" t="s">
        <v>73</v>
      </c>
      <c r="BK149" s="96">
        <f>ROUND($I$149*$H$149,1)</f>
        <v>0</v>
      </c>
      <c r="BL149" s="19" t="s">
        <v>261</v>
      </c>
      <c r="BM149" s="19" t="s">
        <v>2281</v>
      </c>
    </row>
    <row r="150" spans="2:65" s="22" customFormat="1" ht="27" customHeight="1" x14ac:dyDescent="0.3">
      <c r="B150" s="23"/>
      <c r="C150" s="108" t="s">
        <v>438</v>
      </c>
      <c r="D150" s="108" t="s">
        <v>171</v>
      </c>
      <c r="E150" s="106" t="s">
        <v>2282</v>
      </c>
      <c r="F150" s="107" t="s">
        <v>2283</v>
      </c>
      <c r="G150" s="108" t="s">
        <v>174</v>
      </c>
      <c r="H150" s="109">
        <v>74</v>
      </c>
      <c r="I150" s="119"/>
      <c r="J150" s="110">
        <f>ROUND($I$150*$H$150,1)</f>
        <v>0</v>
      </c>
      <c r="K150" s="107"/>
      <c r="L150" s="111"/>
      <c r="M150" s="112"/>
      <c r="N150" s="113" t="s">
        <v>37</v>
      </c>
      <c r="Q150" s="94">
        <v>0</v>
      </c>
      <c r="R150" s="94">
        <f>$Q$150*$H$150</f>
        <v>0</v>
      </c>
      <c r="S150" s="94">
        <v>0</v>
      </c>
      <c r="T150" s="95">
        <f>$S$150*$H$150</f>
        <v>0</v>
      </c>
      <c r="AR150" s="19" t="s">
        <v>354</v>
      </c>
      <c r="AT150" s="19" t="s">
        <v>171</v>
      </c>
      <c r="AU150" s="19" t="s">
        <v>75</v>
      </c>
      <c r="AY150" s="19" t="s">
        <v>154</v>
      </c>
      <c r="BE150" s="96">
        <f>IF($N$150="základní",$J$150,0)</f>
        <v>0</v>
      </c>
      <c r="BF150" s="96">
        <f>IF($N$150="snížená",$J$150,0)</f>
        <v>0</v>
      </c>
      <c r="BG150" s="96">
        <f>IF($N$150="zákl. přenesená",$J$150,0)</f>
        <v>0</v>
      </c>
      <c r="BH150" s="96">
        <f>IF($N$150="sníž. přenesená",$J$150,0)</f>
        <v>0</v>
      </c>
      <c r="BI150" s="96">
        <f>IF($N$150="nulová",$J$150,0)</f>
        <v>0</v>
      </c>
      <c r="BJ150" s="19" t="s">
        <v>73</v>
      </c>
      <c r="BK150" s="96">
        <f>ROUND($I$150*$H$150,1)</f>
        <v>0</v>
      </c>
      <c r="BL150" s="19" t="s">
        <v>261</v>
      </c>
      <c r="BM150" s="19" t="s">
        <v>2284</v>
      </c>
    </row>
    <row r="151" spans="2:65" s="22" customFormat="1" ht="27" customHeight="1" x14ac:dyDescent="0.3">
      <c r="B151" s="23"/>
      <c r="C151" s="89" t="s">
        <v>443</v>
      </c>
      <c r="D151" s="89" t="s">
        <v>156</v>
      </c>
      <c r="E151" s="87" t="s">
        <v>2285</v>
      </c>
      <c r="F151" s="88" t="s">
        <v>2286</v>
      </c>
      <c r="G151" s="89" t="s">
        <v>174</v>
      </c>
      <c r="H151" s="90">
        <v>74</v>
      </c>
      <c r="I151" s="118"/>
      <c r="J151" s="91">
        <f>ROUND($I$151*$H$151,1)</f>
        <v>0</v>
      </c>
      <c r="K151" s="88"/>
      <c r="L151" s="23"/>
      <c r="M151" s="92"/>
      <c r="N151" s="93" t="s">
        <v>37</v>
      </c>
      <c r="Q151" s="94">
        <v>0</v>
      </c>
      <c r="R151" s="94">
        <f>$Q$151*$H$151</f>
        <v>0</v>
      </c>
      <c r="S151" s="94">
        <v>0</v>
      </c>
      <c r="T151" s="95">
        <f>$S$151*$H$151</f>
        <v>0</v>
      </c>
      <c r="AR151" s="19" t="s">
        <v>261</v>
      </c>
      <c r="AT151" s="19" t="s">
        <v>156</v>
      </c>
      <c r="AU151" s="19" t="s">
        <v>75</v>
      </c>
      <c r="AY151" s="19" t="s">
        <v>154</v>
      </c>
      <c r="BE151" s="96">
        <f>IF($N$151="základní",$J$151,0)</f>
        <v>0</v>
      </c>
      <c r="BF151" s="96">
        <f>IF($N$151="snížená",$J$151,0)</f>
        <v>0</v>
      </c>
      <c r="BG151" s="96">
        <f>IF($N$151="zákl. přenesená",$J$151,0)</f>
        <v>0</v>
      </c>
      <c r="BH151" s="96">
        <f>IF($N$151="sníž. přenesená",$J$151,0)</f>
        <v>0</v>
      </c>
      <c r="BI151" s="96">
        <f>IF($N$151="nulová",$J$151,0)</f>
        <v>0</v>
      </c>
      <c r="BJ151" s="19" t="s">
        <v>73</v>
      </c>
      <c r="BK151" s="96">
        <f>ROUND($I$151*$H$151,1)</f>
        <v>0</v>
      </c>
      <c r="BL151" s="19" t="s">
        <v>261</v>
      </c>
      <c r="BM151" s="19" t="s">
        <v>2287</v>
      </c>
    </row>
    <row r="152" spans="2:65" s="22" customFormat="1" ht="27" customHeight="1" x14ac:dyDescent="0.3">
      <c r="B152" s="23"/>
      <c r="C152" s="108" t="s">
        <v>447</v>
      </c>
      <c r="D152" s="108" t="s">
        <v>171</v>
      </c>
      <c r="E152" s="106" t="s">
        <v>2288</v>
      </c>
      <c r="F152" s="107" t="s">
        <v>2289</v>
      </c>
      <c r="G152" s="108" t="s">
        <v>174</v>
      </c>
      <c r="H152" s="109">
        <v>140</v>
      </c>
      <c r="I152" s="119"/>
      <c r="J152" s="110">
        <f>ROUND($I$152*$H$152,1)</f>
        <v>0</v>
      </c>
      <c r="K152" s="107"/>
      <c r="L152" s="111"/>
      <c r="M152" s="112"/>
      <c r="N152" s="113" t="s">
        <v>37</v>
      </c>
      <c r="Q152" s="94">
        <v>0</v>
      </c>
      <c r="R152" s="94">
        <f>$Q$152*$H$152</f>
        <v>0</v>
      </c>
      <c r="S152" s="94">
        <v>0</v>
      </c>
      <c r="T152" s="95">
        <f>$S$152*$H$152</f>
        <v>0</v>
      </c>
      <c r="AR152" s="19" t="s">
        <v>354</v>
      </c>
      <c r="AT152" s="19" t="s">
        <v>171</v>
      </c>
      <c r="AU152" s="19" t="s">
        <v>75</v>
      </c>
      <c r="AY152" s="19" t="s">
        <v>154</v>
      </c>
      <c r="BE152" s="96">
        <f>IF($N$152="základní",$J$152,0)</f>
        <v>0</v>
      </c>
      <c r="BF152" s="96">
        <f>IF($N$152="snížená",$J$152,0)</f>
        <v>0</v>
      </c>
      <c r="BG152" s="96">
        <f>IF($N$152="zákl. přenesená",$J$152,0)</f>
        <v>0</v>
      </c>
      <c r="BH152" s="96">
        <f>IF($N$152="sníž. přenesená",$J$152,0)</f>
        <v>0</v>
      </c>
      <c r="BI152" s="96">
        <f>IF($N$152="nulová",$J$152,0)</f>
        <v>0</v>
      </c>
      <c r="BJ152" s="19" t="s">
        <v>73</v>
      </c>
      <c r="BK152" s="96">
        <f>ROUND($I$152*$H$152,1)</f>
        <v>0</v>
      </c>
      <c r="BL152" s="19" t="s">
        <v>261</v>
      </c>
      <c r="BM152" s="19" t="s">
        <v>2290</v>
      </c>
    </row>
    <row r="153" spans="2:65" s="22" customFormat="1" ht="27" customHeight="1" x14ac:dyDescent="0.3">
      <c r="B153" s="23"/>
      <c r="C153" s="89" t="s">
        <v>451</v>
      </c>
      <c r="D153" s="89" t="s">
        <v>156</v>
      </c>
      <c r="E153" s="87" t="s">
        <v>2291</v>
      </c>
      <c r="F153" s="88" t="s">
        <v>2292</v>
      </c>
      <c r="G153" s="89" t="s">
        <v>174</v>
      </c>
      <c r="H153" s="90">
        <v>140</v>
      </c>
      <c r="I153" s="118"/>
      <c r="J153" s="91">
        <f>ROUND($I$153*$H$153,1)</f>
        <v>0</v>
      </c>
      <c r="K153" s="88"/>
      <c r="L153" s="23"/>
      <c r="M153" s="92"/>
      <c r="N153" s="93" t="s">
        <v>37</v>
      </c>
      <c r="Q153" s="94">
        <v>0</v>
      </c>
      <c r="R153" s="94">
        <f>$Q$153*$H$153</f>
        <v>0</v>
      </c>
      <c r="S153" s="94">
        <v>0</v>
      </c>
      <c r="T153" s="95">
        <f>$S$153*$H$153</f>
        <v>0</v>
      </c>
      <c r="AR153" s="19" t="s">
        <v>261</v>
      </c>
      <c r="AT153" s="19" t="s">
        <v>156</v>
      </c>
      <c r="AU153" s="19" t="s">
        <v>75</v>
      </c>
      <c r="AY153" s="19" t="s">
        <v>154</v>
      </c>
      <c r="BE153" s="96">
        <f>IF($N$153="základní",$J$153,0)</f>
        <v>0</v>
      </c>
      <c r="BF153" s="96">
        <f>IF($N$153="snížená",$J$153,0)</f>
        <v>0</v>
      </c>
      <c r="BG153" s="96">
        <f>IF($N$153="zákl. přenesená",$J$153,0)</f>
        <v>0</v>
      </c>
      <c r="BH153" s="96">
        <f>IF($N$153="sníž. přenesená",$J$153,0)</f>
        <v>0</v>
      </c>
      <c r="BI153" s="96">
        <f>IF($N$153="nulová",$J$153,0)</f>
        <v>0</v>
      </c>
      <c r="BJ153" s="19" t="s">
        <v>73</v>
      </c>
      <c r="BK153" s="96">
        <f>ROUND($I$153*$H$153,1)</f>
        <v>0</v>
      </c>
      <c r="BL153" s="19" t="s">
        <v>261</v>
      </c>
      <c r="BM153" s="19" t="s">
        <v>2293</v>
      </c>
    </row>
    <row r="154" spans="2:65" s="76" customFormat="1" ht="30.75" customHeight="1" x14ac:dyDescent="0.3">
      <c r="B154" s="75"/>
      <c r="D154" s="77" t="s">
        <v>65</v>
      </c>
      <c r="E154" s="84" t="s">
        <v>2294</v>
      </c>
      <c r="F154" s="84" t="s">
        <v>2295</v>
      </c>
      <c r="J154" s="85">
        <f>$BK$154</f>
        <v>0</v>
      </c>
      <c r="L154" s="75"/>
      <c r="M154" s="80"/>
      <c r="P154" s="81">
        <f>SUM($P$155:$P$168)</f>
        <v>0</v>
      </c>
      <c r="R154" s="81">
        <f>SUM($R$155:$R$168)</f>
        <v>0</v>
      </c>
      <c r="T154" s="82">
        <f>SUM($T$155:$T$168)</f>
        <v>0</v>
      </c>
      <c r="AR154" s="77" t="s">
        <v>75</v>
      </c>
      <c r="AT154" s="77" t="s">
        <v>65</v>
      </c>
      <c r="AU154" s="77" t="s">
        <v>73</v>
      </c>
      <c r="AY154" s="77" t="s">
        <v>154</v>
      </c>
      <c r="BK154" s="83">
        <f>SUM($BK$155:$BK$168)</f>
        <v>0</v>
      </c>
    </row>
    <row r="155" spans="2:65" s="22" customFormat="1" ht="27" customHeight="1" x14ac:dyDescent="0.3">
      <c r="B155" s="23"/>
      <c r="C155" s="108" t="s">
        <v>455</v>
      </c>
      <c r="D155" s="108" t="s">
        <v>171</v>
      </c>
      <c r="E155" s="106" t="s">
        <v>2296</v>
      </c>
      <c r="F155" s="107" t="s">
        <v>2297</v>
      </c>
      <c r="G155" s="108" t="s">
        <v>258</v>
      </c>
      <c r="H155" s="109">
        <v>4</v>
      </c>
      <c r="I155" s="119"/>
      <c r="J155" s="110">
        <f>ROUND($I$155*$H$155,1)</f>
        <v>0</v>
      </c>
      <c r="K155" s="107"/>
      <c r="L155" s="111"/>
      <c r="M155" s="112"/>
      <c r="N155" s="113" t="s">
        <v>37</v>
      </c>
      <c r="Q155" s="94">
        <v>0</v>
      </c>
      <c r="R155" s="94">
        <f>$Q$155*$H$155</f>
        <v>0</v>
      </c>
      <c r="S155" s="94">
        <v>0</v>
      </c>
      <c r="T155" s="95">
        <f>$S$155*$H$155</f>
        <v>0</v>
      </c>
      <c r="AR155" s="19" t="s">
        <v>354</v>
      </c>
      <c r="AT155" s="19" t="s">
        <v>171</v>
      </c>
      <c r="AU155" s="19" t="s">
        <v>75</v>
      </c>
      <c r="AY155" s="19" t="s">
        <v>154</v>
      </c>
      <c r="BE155" s="96">
        <f>IF($N$155="základní",$J$155,0)</f>
        <v>0</v>
      </c>
      <c r="BF155" s="96">
        <f>IF($N$155="snížená",$J$155,0)</f>
        <v>0</v>
      </c>
      <c r="BG155" s="96">
        <f>IF($N$155="zákl. přenesená",$J$155,0)</f>
        <v>0</v>
      </c>
      <c r="BH155" s="96">
        <f>IF($N$155="sníž. přenesená",$J$155,0)</f>
        <v>0</v>
      </c>
      <c r="BI155" s="96">
        <f>IF($N$155="nulová",$J$155,0)</f>
        <v>0</v>
      </c>
      <c r="BJ155" s="19" t="s">
        <v>73</v>
      </c>
      <c r="BK155" s="96">
        <f>ROUND($I$155*$H$155,1)</f>
        <v>0</v>
      </c>
      <c r="BL155" s="19" t="s">
        <v>261</v>
      </c>
      <c r="BM155" s="19" t="s">
        <v>2298</v>
      </c>
    </row>
    <row r="156" spans="2:65" s="22" customFormat="1" ht="27" customHeight="1" x14ac:dyDescent="0.3">
      <c r="B156" s="23"/>
      <c r="C156" s="89" t="s">
        <v>461</v>
      </c>
      <c r="D156" s="89" t="s">
        <v>156</v>
      </c>
      <c r="E156" s="87" t="s">
        <v>2299</v>
      </c>
      <c r="F156" s="88" t="s">
        <v>2300</v>
      </c>
      <c r="G156" s="89" t="s">
        <v>258</v>
      </c>
      <c r="H156" s="90">
        <v>4</v>
      </c>
      <c r="I156" s="118"/>
      <c r="J156" s="91">
        <f>ROUND($I$156*$H$156,1)</f>
        <v>0</v>
      </c>
      <c r="K156" s="88"/>
      <c r="L156" s="23"/>
      <c r="M156" s="92"/>
      <c r="N156" s="93" t="s">
        <v>37</v>
      </c>
      <c r="Q156" s="94">
        <v>0</v>
      </c>
      <c r="R156" s="94">
        <f>$Q$156*$H$156</f>
        <v>0</v>
      </c>
      <c r="S156" s="94">
        <v>0</v>
      </c>
      <c r="T156" s="95">
        <f>$S$156*$H$156</f>
        <v>0</v>
      </c>
      <c r="AR156" s="19" t="s">
        <v>261</v>
      </c>
      <c r="AT156" s="19" t="s">
        <v>156</v>
      </c>
      <c r="AU156" s="19" t="s">
        <v>75</v>
      </c>
      <c r="AY156" s="19" t="s">
        <v>154</v>
      </c>
      <c r="BE156" s="96">
        <f>IF($N$156="základní",$J$156,0)</f>
        <v>0</v>
      </c>
      <c r="BF156" s="96">
        <f>IF($N$156="snížená",$J$156,0)</f>
        <v>0</v>
      </c>
      <c r="BG156" s="96">
        <f>IF($N$156="zákl. přenesená",$J$156,0)</f>
        <v>0</v>
      </c>
      <c r="BH156" s="96">
        <f>IF($N$156="sníž. přenesená",$J$156,0)</f>
        <v>0</v>
      </c>
      <c r="BI156" s="96">
        <f>IF($N$156="nulová",$J$156,0)</f>
        <v>0</v>
      </c>
      <c r="BJ156" s="19" t="s">
        <v>73</v>
      </c>
      <c r="BK156" s="96">
        <f>ROUND($I$156*$H$156,1)</f>
        <v>0</v>
      </c>
      <c r="BL156" s="19" t="s">
        <v>261</v>
      </c>
      <c r="BM156" s="19" t="s">
        <v>2301</v>
      </c>
    </row>
    <row r="157" spans="2:65" s="22" customFormat="1" ht="27" customHeight="1" x14ac:dyDescent="0.3">
      <c r="B157" s="23"/>
      <c r="C157" s="108" t="s">
        <v>465</v>
      </c>
      <c r="D157" s="108" t="s">
        <v>171</v>
      </c>
      <c r="E157" s="106" t="s">
        <v>2302</v>
      </c>
      <c r="F157" s="107" t="s">
        <v>2303</v>
      </c>
      <c r="G157" s="108" t="s">
        <v>258</v>
      </c>
      <c r="H157" s="109">
        <v>1</v>
      </c>
      <c r="I157" s="119"/>
      <c r="J157" s="110">
        <f>ROUND($I$157*$H$157,1)</f>
        <v>0</v>
      </c>
      <c r="K157" s="107"/>
      <c r="L157" s="111"/>
      <c r="M157" s="112"/>
      <c r="N157" s="113" t="s">
        <v>37</v>
      </c>
      <c r="Q157" s="94">
        <v>0</v>
      </c>
      <c r="R157" s="94">
        <f>$Q$157*$H$157</f>
        <v>0</v>
      </c>
      <c r="S157" s="94">
        <v>0</v>
      </c>
      <c r="T157" s="95">
        <f>$S$157*$H$157</f>
        <v>0</v>
      </c>
      <c r="AR157" s="19" t="s">
        <v>354</v>
      </c>
      <c r="AT157" s="19" t="s">
        <v>171</v>
      </c>
      <c r="AU157" s="19" t="s">
        <v>75</v>
      </c>
      <c r="AY157" s="19" t="s">
        <v>154</v>
      </c>
      <c r="BE157" s="96">
        <f>IF($N$157="základní",$J$157,0)</f>
        <v>0</v>
      </c>
      <c r="BF157" s="96">
        <f>IF($N$157="snížená",$J$157,0)</f>
        <v>0</v>
      </c>
      <c r="BG157" s="96">
        <f>IF($N$157="zákl. přenesená",$J$157,0)</f>
        <v>0</v>
      </c>
      <c r="BH157" s="96">
        <f>IF($N$157="sníž. přenesená",$J$157,0)</f>
        <v>0</v>
      </c>
      <c r="BI157" s="96">
        <f>IF($N$157="nulová",$J$157,0)</f>
        <v>0</v>
      </c>
      <c r="BJ157" s="19" t="s">
        <v>73</v>
      </c>
      <c r="BK157" s="96">
        <f>ROUND($I$157*$H$157,1)</f>
        <v>0</v>
      </c>
      <c r="BL157" s="19" t="s">
        <v>261</v>
      </c>
      <c r="BM157" s="19" t="s">
        <v>2304</v>
      </c>
    </row>
    <row r="158" spans="2:65" s="22" customFormat="1" ht="27" customHeight="1" x14ac:dyDescent="0.3">
      <c r="B158" s="23"/>
      <c r="C158" s="89" t="s">
        <v>469</v>
      </c>
      <c r="D158" s="89" t="s">
        <v>156</v>
      </c>
      <c r="E158" s="87" t="s">
        <v>2305</v>
      </c>
      <c r="F158" s="88" t="s">
        <v>2306</v>
      </c>
      <c r="G158" s="89" t="s">
        <v>258</v>
      </c>
      <c r="H158" s="90">
        <v>1</v>
      </c>
      <c r="I158" s="118"/>
      <c r="J158" s="91">
        <f>ROUND($I$158*$H$158,1)</f>
        <v>0</v>
      </c>
      <c r="K158" s="88"/>
      <c r="L158" s="23"/>
      <c r="M158" s="92"/>
      <c r="N158" s="93" t="s">
        <v>37</v>
      </c>
      <c r="Q158" s="94">
        <v>0</v>
      </c>
      <c r="R158" s="94">
        <f>$Q$158*$H$158</f>
        <v>0</v>
      </c>
      <c r="S158" s="94">
        <v>0</v>
      </c>
      <c r="T158" s="95">
        <f>$S$158*$H$158</f>
        <v>0</v>
      </c>
      <c r="AR158" s="19" t="s">
        <v>261</v>
      </c>
      <c r="AT158" s="19" t="s">
        <v>156</v>
      </c>
      <c r="AU158" s="19" t="s">
        <v>75</v>
      </c>
      <c r="AY158" s="19" t="s">
        <v>154</v>
      </c>
      <c r="BE158" s="96">
        <f>IF($N$158="základní",$J$158,0)</f>
        <v>0</v>
      </c>
      <c r="BF158" s="96">
        <f>IF($N$158="snížená",$J$158,0)</f>
        <v>0</v>
      </c>
      <c r="BG158" s="96">
        <f>IF($N$158="zákl. přenesená",$J$158,0)</f>
        <v>0</v>
      </c>
      <c r="BH158" s="96">
        <f>IF($N$158="sníž. přenesená",$J$158,0)</f>
        <v>0</v>
      </c>
      <c r="BI158" s="96">
        <f>IF($N$158="nulová",$J$158,0)</f>
        <v>0</v>
      </c>
      <c r="BJ158" s="19" t="s">
        <v>73</v>
      </c>
      <c r="BK158" s="96">
        <f>ROUND($I$158*$H$158,1)</f>
        <v>0</v>
      </c>
      <c r="BL158" s="19" t="s">
        <v>261</v>
      </c>
      <c r="BM158" s="19" t="s">
        <v>2307</v>
      </c>
    </row>
    <row r="159" spans="2:65" s="22" customFormat="1" ht="39" customHeight="1" x14ac:dyDescent="0.3">
      <c r="B159" s="23"/>
      <c r="C159" s="108" t="s">
        <v>474</v>
      </c>
      <c r="D159" s="108" t="s">
        <v>171</v>
      </c>
      <c r="E159" s="106" t="s">
        <v>2308</v>
      </c>
      <c r="F159" s="107" t="s">
        <v>2309</v>
      </c>
      <c r="G159" s="108" t="s">
        <v>258</v>
      </c>
      <c r="H159" s="109">
        <v>2</v>
      </c>
      <c r="I159" s="119"/>
      <c r="J159" s="110">
        <f>ROUND($I$159*$H$159,1)</f>
        <v>0</v>
      </c>
      <c r="K159" s="107"/>
      <c r="L159" s="111"/>
      <c r="M159" s="112"/>
      <c r="N159" s="113" t="s">
        <v>37</v>
      </c>
      <c r="Q159" s="94">
        <v>0</v>
      </c>
      <c r="R159" s="94">
        <f>$Q$159*$H$159</f>
        <v>0</v>
      </c>
      <c r="S159" s="94">
        <v>0</v>
      </c>
      <c r="T159" s="95">
        <f>$S$159*$H$159</f>
        <v>0</v>
      </c>
      <c r="AR159" s="19" t="s">
        <v>354</v>
      </c>
      <c r="AT159" s="19" t="s">
        <v>171</v>
      </c>
      <c r="AU159" s="19" t="s">
        <v>75</v>
      </c>
      <c r="AY159" s="19" t="s">
        <v>154</v>
      </c>
      <c r="BE159" s="96">
        <f>IF($N$159="základní",$J$159,0)</f>
        <v>0</v>
      </c>
      <c r="BF159" s="96">
        <f>IF($N$159="snížená",$J$159,0)</f>
        <v>0</v>
      </c>
      <c r="BG159" s="96">
        <f>IF($N$159="zákl. přenesená",$J$159,0)</f>
        <v>0</v>
      </c>
      <c r="BH159" s="96">
        <f>IF($N$159="sníž. přenesená",$J$159,0)</f>
        <v>0</v>
      </c>
      <c r="BI159" s="96">
        <f>IF($N$159="nulová",$J$159,0)</f>
        <v>0</v>
      </c>
      <c r="BJ159" s="19" t="s">
        <v>73</v>
      </c>
      <c r="BK159" s="96">
        <f>ROUND($I$159*$H$159,1)</f>
        <v>0</v>
      </c>
      <c r="BL159" s="19" t="s">
        <v>261</v>
      </c>
      <c r="BM159" s="19" t="s">
        <v>2310</v>
      </c>
    </row>
    <row r="160" spans="2:65" s="22" customFormat="1" ht="39" customHeight="1" x14ac:dyDescent="0.3">
      <c r="B160" s="23"/>
      <c r="C160" s="89" t="s">
        <v>480</v>
      </c>
      <c r="D160" s="89" t="s">
        <v>156</v>
      </c>
      <c r="E160" s="87" t="s">
        <v>2311</v>
      </c>
      <c r="F160" s="88" t="s">
        <v>2312</v>
      </c>
      <c r="G160" s="89" t="s">
        <v>258</v>
      </c>
      <c r="H160" s="90">
        <v>2</v>
      </c>
      <c r="I160" s="118"/>
      <c r="J160" s="91">
        <f>ROUND($I$160*$H$160,1)</f>
        <v>0</v>
      </c>
      <c r="K160" s="88"/>
      <c r="L160" s="23"/>
      <c r="M160" s="92"/>
      <c r="N160" s="93" t="s">
        <v>37</v>
      </c>
      <c r="Q160" s="94">
        <v>0</v>
      </c>
      <c r="R160" s="94">
        <f>$Q$160*$H$160</f>
        <v>0</v>
      </c>
      <c r="S160" s="94">
        <v>0</v>
      </c>
      <c r="T160" s="95">
        <f>$S$160*$H$160</f>
        <v>0</v>
      </c>
      <c r="AR160" s="19" t="s">
        <v>261</v>
      </c>
      <c r="AT160" s="19" t="s">
        <v>156</v>
      </c>
      <c r="AU160" s="19" t="s">
        <v>75</v>
      </c>
      <c r="AY160" s="19" t="s">
        <v>154</v>
      </c>
      <c r="BE160" s="96">
        <f>IF($N$160="základní",$J$160,0)</f>
        <v>0</v>
      </c>
      <c r="BF160" s="96">
        <f>IF($N$160="snížená",$J$160,0)</f>
        <v>0</v>
      </c>
      <c r="BG160" s="96">
        <f>IF($N$160="zákl. přenesená",$J$160,0)</f>
        <v>0</v>
      </c>
      <c r="BH160" s="96">
        <f>IF($N$160="sníž. přenesená",$J$160,0)</f>
        <v>0</v>
      </c>
      <c r="BI160" s="96">
        <f>IF($N$160="nulová",$J$160,0)</f>
        <v>0</v>
      </c>
      <c r="BJ160" s="19" t="s">
        <v>73</v>
      </c>
      <c r="BK160" s="96">
        <f>ROUND($I$160*$H$160,1)</f>
        <v>0</v>
      </c>
      <c r="BL160" s="19" t="s">
        <v>261</v>
      </c>
      <c r="BM160" s="19" t="s">
        <v>2313</v>
      </c>
    </row>
    <row r="161" spans="2:65" s="22" customFormat="1" ht="27" customHeight="1" x14ac:dyDescent="0.3">
      <c r="B161" s="23"/>
      <c r="C161" s="108" t="s">
        <v>484</v>
      </c>
      <c r="D161" s="108" t="s">
        <v>171</v>
      </c>
      <c r="E161" s="106" t="s">
        <v>2314</v>
      </c>
      <c r="F161" s="107" t="s">
        <v>2315</v>
      </c>
      <c r="G161" s="108" t="s">
        <v>258</v>
      </c>
      <c r="H161" s="109">
        <v>4</v>
      </c>
      <c r="I161" s="119"/>
      <c r="J161" s="110">
        <f>ROUND($I$161*$H$161,1)</f>
        <v>0</v>
      </c>
      <c r="K161" s="107"/>
      <c r="L161" s="111"/>
      <c r="M161" s="112"/>
      <c r="N161" s="113" t="s">
        <v>37</v>
      </c>
      <c r="Q161" s="94">
        <v>0</v>
      </c>
      <c r="R161" s="94">
        <f>$Q$161*$H$161</f>
        <v>0</v>
      </c>
      <c r="S161" s="94">
        <v>0</v>
      </c>
      <c r="T161" s="95">
        <f>$S$161*$H$161</f>
        <v>0</v>
      </c>
      <c r="AR161" s="19" t="s">
        <v>354</v>
      </c>
      <c r="AT161" s="19" t="s">
        <v>171</v>
      </c>
      <c r="AU161" s="19" t="s">
        <v>75</v>
      </c>
      <c r="AY161" s="19" t="s">
        <v>154</v>
      </c>
      <c r="BE161" s="96">
        <f>IF($N$161="základní",$J$161,0)</f>
        <v>0</v>
      </c>
      <c r="BF161" s="96">
        <f>IF($N$161="snížená",$J$161,0)</f>
        <v>0</v>
      </c>
      <c r="BG161" s="96">
        <f>IF($N$161="zákl. přenesená",$J$161,0)</f>
        <v>0</v>
      </c>
      <c r="BH161" s="96">
        <f>IF($N$161="sníž. přenesená",$J$161,0)</f>
        <v>0</v>
      </c>
      <c r="BI161" s="96">
        <f>IF($N$161="nulová",$J$161,0)</f>
        <v>0</v>
      </c>
      <c r="BJ161" s="19" t="s">
        <v>73</v>
      </c>
      <c r="BK161" s="96">
        <f>ROUND($I$161*$H$161,1)</f>
        <v>0</v>
      </c>
      <c r="BL161" s="19" t="s">
        <v>261</v>
      </c>
      <c r="BM161" s="19" t="s">
        <v>2316</v>
      </c>
    </row>
    <row r="162" spans="2:65" s="22" customFormat="1" ht="27" customHeight="1" x14ac:dyDescent="0.3">
      <c r="B162" s="23"/>
      <c r="C162" s="89" t="s">
        <v>488</v>
      </c>
      <c r="D162" s="89" t="s">
        <v>156</v>
      </c>
      <c r="E162" s="87" t="s">
        <v>2317</v>
      </c>
      <c r="F162" s="88" t="s">
        <v>2318</v>
      </c>
      <c r="G162" s="89" t="s">
        <v>258</v>
      </c>
      <c r="H162" s="90">
        <v>4</v>
      </c>
      <c r="I162" s="118"/>
      <c r="J162" s="91">
        <f>ROUND($I$162*$H$162,1)</f>
        <v>0</v>
      </c>
      <c r="K162" s="88"/>
      <c r="L162" s="23"/>
      <c r="M162" s="92"/>
      <c r="N162" s="93" t="s">
        <v>37</v>
      </c>
      <c r="Q162" s="94">
        <v>0</v>
      </c>
      <c r="R162" s="94">
        <f>$Q$162*$H$162</f>
        <v>0</v>
      </c>
      <c r="S162" s="94">
        <v>0</v>
      </c>
      <c r="T162" s="95">
        <f>$S$162*$H$162</f>
        <v>0</v>
      </c>
      <c r="AR162" s="19" t="s">
        <v>261</v>
      </c>
      <c r="AT162" s="19" t="s">
        <v>156</v>
      </c>
      <c r="AU162" s="19" t="s">
        <v>75</v>
      </c>
      <c r="AY162" s="19" t="s">
        <v>154</v>
      </c>
      <c r="BE162" s="96">
        <f>IF($N$162="základní",$J$162,0)</f>
        <v>0</v>
      </c>
      <c r="BF162" s="96">
        <f>IF($N$162="snížená",$J$162,0)</f>
        <v>0</v>
      </c>
      <c r="BG162" s="96">
        <f>IF($N$162="zákl. přenesená",$J$162,0)</f>
        <v>0</v>
      </c>
      <c r="BH162" s="96">
        <f>IF($N$162="sníž. přenesená",$J$162,0)</f>
        <v>0</v>
      </c>
      <c r="BI162" s="96">
        <f>IF($N$162="nulová",$J$162,0)</f>
        <v>0</v>
      </c>
      <c r="BJ162" s="19" t="s">
        <v>73</v>
      </c>
      <c r="BK162" s="96">
        <f>ROUND($I$162*$H$162,1)</f>
        <v>0</v>
      </c>
      <c r="BL162" s="19" t="s">
        <v>261</v>
      </c>
      <c r="BM162" s="19" t="s">
        <v>2319</v>
      </c>
    </row>
    <row r="163" spans="2:65" s="22" customFormat="1" ht="27" customHeight="1" x14ac:dyDescent="0.3">
      <c r="B163" s="23"/>
      <c r="C163" s="108" t="s">
        <v>493</v>
      </c>
      <c r="D163" s="108" t="s">
        <v>171</v>
      </c>
      <c r="E163" s="106" t="s">
        <v>2320</v>
      </c>
      <c r="F163" s="107" t="s">
        <v>2321</v>
      </c>
      <c r="G163" s="108" t="s">
        <v>258</v>
      </c>
      <c r="H163" s="109">
        <v>8</v>
      </c>
      <c r="I163" s="119"/>
      <c r="J163" s="110">
        <f>ROUND($I$163*$H$163,1)</f>
        <v>0</v>
      </c>
      <c r="K163" s="107"/>
      <c r="L163" s="111"/>
      <c r="M163" s="112"/>
      <c r="N163" s="113" t="s">
        <v>37</v>
      </c>
      <c r="Q163" s="94">
        <v>0</v>
      </c>
      <c r="R163" s="94">
        <f>$Q$163*$H$163</f>
        <v>0</v>
      </c>
      <c r="S163" s="94">
        <v>0</v>
      </c>
      <c r="T163" s="95">
        <f>$S$163*$H$163</f>
        <v>0</v>
      </c>
      <c r="AR163" s="19" t="s">
        <v>354</v>
      </c>
      <c r="AT163" s="19" t="s">
        <v>171</v>
      </c>
      <c r="AU163" s="19" t="s">
        <v>75</v>
      </c>
      <c r="AY163" s="19" t="s">
        <v>154</v>
      </c>
      <c r="BE163" s="96">
        <f>IF($N$163="základní",$J$163,0)</f>
        <v>0</v>
      </c>
      <c r="BF163" s="96">
        <f>IF($N$163="snížená",$J$163,0)</f>
        <v>0</v>
      </c>
      <c r="BG163" s="96">
        <f>IF($N$163="zákl. přenesená",$J$163,0)</f>
        <v>0</v>
      </c>
      <c r="BH163" s="96">
        <f>IF($N$163="sníž. přenesená",$J$163,0)</f>
        <v>0</v>
      </c>
      <c r="BI163" s="96">
        <f>IF($N$163="nulová",$J$163,0)</f>
        <v>0</v>
      </c>
      <c r="BJ163" s="19" t="s">
        <v>73</v>
      </c>
      <c r="BK163" s="96">
        <f>ROUND($I$163*$H$163,1)</f>
        <v>0</v>
      </c>
      <c r="BL163" s="19" t="s">
        <v>261</v>
      </c>
      <c r="BM163" s="19" t="s">
        <v>2322</v>
      </c>
    </row>
    <row r="164" spans="2:65" s="22" customFormat="1" ht="27" customHeight="1" x14ac:dyDescent="0.3">
      <c r="B164" s="23"/>
      <c r="C164" s="89" t="s">
        <v>497</v>
      </c>
      <c r="D164" s="89" t="s">
        <v>156</v>
      </c>
      <c r="E164" s="87" t="s">
        <v>2323</v>
      </c>
      <c r="F164" s="88" t="s">
        <v>2324</v>
      </c>
      <c r="G164" s="89" t="s">
        <v>258</v>
      </c>
      <c r="H164" s="90">
        <v>8</v>
      </c>
      <c r="I164" s="118"/>
      <c r="J164" s="91">
        <f>ROUND($I$164*$H$164,1)</f>
        <v>0</v>
      </c>
      <c r="K164" s="88"/>
      <c r="L164" s="23"/>
      <c r="M164" s="92"/>
      <c r="N164" s="93" t="s">
        <v>37</v>
      </c>
      <c r="Q164" s="94">
        <v>0</v>
      </c>
      <c r="R164" s="94">
        <f>$Q$164*$H$164</f>
        <v>0</v>
      </c>
      <c r="S164" s="94">
        <v>0</v>
      </c>
      <c r="T164" s="95">
        <f>$S$164*$H$164</f>
        <v>0</v>
      </c>
      <c r="AR164" s="19" t="s">
        <v>261</v>
      </c>
      <c r="AT164" s="19" t="s">
        <v>156</v>
      </c>
      <c r="AU164" s="19" t="s">
        <v>75</v>
      </c>
      <c r="AY164" s="19" t="s">
        <v>154</v>
      </c>
      <c r="BE164" s="96">
        <f>IF($N$164="základní",$J$164,0)</f>
        <v>0</v>
      </c>
      <c r="BF164" s="96">
        <f>IF($N$164="snížená",$J$164,0)</f>
        <v>0</v>
      </c>
      <c r="BG164" s="96">
        <f>IF($N$164="zákl. přenesená",$J$164,0)</f>
        <v>0</v>
      </c>
      <c r="BH164" s="96">
        <f>IF($N$164="sníž. přenesená",$J$164,0)</f>
        <v>0</v>
      </c>
      <c r="BI164" s="96">
        <f>IF($N$164="nulová",$J$164,0)</f>
        <v>0</v>
      </c>
      <c r="BJ164" s="19" t="s">
        <v>73</v>
      </c>
      <c r="BK164" s="96">
        <f>ROUND($I$164*$H$164,1)</f>
        <v>0</v>
      </c>
      <c r="BL164" s="19" t="s">
        <v>261</v>
      </c>
      <c r="BM164" s="19" t="s">
        <v>2325</v>
      </c>
    </row>
    <row r="165" spans="2:65" s="22" customFormat="1" ht="39" customHeight="1" x14ac:dyDescent="0.3">
      <c r="B165" s="23"/>
      <c r="C165" s="108" t="s">
        <v>502</v>
      </c>
      <c r="D165" s="108" t="s">
        <v>171</v>
      </c>
      <c r="E165" s="106" t="s">
        <v>2326</v>
      </c>
      <c r="F165" s="107" t="s">
        <v>2327</v>
      </c>
      <c r="G165" s="108" t="s">
        <v>258</v>
      </c>
      <c r="H165" s="109">
        <v>13</v>
      </c>
      <c r="I165" s="119"/>
      <c r="J165" s="110">
        <f>ROUND($I$165*$H$165,1)</f>
        <v>0</v>
      </c>
      <c r="K165" s="107"/>
      <c r="L165" s="111"/>
      <c r="M165" s="112"/>
      <c r="N165" s="113" t="s">
        <v>37</v>
      </c>
      <c r="Q165" s="94">
        <v>0</v>
      </c>
      <c r="R165" s="94">
        <f>$Q$165*$H$165</f>
        <v>0</v>
      </c>
      <c r="S165" s="94">
        <v>0</v>
      </c>
      <c r="T165" s="95">
        <f>$S$165*$H$165</f>
        <v>0</v>
      </c>
      <c r="AR165" s="19" t="s">
        <v>354</v>
      </c>
      <c r="AT165" s="19" t="s">
        <v>171</v>
      </c>
      <c r="AU165" s="19" t="s">
        <v>75</v>
      </c>
      <c r="AY165" s="19" t="s">
        <v>154</v>
      </c>
      <c r="BE165" s="96">
        <f>IF($N$165="základní",$J$165,0)</f>
        <v>0</v>
      </c>
      <c r="BF165" s="96">
        <f>IF($N$165="snížená",$J$165,0)</f>
        <v>0</v>
      </c>
      <c r="BG165" s="96">
        <f>IF($N$165="zákl. přenesená",$J$165,0)</f>
        <v>0</v>
      </c>
      <c r="BH165" s="96">
        <f>IF($N$165="sníž. přenesená",$J$165,0)</f>
        <v>0</v>
      </c>
      <c r="BI165" s="96">
        <f>IF($N$165="nulová",$J$165,0)</f>
        <v>0</v>
      </c>
      <c r="BJ165" s="19" t="s">
        <v>73</v>
      </c>
      <c r="BK165" s="96">
        <f>ROUND($I$165*$H$165,1)</f>
        <v>0</v>
      </c>
      <c r="BL165" s="19" t="s">
        <v>261</v>
      </c>
      <c r="BM165" s="19" t="s">
        <v>2328</v>
      </c>
    </row>
    <row r="166" spans="2:65" s="22" customFormat="1" ht="39" customHeight="1" x14ac:dyDescent="0.3">
      <c r="B166" s="23"/>
      <c r="C166" s="89" t="s">
        <v>506</v>
      </c>
      <c r="D166" s="89" t="s">
        <v>156</v>
      </c>
      <c r="E166" s="87" t="s">
        <v>2329</v>
      </c>
      <c r="F166" s="88" t="s">
        <v>2330</v>
      </c>
      <c r="G166" s="89" t="s">
        <v>258</v>
      </c>
      <c r="H166" s="90">
        <v>13</v>
      </c>
      <c r="I166" s="118"/>
      <c r="J166" s="91">
        <f>ROUND($I$166*$H$166,1)</f>
        <v>0</v>
      </c>
      <c r="K166" s="88"/>
      <c r="L166" s="23"/>
      <c r="M166" s="92"/>
      <c r="N166" s="93" t="s">
        <v>37</v>
      </c>
      <c r="Q166" s="94">
        <v>0</v>
      </c>
      <c r="R166" s="94">
        <f>$Q$166*$H$166</f>
        <v>0</v>
      </c>
      <c r="S166" s="94">
        <v>0</v>
      </c>
      <c r="T166" s="95">
        <f>$S$166*$H$166</f>
        <v>0</v>
      </c>
      <c r="AR166" s="19" t="s">
        <v>261</v>
      </c>
      <c r="AT166" s="19" t="s">
        <v>156</v>
      </c>
      <c r="AU166" s="19" t="s">
        <v>75</v>
      </c>
      <c r="AY166" s="19" t="s">
        <v>154</v>
      </c>
      <c r="BE166" s="96">
        <f>IF($N$166="základní",$J$166,0)</f>
        <v>0</v>
      </c>
      <c r="BF166" s="96">
        <f>IF($N$166="snížená",$J$166,0)</f>
        <v>0</v>
      </c>
      <c r="BG166" s="96">
        <f>IF($N$166="zákl. přenesená",$J$166,0)</f>
        <v>0</v>
      </c>
      <c r="BH166" s="96">
        <f>IF($N$166="sníž. přenesená",$J$166,0)</f>
        <v>0</v>
      </c>
      <c r="BI166" s="96">
        <f>IF($N$166="nulová",$J$166,0)</f>
        <v>0</v>
      </c>
      <c r="BJ166" s="19" t="s">
        <v>73</v>
      </c>
      <c r="BK166" s="96">
        <f>ROUND($I$166*$H$166,1)</f>
        <v>0</v>
      </c>
      <c r="BL166" s="19" t="s">
        <v>261</v>
      </c>
      <c r="BM166" s="19" t="s">
        <v>2331</v>
      </c>
    </row>
    <row r="167" spans="2:65" s="22" customFormat="1" ht="27" customHeight="1" x14ac:dyDescent="0.3">
      <c r="B167" s="23"/>
      <c r="C167" s="108" t="s">
        <v>510</v>
      </c>
      <c r="D167" s="108" t="s">
        <v>171</v>
      </c>
      <c r="E167" s="106" t="s">
        <v>2332</v>
      </c>
      <c r="F167" s="107" t="s">
        <v>2333</v>
      </c>
      <c r="G167" s="108" t="s">
        <v>258</v>
      </c>
      <c r="H167" s="109">
        <v>6</v>
      </c>
      <c r="I167" s="119"/>
      <c r="J167" s="110">
        <f>ROUND($I$167*$H$167,1)</f>
        <v>0</v>
      </c>
      <c r="K167" s="107"/>
      <c r="L167" s="111"/>
      <c r="M167" s="112"/>
      <c r="N167" s="113" t="s">
        <v>37</v>
      </c>
      <c r="Q167" s="94">
        <v>0</v>
      </c>
      <c r="R167" s="94">
        <f>$Q$167*$H$167</f>
        <v>0</v>
      </c>
      <c r="S167" s="94">
        <v>0</v>
      </c>
      <c r="T167" s="95">
        <f>$S$167*$H$167</f>
        <v>0</v>
      </c>
      <c r="AR167" s="19" t="s">
        <v>354</v>
      </c>
      <c r="AT167" s="19" t="s">
        <v>171</v>
      </c>
      <c r="AU167" s="19" t="s">
        <v>75</v>
      </c>
      <c r="AY167" s="19" t="s">
        <v>154</v>
      </c>
      <c r="BE167" s="96">
        <f>IF($N$167="základní",$J$167,0)</f>
        <v>0</v>
      </c>
      <c r="BF167" s="96">
        <f>IF($N$167="snížená",$J$167,0)</f>
        <v>0</v>
      </c>
      <c r="BG167" s="96">
        <f>IF($N$167="zákl. přenesená",$J$167,0)</f>
        <v>0</v>
      </c>
      <c r="BH167" s="96">
        <f>IF($N$167="sníž. přenesená",$J$167,0)</f>
        <v>0</v>
      </c>
      <c r="BI167" s="96">
        <f>IF($N$167="nulová",$J$167,0)</f>
        <v>0</v>
      </c>
      <c r="BJ167" s="19" t="s">
        <v>73</v>
      </c>
      <c r="BK167" s="96">
        <f>ROUND($I$167*$H$167,1)</f>
        <v>0</v>
      </c>
      <c r="BL167" s="19" t="s">
        <v>261</v>
      </c>
      <c r="BM167" s="19" t="s">
        <v>2334</v>
      </c>
    </row>
    <row r="168" spans="2:65" s="22" customFormat="1" ht="27" customHeight="1" x14ac:dyDescent="0.3">
      <c r="B168" s="23"/>
      <c r="C168" s="89" t="s">
        <v>514</v>
      </c>
      <c r="D168" s="89" t="s">
        <v>156</v>
      </c>
      <c r="E168" s="87" t="s">
        <v>2335</v>
      </c>
      <c r="F168" s="88" t="s">
        <v>2336</v>
      </c>
      <c r="G168" s="89" t="s">
        <v>258</v>
      </c>
      <c r="H168" s="90">
        <v>6</v>
      </c>
      <c r="I168" s="118"/>
      <c r="J168" s="91">
        <f>ROUND($I$168*$H$168,1)</f>
        <v>0</v>
      </c>
      <c r="K168" s="88"/>
      <c r="L168" s="23"/>
      <c r="M168" s="92"/>
      <c r="N168" s="93" t="s">
        <v>37</v>
      </c>
      <c r="Q168" s="94">
        <v>0</v>
      </c>
      <c r="R168" s="94">
        <f>$Q$168*$H$168</f>
        <v>0</v>
      </c>
      <c r="S168" s="94">
        <v>0</v>
      </c>
      <c r="T168" s="95">
        <f>$S$168*$H$168</f>
        <v>0</v>
      </c>
      <c r="AR168" s="19" t="s">
        <v>261</v>
      </c>
      <c r="AT168" s="19" t="s">
        <v>156</v>
      </c>
      <c r="AU168" s="19" t="s">
        <v>75</v>
      </c>
      <c r="AY168" s="19" t="s">
        <v>154</v>
      </c>
      <c r="BE168" s="96">
        <f>IF($N$168="základní",$J$168,0)</f>
        <v>0</v>
      </c>
      <c r="BF168" s="96">
        <f>IF($N$168="snížená",$J$168,0)</f>
        <v>0</v>
      </c>
      <c r="BG168" s="96">
        <f>IF($N$168="zákl. přenesená",$J$168,0)</f>
        <v>0</v>
      </c>
      <c r="BH168" s="96">
        <f>IF($N$168="sníž. přenesená",$J$168,0)</f>
        <v>0</v>
      </c>
      <c r="BI168" s="96">
        <f>IF($N$168="nulová",$J$168,0)</f>
        <v>0</v>
      </c>
      <c r="BJ168" s="19" t="s">
        <v>73</v>
      </c>
      <c r="BK168" s="96">
        <f>ROUND($I$168*$H$168,1)</f>
        <v>0</v>
      </c>
      <c r="BL168" s="19" t="s">
        <v>261</v>
      </c>
      <c r="BM168" s="19" t="s">
        <v>2337</v>
      </c>
    </row>
    <row r="169" spans="2:65" s="76" customFormat="1" ht="30.75" customHeight="1" x14ac:dyDescent="0.3">
      <c r="B169" s="75"/>
      <c r="D169" s="77" t="s">
        <v>65</v>
      </c>
      <c r="E169" s="84" t="s">
        <v>2338</v>
      </c>
      <c r="F169" s="84" t="s">
        <v>2339</v>
      </c>
      <c r="J169" s="85">
        <f>$BK$169</f>
        <v>0</v>
      </c>
      <c r="L169" s="75"/>
      <c r="M169" s="80"/>
      <c r="P169" s="81">
        <f>SUM($P$170:$P$173)</f>
        <v>0</v>
      </c>
      <c r="R169" s="81">
        <f>SUM($R$170:$R$173)</f>
        <v>0</v>
      </c>
      <c r="T169" s="82">
        <f>SUM($T$170:$T$173)</f>
        <v>0</v>
      </c>
      <c r="AR169" s="77" t="s">
        <v>75</v>
      </c>
      <c r="AT169" s="77" t="s">
        <v>65</v>
      </c>
      <c r="AU169" s="77" t="s">
        <v>73</v>
      </c>
      <c r="AY169" s="77" t="s">
        <v>154</v>
      </c>
      <c r="BK169" s="83">
        <f>SUM($BK$170:$BK$173)</f>
        <v>0</v>
      </c>
    </row>
    <row r="170" spans="2:65" s="22" customFormat="1" ht="27" customHeight="1" x14ac:dyDescent="0.3">
      <c r="B170" s="23"/>
      <c r="C170" s="89" t="s">
        <v>518</v>
      </c>
      <c r="D170" s="89" t="s">
        <v>156</v>
      </c>
      <c r="E170" s="87" t="s">
        <v>2340</v>
      </c>
      <c r="F170" s="88" t="s">
        <v>2341</v>
      </c>
      <c r="G170" s="89" t="s">
        <v>2342</v>
      </c>
      <c r="H170" s="90">
        <v>50</v>
      </c>
      <c r="I170" s="118"/>
      <c r="J170" s="91">
        <f>ROUND($I$170*$H$170,1)</f>
        <v>0</v>
      </c>
      <c r="K170" s="88"/>
      <c r="L170" s="23"/>
      <c r="M170" s="92"/>
      <c r="N170" s="93" t="s">
        <v>37</v>
      </c>
      <c r="Q170" s="94">
        <v>0</v>
      </c>
      <c r="R170" s="94">
        <f>$Q$170*$H$170</f>
        <v>0</v>
      </c>
      <c r="S170" s="94">
        <v>0</v>
      </c>
      <c r="T170" s="95">
        <f>$S$170*$H$170</f>
        <v>0</v>
      </c>
      <c r="AR170" s="19" t="s">
        <v>261</v>
      </c>
      <c r="AT170" s="19" t="s">
        <v>156</v>
      </c>
      <c r="AU170" s="19" t="s">
        <v>75</v>
      </c>
      <c r="AY170" s="19" t="s">
        <v>154</v>
      </c>
      <c r="BE170" s="96">
        <f>IF($N$170="základní",$J$170,0)</f>
        <v>0</v>
      </c>
      <c r="BF170" s="96">
        <f>IF($N$170="snížená",$J$170,0)</f>
        <v>0</v>
      </c>
      <c r="BG170" s="96">
        <f>IF($N$170="zákl. přenesená",$J$170,0)</f>
        <v>0</v>
      </c>
      <c r="BH170" s="96">
        <f>IF($N$170="sníž. přenesená",$J$170,0)</f>
        <v>0</v>
      </c>
      <c r="BI170" s="96">
        <f>IF($N$170="nulová",$J$170,0)</f>
        <v>0</v>
      </c>
      <c r="BJ170" s="19" t="s">
        <v>73</v>
      </c>
      <c r="BK170" s="96">
        <f>ROUND($I$170*$H$170,1)</f>
        <v>0</v>
      </c>
      <c r="BL170" s="19" t="s">
        <v>261</v>
      </c>
      <c r="BM170" s="19" t="s">
        <v>2343</v>
      </c>
    </row>
    <row r="171" spans="2:65" s="22" customFormat="1" ht="27" customHeight="1" x14ac:dyDescent="0.3">
      <c r="B171" s="23"/>
      <c r="C171" s="89" t="s">
        <v>522</v>
      </c>
      <c r="D171" s="89" t="s">
        <v>156</v>
      </c>
      <c r="E171" s="87" t="s">
        <v>2344</v>
      </c>
      <c r="F171" s="88" t="s">
        <v>2345</v>
      </c>
      <c r="G171" s="89" t="s">
        <v>2342</v>
      </c>
      <c r="H171" s="90">
        <v>25</v>
      </c>
      <c r="I171" s="118"/>
      <c r="J171" s="91">
        <f>ROUND($I$171*$H$171,1)</f>
        <v>0</v>
      </c>
      <c r="K171" s="88"/>
      <c r="L171" s="23"/>
      <c r="M171" s="92"/>
      <c r="N171" s="93" t="s">
        <v>37</v>
      </c>
      <c r="Q171" s="94">
        <v>0</v>
      </c>
      <c r="R171" s="94">
        <f>$Q$171*$H$171</f>
        <v>0</v>
      </c>
      <c r="S171" s="94">
        <v>0</v>
      </c>
      <c r="T171" s="95">
        <f>$S$171*$H$171</f>
        <v>0</v>
      </c>
      <c r="AR171" s="19" t="s">
        <v>261</v>
      </c>
      <c r="AT171" s="19" t="s">
        <v>156</v>
      </c>
      <c r="AU171" s="19" t="s">
        <v>75</v>
      </c>
      <c r="AY171" s="19" t="s">
        <v>154</v>
      </c>
      <c r="BE171" s="96">
        <f>IF($N$171="základní",$J$171,0)</f>
        <v>0</v>
      </c>
      <c r="BF171" s="96">
        <f>IF($N$171="snížená",$J$171,0)</f>
        <v>0</v>
      </c>
      <c r="BG171" s="96">
        <f>IF($N$171="zákl. přenesená",$J$171,0)</f>
        <v>0</v>
      </c>
      <c r="BH171" s="96">
        <f>IF($N$171="sníž. přenesená",$J$171,0)</f>
        <v>0</v>
      </c>
      <c r="BI171" s="96">
        <f>IF($N$171="nulová",$J$171,0)</f>
        <v>0</v>
      </c>
      <c r="BJ171" s="19" t="s">
        <v>73</v>
      </c>
      <c r="BK171" s="96">
        <f>ROUND($I$171*$H$171,1)</f>
        <v>0</v>
      </c>
      <c r="BL171" s="19" t="s">
        <v>261</v>
      </c>
      <c r="BM171" s="19" t="s">
        <v>2346</v>
      </c>
    </row>
    <row r="172" spans="2:65" s="22" customFormat="1" ht="27" customHeight="1" x14ac:dyDescent="0.3">
      <c r="B172" s="23"/>
      <c r="C172" s="89" t="s">
        <v>528</v>
      </c>
      <c r="D172" s="89" t="s">
        <v>156</v>
      </c>
      <c r="E172" s="87" t="s">
        <v>2347</v>
      </c>
      <c r="F172" s="88" t="s">
        <v>2348</v>
      </c>
      <c r="G172" s="89" t="s">
        <v>2342</v>
      </c>
      <c r="H172" s="90">
        <v>25</v>
      </c>
      <c r="I172" s="118"/>
      <c r="J172" s="91">
        <f>ROUND($I$172*$H$172,1)</f>
        <v>0</v>
      </c>
      <c r="K172" s="88"/>
      <c r="L172" s="23"/>
      <c r="M172" s="92"/>
      <c r="N172" s="93" t="s">
        <v>37</v>
      </c>
      <c r="Q172" s="94">
        <v>0</v>
      </c>
      <c r="R172" s="94">
        <f>$Q$172*$H$172</f>
        <v>0</v>
      </c>
      <c r="S172" s="94">
        <v>0</v>
      </c>
      <c r="T172" s="95">
        <f>$S$172*$H$172</f>
        <v>0</v>
      </c>
      <c r="AR172" s="19" t="s">
        <v>261</v>
      </c>
      <c r="AT172" s="19" t="s">
        <v>156</v>
      </c>
      <c r="AU172" s="19" t="s">
        <v>75</v>
      </c>
      <c r="AY172" s="19" t="s">
        <v>154</v>
      </c>
      <c r="BE172" s="96">
        <f>IF($N$172="základní",$J$172,0)</f>
        <v>0</v>
      </c>
      <c r="BF172" s="96">
        <f>IF($N$172="snížená",$J$172,0)</f>
        <v>0</v>
      </c>
      <c r="BG172" s="96">
        <f>IF($N$172="zákl. přenesená",$J$172,0)</f>
        <v>0</v>
      </c>
      <c r="BH172" s="96">
        <f>IF($N$172="sníž. přenesená",$J$172,0)</f>
        <v>0</v>
      </c>
      <c r="BI172" s="96">
        <f>IF($N$172="nulová",$J$172,0)</f>
        <v>0</v>
      </c>
      <c r="BJ172" s="19" t="s">
        <v>73</v>
      </c>
      <c r="BK172" s="96">
        <f>ROUND($I$172*$H$172,1)</f>
        <v>0</v>
      </c>
      <c r="BL172" s="19" t="s">
        <v>261</v>
      </c>
      <c r="BM172" s="19" t="s">
        <v>2349</v>
      </c>
    </row>
    <row r="173" spans="2:65" s="22" customFormat="1" ht="27" customHeight="1" x14ac:dyDescent="0.3">
      <c r="B173" s="23"/>
      <c r="C173" s="89" t="s">
        <v>536</v>
      </c>
      <c r="D173" s="89" t="s">
        <v>156</v>
      </c>
      <c r="E173" s="87" t="s">
        <v>2350</v>
      </c>
      <c r="F173" s="88" t="s">
        <v>2351</v>
      </c>
      <c r="G173" s="89" t="s">
        <v>2342</v>
      </c>
      <c r="H173" s="90">
        <v>24</v>
      </c>
      <c r="I173" s="118"/>
      <c r="J173" s="91">
        <f>ROUND($I$173*$H$173,1)</f>
        <v>0</v>
      </c>
      <c r="K173" s="88"/>
      <c r="L173" s="23"/>
      <c r="M173" s="92"/>
      <c r="N173" s="93" t="s">
        <v>37</v>
      </c>
      <c r="Q173" s="94">
        <v>0</v>
      </c>
      <c r="R173" s="94">
        <f>$Q$173*$H$173</f>
        <v>0</v>
      </c>
      <c r="S173" s="94">
        <v>0</v>
      </c>
      <c r="T173" s="95">
        <f>$S$173*$H$173</f>
        <v>0</v>
      </c>
      <c r="AR173" s="19" t="s">
        <v>261</v>
      </c>
      <c r="AT173" s="19" t="s">
        <v>156</v>
      </c>
      <c r="AU173" s="19" t="s">
        <v>75</v>
      </c>
      <c r="AY173" s="19" t="s">
        <v>154</v>
      </c>
      <c r="BE173" s="96">
        <f>IF($N$173="základní",$J$173,0)</f>
        <v>0</v>
      </c>
      <c r="BF173" s="96">
        <f>IF($N$173="snížená",$J$173,0)</f>
        <v>0</v>
      </c>
      <c r="BG173" s="96">
        <f>IF($N$173="zákl. přenesená",$J$173,0)</f>
        <v>0</v>
      </c>
      <c r="BH173" s="96">
        <f>IF($N$173="sníž. přenesená",$J$173,0)</f>
        <v>0</v>
      </c>
      <c r="BI173" s="96">
        <f>IF($N$173="nulová",$J$173,0)</f>
        <v>0</v>
      </c>
      <c r="BJ173" s="19" t="s">
        <v>73</v>
      </c>
      <c r="BK173" s="96">
        <f>ROUND($I$173*$H$173,1)</f>
        <v>0</v>
      </c>
      <c r="BL173" s="19" t="s">
        <v>261</v>
      </c>
      <c r="BM173" s="19" t="s">
        <v>2352</v>
      </c>
    </row>
    <row r="174" spans="2:65" s="76" customFormat="1" ht="30.75" customHeight="1" x14ac:dyDescent="0.3">
      <c r="B174" s="75"/>
      <c r="D174" s="77" t="s">
        <v>65</v>
      </c>
      <c r="E174" s="84" t="s">
        <v>2353</v>
      </c>
      <c r="F174" s="84" t="s">
        <v>2354</v>
      </c>
      <c r="J174" s="85">
        <f>$BK$174</f>
        <v>0</v>
      </c>
      <c r="L174" s="75"/>
      <c r="M174" s="80"/>
      <c r="P174" s="81">
        <f>SUM($P$175:$P$177)</f>
        <v>0</v>
      </c>
      <c r="R174" s="81">
        <f>SUM($R$175:$R$177)</f>
        <v>0</v>
      </c>
      <c r="T174" s="82">
        <f>SUM($T$175:$T$177)</f>
        <v>0</v>
      </c>
      <c r="AR174" s="77" t="s">
        <v>75</v>
      </c>
      <c r="AT174" s="77" t="s">
        <v>65</v>
      </c>
      <c r="AU174" s="77" t="s">
        <v>73</v>
      </c>
      <c r="AY174" s="77" t="s">
        <v>154</v>
      </c>
      <c r="BK174" s="83">
        <f>SUM($BK$175:$BK$177)</f>
        <v>0</v>
      </c>
    </row>
    <row r="175" spans="2:65" s="22" customFormat="1" ht="27" customHeight="1" x14ac:dyDescent="0.3">
      <c r="B175" s="23"/>
      <c r="C175" s="89" t="s">
        <v>540</v>
      </c>
      <c r="D175" s="89" t="s">
        <v>156</v>
      </c>
      <c r="E175" s="87" t="s">
        <v>2355</v>
      </c>
      <c r="F175" s="88" t="s">
        <v>2356</v>
      </c>
      <c r="G175" s="89" t="s">
        <v>258</v>
      </c>
      <c r="H175" s="90">
        <v>1</v>
      </c>
      <c r="I175" s="118"/>
      <c r="J175" s="91">
        <f>ROUND($I$175*$H$175,1)</f>
        <v>0</v>
      </c>
      <c r="K175" s="88"/>
      <c r="L175" s="23"/>
      <c r="M175" s="92"/>
      <c r="N175" s="93" t="s">
        <v>37</v>
      </c>
      <c r="Q175" s="94">
        <v>0</v>
      </c>
      <c r="R175" s="94">
        <f>$Q$175*$H$175</f>
        <v>0</v>
      </c>
      <c r="S175" s="94">
        <v>0</v>
      </c>
      <c r="T175" s="95">
        <f>$S$175*$H$175</f>
        <v>0</v>
      </c>
      <c r="AR175" s="19" t="s">
        <v>261</v>
      </c>
      <c r="AT175" s="19" t="s">
        <v>156</v>
      </c>
      <c r="AU175" s="19" t="s">
        <v>75</v>
      </c>
      <c r="AY175" s="19" t="s">
        <v>154</v>
      </c>
      <c r="BE175" s="96">
        <f>IF($N$175="základní",$J$175,0)</f>
        <v>0</v>
      </c>
      <c r="BF175" s="96">
        <f>IF($N$175="snížená",$J$175,0)</f>
        <v>0</v>
      </c>
      <c r="BG175" s="96">
        <f>IF($N$175="zákl. přenesená",$J$175,0)</f>
        <v>0</v>
      </c>
      <c r="BH175" s="96">
        <f>IF($N$175="sníž. přenesená",$J$175,0)</f>
        <v>0</v>
      </c>
      <c r="BI175" s="96">
        <f>IF($N$175="nulová",$J$175,0)</f>
        <v>0</v>
      </c>
      <c r="BJ175" s="19" t="s">
        <v>73</v>
      </c>
      <c r="BK175" s="96">
        <f>ROUND($I$175*$H$175,1)</f>
        <v>0</v>
      </c>
      <c r="BL175" s="19" t="s">
        <v>261</v>
      </c>
      <c r="BM175" s="19" t="s">
        <v>2357</v>
      </c>
    </row>
    <row r="176" spans="2:65" s="22" customFormat="1" ht="27" customHeight="1" x14ac:dyDescent="0.3">
      <c r="B176" s="23"/>
      <c r="C176" s="89" t="s">
        <v>545</v>
      </c>
      <c r="D176" s="89" t="s">
        <v>156</v>
      </c>
      <c r="E176" s="87" t="s">
        <v>2358</v>
      </c>
      <c r="F176" s="88" t="s">
        <v>2359</v>
      </c>
      <c r="G176" s="89" t="s">
        <v>2342</v>
      </c>
      <c r="H176" s="90">
        <v>45</v>
      </c>
      <c r="I176" s="118"/>
      <c r="J176" s="91">
        <f>ROUND($I$176*$H$176,1)</f>
        <v>0</v>
      </c>
      <c r="K176" s="88"/>
      <c r="L176" s="23"/>
      <c r="M176" s="92"/>
      <c r="N176" s="93" t="s">
        <v>37</v>
      </c>
      <c r="Q176" s="94">
        <v>0</v>
      </c>
      <c r="R176" s="94">
        <f>$Q$176*$H$176</f>
        <v>0</v>
      </c>
      <c r="S176" s="94">
        <v>0</v>
      </c>
      <c r="T176" s="95">
        <f>$S$176*$H$176</f>
        <v>0</v>
      </c>
      <c r="AR176" s="19" t="s">
        <v>261</v>
      </c>
      <c r="AT176" s="19" t="s">
        <v>156</v>
      </c>
      <c r="AU176" s="19" t="s">
        <v>75</v>
      </c>
      <c r="AY176" s="19" t="s">
        <v>154</v>
      </c>
      <c r="BE176" s="96">
        <f>IF($N$176="základní",$J$176,0)</f>
        <v>0</v>
      </c>
      <c r="BF176" s="96">
        <f>IF($N$176="snížená",$J$176,0)</f>
        <v>0</v>
      </c>
      <c r="BG176" s="96">
        <f>IF($N$176="zákl. přenesená",$J$176,0)</f>
        <v>0</v>
      </c>
      <c r="BH176" s="96">
        <f>IF($N$176="sníž. přenesená",$J$176,0)</f>
        <v>0</v>
      </c>
      <c r="BI176" s="96">
        <f>IF($N$176="nulová",$J$176,0)</f>
        <v>0</v>
      </c>
      <c r="BJ176" s="19" t="s">
        <v>73</v>
      </c>
      <c r="BK176" s="96">
        <f>ROUND($I$176*$H$176,1)</f>
        <v>0</v>
      </c>
      <c r="BL176" s="19" t="s">
        <v>261</v>
      </c>
      <c r="BM176" s="19" t="s">
        <v>2360</v>
      </c>
    </row>
    <row r="177" spans="2:65" s="22" customFormat="1" ht="27" customHeight="1" x14ac:dyDescent="0.3">
      <c r="B177" s="23"/>
      <c r="C177" s="89" t="s">
        <v>550</v>
      </c>
      <c r="D177" s="89" t="s">
        <v>156</v>
      </c>
      <c r="E177" s="87" t="s">
        <v>2361</v>
      </c>
      <c r="F177" s="88" t="s">
        <v>2362</v>
      </c>
      <c r="G177" s="89" t="s">
        <v>2342</v>
      </c>
      <c r="H177" s="90">
        <v>85</v>
      </c>
      <c r="I177" s="118"/>
      <c r="J177" s="91">
        <f>ROUND($I$177*$H$177,1)</f>
        <v>0</v>
      </c>
      <c r="K177" s="88"/>
      <c r="L177" s="23"/>
      <c r="M177" s="92"/>
      <c r="N177" s="114" t="s">
        <v>37</v>
      </c>
      <c r="O177" s="115"/>
      <c r="P177" s="115"/>
      <c r="Q177" s="116">
        <v>0</v>
      </c>
      <c r="R177" s="116">
        <f>$Q$177*$H$177</f>
        <v>0</v>
      </c>
      <c r="S177" s="116">
        <v>0</v>
      </c>
      <c r="T177" s="117">
        <f>$S$177*$H$177</f>
        <v>0</v>
      </c>
      <c r="AR177" s="19" t="s">
        <v>261</v>
      </c>
      <c r="AT177" s="19" t="s">
        <v>156</v>
      </c>
      <c r="AU177" s="19" t="s">
        <v>75</v>
      </c>
      <c r="AY177" s="19" t="s">
        <v>154</v>
      </c>
      <c r="BE177" s="96">
        <f>IF($N$177="základní",$J$177,0)</f>
        <v>0</v>
      </c>
      <c r="BF177" s="96">
        <f>IF($N$177="snížená",$J$177,0)</f>
        <v>0</v>
      </c>
      <c r="BG177" s="96">
        <f>IF($N$177="zákl. přenesená",$J$177,0)</f>
        <v>0</v>
      </c>
      <c r="BH177" s="96">
        <f>IF($N$177="sníž. přenesená",$J$177,0)</f>
        <v>0</v>
      </c>
      <c r="BI177" s="96">
        <f>IF($N$177="nulová",$J$177,0)</f>
        <v>0</v>
      </c>
      <c r="BJ177" s="19" t="s">
        <v>73</v>
      </c>
      <c r="BK177" s="96">
        <f>ROUND($I$177*$H$177,1)</f>
        <v>0</v>
      </c>
      <c r="BL177" s="19" t="s">
        <v>261</v>
      </c>
      <c r="BM177" s="19" t="s">
        <v>2363</v>
      </c>
    </row>
    <row r="178" spans="2:65" s="22" customFormat="1" ht="7.5" customHeight="1" x14ac:dyDescent="0.3">
      <c r="B178" s="42"/>
      <c r="C178" s="43"/>
      <c r="D178" s="43"/>
      <c r="E178" s="43"/>
      <c r="F178" s="43"/>
      <c r="G178" s="43"/>
      <c r="H178" s="43"/>
      <c r="I178" s="43"/>
      <c r="J178" s="43"/>
      <c r="K178" s="43"/>
      <c r="L178" s="23"/>
    </row>
    <row r="887" s="9" customFormat="1" ht="14.25" customHeight="1" x14ac:dyDescent="0.3"/>
  </sheetData>
  <sheetProtection password="CF66" sheet="1"/>
  <mergeCells count="15">
    <mergeCell ref="E88:H88"/>
    <mergeCell ref="E86:H86"/>
    <mergeCell ref="E84:H84"/>
    <mergeCell ref="G1:H1"/>
    <mergeCell ref="L2:V2"/>
    <mergeCell ref="E53:H53"/>
    <mergeCell ref="E51:H51"/>
    <mergeCell ref="E55:H55"/>
    <mergeCell ref="E82:H82"/>
    <mergeCell ref="E7:H7"/>
    <mergeCell ref="E11:H11"/>
    <mergeCell ref="E9:H9"/>
    <mergeCell ref="E13:H13"/>
    <mergeCell ref="E28:H28"/>
    <mergeCell ref="E49:H49"/>
  </mergeCells>
  <hyperlinks>
    <hyperlink ref="F1:G1" location="C2" tooltip="Krycí list soupisu" display="1) Krycí list soupisu"/>
    <hyperlink ref="G1:H1" location="C62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87"/>
  <sheetViews>
    <sheetView showGridLines="0" workbookViewId="0">
      <pane ySplit="1" topLeftCell="A72" activePane="bottomLeft" state="frozenSplit"/>
      <selection pane="bottomLeft" activeCell="I95" sqref="I95"/>
    </sheetView>
  </sheetViews>
  <sheetFormatPr defaultColWidth="10.5" defaultRowHeight="14.25" customHeight="1" x14ac:dyDescent="0.3"/>
  <cols>
    <col min="1" max="1" width="8.33203125" style="9" customWidth="1"/>
    <col min="2" max="2" width="1.6640625" style="9" customWidth="1"/>
    <col min="3" max="3" width="4.1640625" style="9" customWidth="1"/>
    <col min="4" max="4" width="4.33203125" style="9" customWidth="1"/>
    <col min="5" max="5" width="17.1640625" style="9" customWidth="1"/>
    <col min="6" max="6" width="90.83203125" style="9" customWidth="1"/>
    <col min="7" max="7" width="8.6640625" style="9" customWidth="1"/>
    <col min="8" max="8" width="11.1640625" style="9" customWidth="1"/>
    <col min="9" max="9" width="12.6640625" style="9" customWidth="1"/>
    <col min="10" max="10" width="23.5" style="9" customWidth="1"/>
    <col min="11" max="11" width="15.5" style="9" customWidth="1"/>
    <col min="12" max="12" width="10.5" style="10" customWidth="1"/>
    <col min="13" max="18" width="10.5" style="9" hidden="1" customWidth="1"/>
    <col min="19" max="19" width="8.1640625" style="9" hidden="1" customWidth="1"/>
    <col min="20" max="20" width="29.6640625" style="9" hidden="1" customWidth="1"/>
    <col min="21" max="21" width="16.33203125" style="9" hidden="1" customWidth="1"/>
    <col min="22" max="22" width="12.33203125" style="9" customWidth="1"/>
    <col min="23" max="23" width="16.33203125" style="9" customWidth="1"/>
    <col min="24" max="24" width="12.1640625" style="9" customWidth="1"/>
    <col min="25" max="25" width="15" style="9" customWidth="1"/>
    <col min="26" max="26" width="11" style="9" customWidth="1"/>
    <col min="27" max="27" width="15" style="9" customWidth="1"/>
    <col min="28" max="28" width="16.33203125" style="9" customWidth="1"/>
    <col min="29" max="29" width="11" style="9" customWidth="1"/>
    <col min="30" max="30" width="15" style="9" customWidth="1"/>
    <col min="31" max="31" width="16.33203125" style="9" customWidth="1"/>
    <col min="32" max="43" width="10.5" style="10" customWidth="1"/>
    <col min="44" max="65" width="10.5" style="9" hidden="1" customWidth="1"/>
    <col min="66" max="16384" width="10.5" style="10"/>
  </cols>
  <sheetData>
    <row r="1" spans="1:256" s="8" customFormat="1" ht="22.5" customHeight="1" x14ac:dyDescent="0.3">
      <c r="A1" s="5"/>
      <c r="B1" s="2"/>
      <c r="C1" s="2"/>
      <c r="D1" s="3" t="s">
        <v>1</v>
      </c>
      <c r="E1" s="2"/>
      <c r="F1" s="6" t="s">
        <v>2638</v>
      </c>
      <c r="G1" s="214" t="s">
        <v>2639</v>
      </c>
      <c r="H1" s="214"/>
      <c r="I1" s="2"/>
      <c r="J1" s="6" t="s">
        <v>2640</v>
      </c>
      <c r="K1" s="3" t="s">
        <v>111</v>
      </c>
      <c r="L1" s="6" t="s">
        <v>2641</v>
      </c>
      <c r="M1" s="6"/>
      <c r="N1" s="6"/>
      <c r="O1" s="6"/>
      <c r="P1" s="6"/>
      <c r="Q1" s="6"/>
      <c r="R1" s="6"/>
      <c r="S1" s="6"/>
      <c r="T1" s="6"/>
      <c r="U1" s="7"/>
      <c r="V1" s="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9" customFormat="1" ht="37.5" customHeight="1" x14ac:dyDescent="0.3">
      <c r="L2" s="178" t="s">
        <v>6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9" t="s">
        <v>101</v>
      </c>
    </row>
    <row r="3" spans="1:256" s="9" customFormat="1" ht="7.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3"/>
      <c r="AT3" s="9" t="s">
        <v>75</v>
      </c>
    </row>
    <row r="4" spans="1:256" s="9" customFormat="1" ht="37.5" customHeight="1" x14ac:dyDescent="0.3">
      <c r="B4" s="14"/>
      <c r="D4" s="15" t="s">
        <v>112</v>
      </c>
      <c r="K4" s="16"/>
      <c r="M4" s="17" t="s">
        <v>11</v>
      </c>
      <c r="AT4" s="9" t="s">
        <v>4</v>
      </c>
    </row>
    <row r="5" spans="1:256" s="9" customFormat="1" ht="7.5" customHeight="1" x14ac:dyDescent="0.3">
      <c r="B5" s="14"/>
      <c r="K5" s="16"/>
    </row>
    <row r="6" spans="1:256" s="9" customFormat="1" ht="15.75" customHeight="1" x14ac:dyDescent="0.3">
      <c r="B6" s="14"/>
      <c r="D6" s="18" t="s">
        <v>17</v>
      </c>
      <c r="K6" s="16"/>
    </row>
    <row r="7" spans="1:256" s="9" customFormat="1" ht="15.75" customHeight="1" x14ac:dyDescent="0.3">
      <c r="B7" s="14"/>
      <c r="E7" s="215" t="str">
        <f>'Rekapitulace stavby'!$K$6</f>
        <v>Město Libavá - rekonstrukce kotelny č. 210</v>
      </c>
      <c r="F7" s="179"/>
      <c r="G7" s="179"/>
      <c r="H7" s="179"/>
      <c r="K7" s="16"/>
    </row>
    <row r="8" spans="1:256" s="9" customFormat="1" ht="15.75" customHeight="1" x14ac:dyDescent="0.3">
      <c r="B8" s="14"/>
      <c r="D8" s="18" t="s">
        <v>113</v>
      </c>
      <c r="K8" s="16"/>
    </row>
    <row r="9" spans="1:256" s="9" customFormat="1" ht="16.5" customHeight="1" x14ac:dyDescent="0.3">
      <c r="B9" s="14"/>
      <c r="E9" s="215" t="s">
        <v>986</v>
      </c>
      <c r="F9" s="179"/>
      <c r="G9" s="179"/>
      <c r="H9" s="179"/>
      <c r="K9" s="16"/>
    </row>
    <row r="10" spans="1:256" s="9" customFormat="1" ht="15.75" customHeight="1" x14ac:dyDescent="0.3">
      <c r="B10" s="14"/>
      <c r="D10" s="18" t="s">
        <v>115</v>
      </c>
      <c r="K10" s="16"/>
    </row>
    <row r="11" spans="1:256" s="19" customFormat="1" ht="16.5" customHeight="1" x14ac:dyDescent="0.3">
      <c r="B11" s="20"/>
      <c r="E11" s="217" t="s">
        <v>2119</v>
      </c>
      <c r="F11" s="216"/>
      <c r="G11" s="216"/>
      <c r="H11" s="216"/>
      <c r="K11" s="21"/>
    </row>
    <row r="12" spans="1:256" s="22" customFormat="1" ht="15.75" customHeight="1" x14ac:dyDescent="0.3">
      <c r="B12" s="23"/>
      <c r="D12" s="18" t="s">
        <v>2120</v>
      </c>
      <c r="K12" s="24"/>
    </row>
    <row r="13" spans="1:256" s="22" customFormat="1" ht="37.5" customHeight="1" x14ac:dyDescent="0.3">
      <c r="B13" s="23"/>
      <c r="E13" s="196" t="s">
        <v>2364</v>
      </c>
      <c r="F13" s="197"/>
      <c r="G13" s="197"/>
      <c r="H13" s="197"/>
      <c r="K13" s="24"/>
    </row>
    <row r="14" spans="1:256" s="22" customFormat="1" ht="14.25" customHeight="1" x14ac:dyDescent="0.3">
      <c r="B14" s="23"/>
      <c r="K14" s="24"/>
    </row>
    <row r="15" spans="1:256" s="22" customFormat="1" ht="15" customHeight="1" x14ac:dyDescent="0.3">
      <c r="B15" s="23"/>
      <c r="D15" s="18" t="s">
        <v>19</v>
      </c>
      <c r="F15" s="25"/>
      <c r="I15" s="18" t="s">
        <v>20</v>
      </c>
      <c r="J15" s="25"/>
      <c r="K15" s="24"/>
    </row>
    <row r="16" spans="1:256" s="22" customFormat="1" ht="15" customHeight="1" x14ac:dyDescent="0.3">
      <c r="B16" s="23"/>
      <c r="D16" s="18" t="s">
        <v>21</v>
      </c>
      <c r="F16" s="25" t="s">
        <v>22</v>
      </c>
      <c r="I16" s="18" t="s">
        <v>23</v>
      </c>
      <c r="J16" s="26" t="str">
        <f>'Rekapitulace stavby'!$AN$8</f>
        <v>Vyplň údaj</v>
      </c>
      <c r="K16" s="24"/>
    </row>
    <row r="17" spans="2:11" s="22" customFormat="1" ht="12" customHeight="1" x14ac:dyDescent="0.3">
      <c r="B17" s="23"/>
      <c r="K17" s="24"/>
    </row>
    <row r="18" spans="2:11" s="22" customFormat="1" ht="15" customHeight="1" x14ac:dyDescent="0.3">
      <c r="B18" s="23"/>
      <c r="D18" s="18" t="s">
        <v>24</v>
      </c>
      <c r="I18" s="18" t="s">
        <v>25</v>
      </c>
      <c r="J18" s="25" t="str">
        <f>IF('Rekapitulace stavby'!$AN$10="","",'Rekapitulace stavby'!$AN$10)</f>
        <v/>
      </c>
      <c r="K18" s="24"/>
    </row>
    <row r="19" spans="2:11" s="22" customFormat="1" ht="18.75" customHeight="1" x14ac:dyDescent="0.3">
      <c r="B19" s="23"/>
      <c r="E19" s="25" t="str">
        <f>IF('Rekapitulace stavby'!$E$11="","",'Rekapitulace stavby'!$E$11)</f>
        <v xml:space="preserve"> </v>
      </c>
      <c r="I19" s="18" t="s">
        <v>26</v>
      </c>
      <c r="J19" s="25" t="str">
        <f>IF('Rekapitulace stavby'!$AN$11="","",'Rekapitulace stavby'!$AN$11)</f>
        <v/>
      </c>
      <c r="K19" s="24"/>
    </row>
    <row r="20" spans="2:11" s="22" customFormat="1" ht="7.5" customHeight="1" x14ac:dyDescent="0.3">
      <c r="B20" s="23"/>
      <c r="K20" s="24"/>
    </row>
    <row r="21" spans="2:11" s="22" customFormat="1" ht="15" customHeight="1" x14ac:dyDescent="0.3">
      <c r="B21" s="23"/>
      <c r="D21" s="18" t="s">
        <v>27</v>
      </c>
      <c r="I21" s="18" t="s">
        <v>25</v>
      </c>
      <c r="J21" s="25" t="str">
        <f>IF('Rekapitulace stavby'!$AN$13="Vyplň údaj","",IF('Rekapitulace stavby'!$AN$13="","",'Rekapitulace stavby'!$AN$13))</f>
        <v/>
      </c>
      <c r="K21" s="24"/>
    </row>
    <row r="22" spans="2:11" s="22" customFormat="1" ht="18.75" customHeight="1" x14ac:dyDescent="0.3">
      <c r="B22" s="23"/>
      <c r="E22" s="25" t="str">
        <f>IF('Rekapitulace stavby'!$E$14="Vyplň údaj","",IF('Rekapitulace stavby'!$E$14="","",'Rekapitulace stavby'!$E$14))</f>
        <v/>
      </c>
      <c r="I22" s="18" t="s">
        <v>26</v>
      </c>
      <c r="J22" s="25" t="str">
        <f>IF('Rekapitulace stavby'!$AN$14="Vyplň údaj","",IF('Rekapitulace stavby'!$AN$14="","",'Rekapitulace stavby'!$AN$14))</f>
        <v/>
      </c>
      <c r="K22" s="24"/>
    </row>
    <row r="23" spans="2:11" s="22" customFormat="1" ht="7.5" customHeight="1" x14ac:dyDescent="0.3">
      <c r="B23" s="23"/>
      <c r="K23" s="24"/>
    </row>
    <row r="24" spans="2:11" s="22" customFormat="1" ht="15" customHeight="1" x14ac:dyDescent="0.3">
      <c r="B24" s="23"/>
      <c r="D24" s="18" t="s">
        <v>29</v>
      </c>
      <c r="I24" s="18" t="s">
        <v>25</v>
      </c>
      <c r="J24" s="25" t="str">
        <f>IF('Rekapitulace stavby'!$AN$16="","",'Rekapitulace stavby'!$AN$16)</f>
        <v/>
      </c>
      <c r="K24" s="24"/>
    </row>
    <row r="25" spans="2:11" s="22" customFormat="1" ht="18.75" customHeight="1" x14ac:dyDescent="0.3">
      <c r="B25" s="23"/>
      <c r="E25" s="25" t="str">
        <f>IF('Rekapitulace stavby'!$E$17="","",'Rekapitulace stavby'!$E$17)</f>
        <v xml:space="preserve"> </v>
      </c>
      <c r="I25" s="18" t="s">
        <v>26</v>
      </c>
      <c r="J25" s="25" t="str">
        <f>IF('Rekapitulace stavby'!$AN$17="","",'Rekapitulace stavby'!$AN$17)</f>
        <v/>
      </c>
      <c r="K25" s="24"/>
    </row>
    <row r="26" spans="2:11" s="22" customFormat="1" ht="7.5" customHeight="1" x14ac:dyDescent="0.3">
      <c r="B26" s="23"/>
      <c r="K26" s="24"/>
    </row>
    <row r="27" spans="2:11" s="22" customFormat="1" ht="15" customHeight="1" x14ac:dyDescent="0.3">
      <c r="B27" s="23"/>
      <c r="D27" s="18" t="s">
        <v>30</v>
      </c>
      <c r="K27" s="24"/>
    </row>
    <row r="28" spans="2:11" s="19" customFormat="1" ht="15.75" customHeight="1" x14ac:dyDescent="0.3">
      <c r="B28" s="20"/>
      <c r="E28" s="210"/>
      <c r="F28" s="216"/>
      <c r="G28" s="216"/>
      <c r="H28" s="216"/>
      <c r="K28" s="21"/>
    </row>
    <row r="29" spans="2:11" s="22" customFormat="1" ht="7.5" customHeight="1" x14ac:dyDescent="0.3">
      <c r="B29" s="23"/>
      <c r="K29" s="24"/>
    </row>
    <row r="30" spans="2:11" s="22" customFormat="1" ht="7.5" customHeight="1" x14ac:dyDescent="0.3">
      <c r="B30" s="23"/>
      <c r="D30" s="27"/>
      <c r="E30" s="27"/>
      <c r="F30" s="27"/>
      <c r="G30" s="27"/>
      <c r="H30" s="27"/>
      <c r="I30" s="27"/>
      <c r="J30" s="27"/>
      <c r="K30" s="28"/>
    </row>
    <row r="31" spans="2:11" s="22" customFormat="1" ht="26.25" customHeight="1" x14ac:dyDescent="0.3">
      <c r="B31" s="23"/>
      <c r="D31" s="29" t="s">
        <v>32</v>
      </c>
      <c r="J31" s="30">
        <f>ROUND($J$92,1)</f>
        <v>0</v>
      </c>
      <c r="K31" s="24"/>
    </row>
    <row r="32" spans="2:11" s="22" customFormat="1" ht="7.5" customHeight="1" x14ac:dyDescent="0.3">
      <c r="B32" s="23"/>
      <c r="D32" s="27"/>
      <c r="E32" s="27"/>
      <c r="F32" s="27"/>
      <c r="G32" s="27"/>
      <c r="H32" s="27"/>
      <c r="I32" s="27"/>
      <c r="J32" s="27"/>
      <c r="K32" s="28"/>
    </row>
    <row r="33" spans="2:11" s="22" customFormat="1" ht="15" customHeight="1" x14ac:dyDescent="0.3">
      <c r="B33" s="23"/>
      <c r="F33" s="31" t="s">
        <v>34</v>
      </c>
      <c r="I33" s="31" t="s">
        <v>33</v>
      </c>
      <c r="J33" s="31" t="s">
        <v>35</v>
      </c>
      <c r="K33" s="24"/>
    </row>
    <row r="34" spans="2:11" s="22" customFormat="1" ht="15" customHeight="1" x14ac:dyDescent="0.3">
      <c r="B34" s="23"/>
      <c r="D34" s="32" t="s">
        <v>36</v>
      </c>
      <c r="E34" s="32" t="s">
        <v>37</v>
      </c>
      <c r="F34" s="33">
        <f>ROUND(SUM($BE$92:$BE$125),1)</f>
        <v>0</v>
      </c>
      <c r="I34" s="34">
        <v>0.21</v>
      </c>
      <c r="J34" s="33">
        <f>ROUND(SUM($BE$92:$BE$125)*$I$34,1)</f>
        <v>0</v>
      </c>
      <c r="K34" s="24"/>
    </row>
    <row r="35" spans="2:11" s="22" customFormat="1" ht="15" customHeight="1" x14ac:dyDescent="0.3">
      <c r="B35" s="23"/>
      <c r="E35" s="32" t="s">
        <v>38</v>
      </c>
      <c r="F35" s="33">
        <f>ROUND(SUM($BF$92:$BF$125),1)</f>
        <v>0</v>
      </c>
      <c r="I35" s="34">
        <v>0.15</v>
      </c>
      <c r="J35" s="33">
        <f>ROUND(SUM($BF$92:$BF$125)*$I$35,1)</f>
        <v>0</v>
      </c>
      <c r="K35" s="24"/>
    </row>
    <row r="36" spans="2:11" s="22" customFormat="1" ht="15" hidden="1" customHeight="1" x14ac:dyDescent="0.3">
      <c r="B36" s="23"/>
      <c r="E36" s="32" t="s">
        <v>39</v>
      </c>
      <c r="F36" s="33">
        <f>ROUND(SUM($BG$92:$BG$125),1)</f>
        <v>0</v>
      </c>
      <c r="I36" s="34">
        <v>0.21</v>
      </c>
      <c r="J36" s="33">
        <v>0</v>
      </c>
      <c r="K36" s="24"/>
    </row>
    <row r="37" spans="2:11" s="22" customFormat="1" ht="15" hidden="1" customHeight="1" x14ac:dyDescent="0.3">
      <c r="B37" s="23"/>
      <c r="E37" s="32" t="s">
        <v>40</v>
      </c>
      <c r="F37" s="33">
        <f>ROUND(SUM($BH$92:$BH$125),1)</f>
        <v>0</v>
      </c>
      <c r="I37" s="34">
        <v>0.15</v>
      </c>
      <c r="J37" s="33">
        <v>0</v>
      </c>
      <c r="K37" s="24"/>
    </row>
    <row r="38" spans="2:11" s="22" customFormat="1" ht="15" hidden="1" customHeight="1" x14ac:dyDescent="0.3">
      <c r="B38" s="23"/>
      <c r="E38" s="32" t="s">
        <v>41</v>
      </c>
      <c r="F38" s="33">
        <f>ROUND(SUM($BI$92:$BI$125),1)</f>
        <v>0</v>
      </c>
      <c r="I38" s="34">
        <v>0</v>
      </c>
      <c r="J38" s="33">
        <v>0</v>
      </c>
      <c r="K38" s="24"/>
    </row>
    <row r="39" spans="2:11" s="22" customFormat="1" ht="7.5" customHeight="1" x14ac:dyDescent="0.3">
      <c r="B39" s="23"/>
      <c r="K39" s="24"/>
    </row>
    <row r="40" spans="2:11" s="22" customFormat="1" ht="26.25" customHeight="1" x14ac:dyDescent="0.3">
      <c r="B40" s="23"/>
      <c r="C40" s="35"/>
      <c r="D40" s="36" t="s">
        <v>42</v>
      </c>
      <c r="E40" s="37"/>
      <c r="F40" s="37"/>
      <c r="G40" s="38" t="s">
        <v>43</v>
      </c>
      <c r="H40" s="39" t="s">
        <v>44</v>
      </c>
      <c r="I40" s="37"/>
      <c r="J40" s="40">
        <f>ROUND(SUM($J$31:$J$38),1)</f>
        <v>0</v>
      </c>
      <c r="K40" s="41"/>
    </row>
    <row r="41" spans="2:11" s="22" customFormat="1" ht="15" customHeight="1" x14ac:dyDescent="0.3">
      <c r="B41" s="42"/>
      <c r="C41" s="43"/>
      <c r="D41" s="43"/>
      <c r="E41" s="43"/>
      <c r="F41" s="43"/>
      <c r="G41" s="43"/>
      <c r="H41" s="43"/>
      <c r="I41" s="43"/>
      <c r="J41" s="43"/>
      <c r="K41" s="44"/>
    </row>
    <row r="45" spans="2:11" s="22" customFormat="1" ht="7.5" customHeight="1" x14ac:dyDescent="0.3">
      <c r="B45" s="45"/>
      <c r="C45" s="46"/>
      <c r="D45" s="46"/>
      <c r="E45" s="46"/>
      <c r="F45" s="46"/>
      <c r="G45" s="46"/>
      <c r="H45" s="46"/>
      <c r="I45" s="46"/>
      <c r="J45" s="46"/>
      <c r="K45" s="47"/>
    </row>
    <row r="46" spans="2:11" s="22" customFormat="1" ht="37.5" customHeight="1" x14ac:dyDescent="0.3">
      <c r="B46" s="23"/>
      <c r="C46" s="15" t="s">
        <v>117</v>
      </c>
      <c r="K46" s="24"/>
    </row>
    <row r="47" spans="2:11" s="22" customFormat="1" ht="7.5" customHeight="1" x14ac:dyDescent="0.3">
      <c r="B47" s="23"/>
      <c r="K47" s="24"/>
    </row>
    <row r="48" spans="2:11" s="22" customFormat="1" ht="15" customHeight="1" x14ac:dyDescent="0.3">
      <c r="B48" s="23"/>
      <c r="C48" s="18" t="s">
        <v>17</v>
      </c>
      <c r="K48" s="24"/>
    </row>
    <row r="49" spans="2:47" s="22" customFormat="1" ht="16.5" customHeight="1" x14ac:dyDescent="0.3">
      <c r="B49" s="23"/>
      <c r="E49" s="215" t="str">
        <f>$E$7</f>
        <v>Město Libavá - rekonstrukce kotelny č. 210</v>
      </c>
      <c r="F49" s="197"/>
      <c r="G49" s="197"/>
      <c r="H49" s="197"/>
      <c r="K49" s="24"/>
    </row>
    <row r="50" spans="2:47" s="9" customFormat="1" ht="15.75" customHeight="1" x14ac:dyDescent="0.3">
      <c r="B50" s="14"/>
      <c r="C50" s="18" t="s">
        <v>113</v>
      </c>
      <c r="K50" s="16"/>
    </row>
    <row r="51" spans="2:47" s="9" customFormat="1" ht="16.5" customHeight="1" x14ac:dyDescent="0.3">
      <c r="B51" s="14"/>
      <c r="E51" s="215" t="s">
        <v>986</v>
      </c>
      <c r="F51" s="179"/>
      <c r="G51" s="179"/>
      <c r="H51" s="179"/>
      <c r="K51" s="16"/>
    </row>
    <row r="52" spans="2:47" s="9" customFormat="1" ht="15.75" customHeight="1" x14ac:dyDescent="0.3">
      <c r="B52" s="14"/>
      <c r="C52" s="18" t="s">
        <v>115</v>
      </c>
      <c r="K52" s="16"/>
    </row>
    <row r="53" spans="2:47" s="22" customFormat="1" ht="16.5" customHeight="1" x14ac:dyDescent="0.3">
      <c r="B53" s="23"/>
      <c r="E53" s="204" t="s">
        <v>2119</v>
      </c>
      <c r="F53" s="197"/>
      <c r="G53" s="197"/>
      <c r="H53" s="197"/>
      <c r="K53" s="24"/>
    </row>
    <row r="54" spans="2:47" s="22" customFormat="1" ht="15" customHeight="1" x14ac:dyDescent="0.3">
      <c r="B54" s="23"/>
      <c r="C54" s="18" t="s">
        <v>2120</v>
      </c>
      <c r="K54" s="24"/>
    </row>
    <row r="55" spans="2:47" s="22" customFormat="1" ht="19.5" customHeight="1" x14ac:dyDescent="0.3">
      <c r="B55" s="23"/>
      <c r="E55" s="196" t="str">
        <f>$E$13</f>
        <v>17-335-3-2-2 - Řdící systém - kotelna</v>
      </c>
      <c r="F55" s="197"/>
      <c r="G55" s="197"/>
      <c r="H55" s="197"/>
      <c r="K55" s="24"/>
    </row>
    <row r="56" spans="2:47" s="22" customFormat="1" ht="7.5" customHeight="1" x14ac:dyDescent="0.3">
      <c r="B56" s="23"/>
      <c r="K56" s="24"/>
    </row>
    <row r="57" spans="2:47" s="22" customFormat="1" ht="18.75" customHeight="1" x14ac:dyDescent="0.3">
      <c r="B57" s="23"/>
      <c r="C57" s="18" t="s">
        <v>21</v>
      </c>
      <c r="F57" s="25" t="str">
        <f>$F$16</f>
        <v xml:space="preserve"> </v>
      </c>
      <c r="I57" s="18" t="s">
        <v>23</v>
      </c>
      <c r="J57" s="26" t="str">
        <f>IF($J$16="","",$J$16)</f>
        <v>Vyplň údaj</v>
      </c>
      <c r="K57" s="24"/>
    </row>
    <row r="58" spans="2:47" s="22" customFormat="1" ht="7.5" customHeight="1" x14ac:dyDescent="0.3">
      <c r="B58" s="23"/>
      <c r="K58" s="24"/>
    </row>
    <row r="59" spans="2:47" s="22" customFormat="1" ht="15.75" customHeight="1" x14ac:dyDescent="0.3">
      <c r="B59" s="23"/>
      <c r="C59" s="18" t="s">
        <v>24</v>
      </c>
      <c r="F59" s="25" t="str">
        <f>$E$19</f>
        <v xml:space="preserve"> </v>
      </c>
      <c r="I59" s="18" t="s">
        <v>29</v>
      </c>
      <c r="J59" s="25" t="str">
        <f>$E$25</f>
        <v xml:space="preserve"> </v>
      </c>
      <c r="K59" s="24"/>
    </row>
    <row r="60" spans="2:47" s="22" customFormat="1" ht="15" customHeight="1" x14ac:dyDescent="0.3">
      <c r="B60" s="23"/>
      <c r="C60" s="18" t="s">
        <v>27</v>
      </c>
      <c r="F60" s="25" t="str">
        <f>IF($E$22="","",$E$22)</f>
        <v/>
      </c>
      <c r="K60" s="24"/>
    </row>
    <row r="61" spans="2:47" s="22" customFormat="1" ht="11.25" customHeight="1" x14ac:dyDescent="0.3">
      <c r="B61" s="23"/>
      <c r="K61" s="24"/>
    </row>
    <row r="62" spans="2:47" s="22" customFormat="1" ht="30" customHeight="1" x14ac:dyDescent="0.3">
      <c r="B62" s="23"/>
      <c r="C62" s="48" t="s">
        <v>118</v>
      </c>
      <c r="D62" s="35"/>
      <c r="E62" s="35"/>
      <c r="F62" s="35"/>
      <c r="G62" s="35"/>
      <c r="H62" s="35"/>
      <c r="I62" s="35"/>
      <c r="J62" s="49" t="s">
        <v>119</v>
      </c>
      <c r="K62" s="50"/>
    </row>
    <row r="63" spans="2:47" s="22" customFormat="1" ht="11.25" customHeight="1" x14ac:dyDescent="0.3">
      <c r="B63" s="23"/>
      <c r="K63" s="24"/>
    </row>
    <row r="64" spans="2:47" s="22" customFormat="1" ht="30" customHeight="1" x14ac:dyDescent="0.3">
      <c r="B64" s="23"/>
      <c r="C64" s="51" t="s">
        <v>120</v>
      </c>
      <c r="J64" s="30">
        <f>ROUND($J$92,1)</f>
        <v>0</v>
      </c>
      <c r="K64" s="24"/>
      <c r="AU64" s="22" t="s">
        <v>121</v>
      </c>
    </row>
    <row r="65" spans="2:12" s="53" customFormat="1" ht="25.5" customHeight="1" x14ac:dyDescent="0.3">
      <c r="B65" s="52"/>
      <c r="D65" s="54" t="s">
        <v>2122</v>
      </c>
      <c r="E65" s="54"/>
      <c r="F65" s="54"/>
      <c r="G65" s="54"/>
      <c r="H65" s="54"/>
      <c r="I65" s="54"/>
      <c r="J65" s="55">
        <f>ROUND($J$93,1)</f>
        <v>0</v>
      </c>
      <c r="K65" s="56"/>
    </row>
    <row r="66" spans="2:12" s="58" customFormat="1" ht="21" customHeight="1" x14ac:dyDescent="0.3">
      <c r="B66" s="57"/>
      <c r="D66" s="59" t="s">
        <v>2365</v>
      </c>
      <c r="E66" s="59"/>
      <c r="F66" s="59"/>
      <c r="G66" s="59"/>
      <c r="H66" s="59"/>
      <c r="I66" s="59"/>
      <c r="J66" s="60">
        <f>ROUND($J$94,1)</f>
        <v>0</v>
      </c>
      <c r="K66" s="61"/>
    </row>
    <row r="67" spans="2:12" s="58" customFormat="1" ht="21" customHeight="1" x14ac:dyDescent="0.3">
      <c r="B67" s="57"/>
      <c r="D67" s="59" t="s">
        <v>2366</v>
      </c>
      <c r="E67" s="59"/>
      <c r="F67" s="59"/>
      <c r="G67" s="59"/>
      <c r="H67" s="59"/>
      <c r="I67" s="59"/>
      <c r="J67" s="60">
        <f>ROUND($J$113,1)</f>
        <v>0</v>
      </c>
      <c r="K67" s="61"/>
    </row>
    <row r="68" spans="2:12" s="58" customFormat="1" ht="21" customHeight="1" x14ac:dyDescent="0.3">
      <c r="B68" s="57"/>
      <c r="D68" s="59" t="s">
        <v>2367</v>
      </c>
      <c r="E68" s="59"/>
      <c r="F68" s="59"/>
      <c r="G68" s="59"/>
      <c r="H68" s="59"/>
      <c r="I68" s="59"/>
      <c r="J68" s="60">
        <f>ROUND($J$115,1)</f>
        <v>0</v>
      </c>
      <c r="K68" s="61"/>
    </row>
    <row r="69" spans="2:12" s="22" customFormat="1" ht="22.5" customHeight="1" x14ac:dyDescent="0.3">
      <c r="B69" s="23"/>
      <c r="K69" s="24"/>
    </row>
    <row r="70" spans="2:12" s="22" customFormat="1" ht="7.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4"/>
    </row>
    <row r="74" spans="2:12" s="22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23"/>
    </row>
    <row r="75" spans="2:12" s="22" customFormat="1" ht="37.5" customHeight="1" x14ac:dyDescent="0.3">
      <c r="B75" s="23"/>
      <c r="C75" s="15" t="s">
        <v>137</v>
      </c>
      <c r="L75" s="23"/>
    </row>
    <row r="76" spans="2:12" s="22" customFormat="1" ht="7.5" customHeight="1" x14ac:dyDescent="0.3">
      <c r="B76" s="23"/>
      <c r="L76" s="23"/>
    </row>
    <row r="77" spans="2:12" s="22" customFormat="1" ht="15" customHeight="1" x14ac:dyDescent="0.3">
      <c r="B77" s="23"/>
      <c r="C77" s="18" t="s">
        <v>17</v>
      </c>
      <c r="L77" s="23"/>
    </row>
    <row r="78" spans="2:12" s="22" customFormat="1" ht="16.5" customHeight="1" x14ac:dyDescent="0.3">
      <c r="B78" s="23"/>
      <c r="E78" s="215" t="str">
        <f>$E$7</f>
        <v>Město Libavá - rekonstrukce kotelny č. 210</v>
      </c>
      <c r="F78" s="197"/>
      <c r="G78" s="197"/>
      <c r="H78" s="197"/>
      <c r="L78" s="23"/>
    </row>
    <row r="79" spans="2:12" s="9" customFormat="1" ht="15.75" customHeight="1" x14ac:dyDescent="0.3">
      <c r="B79" s="14"/>
      <c r="C79" s="18" t="s">
        <v>113</v>
      </c>
      <c r="L79" s="14"/>
    </row>
    <row r="80" spans="2:12" s="9" customFormat="1" ht="16.5" customHeight="1" x14ac:dyDescent="0.3">
      <c r="B80" s="14"/>
      <c r="E80" s="215" t="s">
        <v>986</v>
      </c>
      <c r="F80" s="179"/>
      <c r="G80" s="179"/>
      <c r="H80" s="179"/>
      <c r="L80" s="14"/>
    </row>
    <row r="81" spans="2:65" s="9" customFormat="1" ht="15.75" customHeight="1" x14ac:dyDescent="0.3">
      <c r="B81" s="14"/>
      <c r="C81" s="18" t="s">
        <v>115</v>
      </c>
      <c r="L81" s="14"/>
    </row>
    <row r="82" spans="2:65" s="22" customFormat="1" ht="16.5" customHeight="1" x14ac:dyDescent="0.3">
      <c r="B82" s="23"/>
      <c r="E82" s="204" t="s">
        <v>2119</v>
      </c>
      <c r="F82" s="197"/>
      <c r="G82" s="197"/>
      <c r="H82" s="197"/>
      <c r="L82" s="23"/>
    </row>
    <row r="83" spans="2:65" s="22" customFormat="1" ht="15" customHeight="1" x14ac:dyDescent="0.3">
      <c r="B83" s="23"/>
      <c r="C83" s="18" t="s">
        <v>2120</v>
      </c>
      <c r="L83" s="23"/>
    </row>
    <row r="84" spans="2:65" s="22" customFormat="1" ht="19.5" customHeight="1" x14ac:dyDescent="0.3">
      <c r="B84" s="23"/>
      <c r="E84" s="196" t="str">
        <f>$E$13</f>
        <v>17-335-3-2-2 - Řdící systém - kotelna</v>
      </c>
      <c r="F84" s="197"/>
      <c r="G84" s="197"/>
      <c r="H84" s="197"/>
      <c r="L84" s="23"/>
    </row>
    <row r="85" spans="2:65" s="22" customFormat="1" ht="7.5" customHeight="1" x14ac:dyDescent="0.3">
      <c r="B85" s="23"/>
      <c r="L85" s="23"/>
    </row>
    <row r="86" spans="2:65" s="22" customFormat="1" ht="18.75" customHeight="1" x14ac:dyDescent="0.3">
      <c r="B86" s="23"/>
      <c r="C86" s="18" t="s">
        <v>21</v>
      </c>
      <c r="F86" s="25" t="str">
        <f>$F$16</f>
        <v xml:space="preserve"> </v>
      </c>
      <c r="I86" s="18" t="s">
        <v>23</v>
      </c>
      <c r="J86" s="26" t="str">
        <f>IF($J$16="","",$J$16)</f>
        <v>Vyplň údaj</v>
      </c>
      <c r="L86" s="23"/>
    </row>
    <row r="87" spans="2:65" s="22" customFormat="1" ht="7.5" customHeight="1" x14ac:dyDescent="0.3">
      <c r="B87" s="23"/>
      <c r="L87" s="23"/>
    </row>
    <row r="88" spans="2:65" s="22" customFormat="1" ht="15.75" customHeight="1" x14ac:dyDescent="0.3">
      <c r="B88" s="23"/>
      <c r="C88" s="18" t="s">
        <v>24</v>
      </c>
      <c r="F88" s="25" t="str">
        <f>$E$19</f>
        <v xml:space="preserve"> </v>
      </c>
      <c r="I88" s="18" t="s">
        <v>29</v>
      </c>
      <c r="J88" s="25" t="str">
        <f>$E$25</f>
        <v xml:space="preserve"> </v>
      </c>
      <c r="L88" s="23"/>
    </row>
    <row r="89" spans="2:65" s="22" customFormat="1" ht="15" customHeight="1" x14ac:dyDescent="0.3">
      <c r="B89" s="23"/>
      <c r="C89" s="18" t="s">
        <v>27</v>
      </c>
      <c r="F89" s="25" t="str">
        <f>IF($E$22="","",$E$22)</f>
        <v/>
      </c>
      <c r="L89" s="23"/>
    </row>
    <row r="90" spans="2:65" s="22" customFormat="1" ht="11.25" customHeight="1" x14ac:dyDescent="0.3">
      <c r="B90" s="23"/>
      <c r="L90" s="23"/>
    </row>
    <row r="91" spans="2:65" s="69" customFormat="1" ht="30" customHeight="1" x14ac:dyDescent="0.3">
      <c r="B91" s="62"/>
      <c r="C91" s="63" t="s">
        <v>138</v>
      </c>
      <c r="D91" s="64" t="s">
        <v>51</v>
      </c>
      <c r="E91" s="64" t="s">
        <v>47</v>
      </c>
      <c r="F91" s="64" t="s">
        <v>139</v>
      </c>
      <c r="G91" s="64" t="s">
        <v>140</v>
      </c>
      <c r="H91" s="64" t="s">
        <v>141</v>
      </c>
      <c r="I91" s="64" t="s">
        <v>142</v>
      </c>
      <c r="J91" s="64" t="s">
        <v>143</v>
      </c>
      <c r="K91" s="65" t="s">
        <v>144</v>
      </c>
      <c r="L91" s="62"/>
      <c r="M91" s="66" t="s">
        <v>145</v>
      </c>
      <c r="N91" s="67" t="s">
        <v>36</v>
      </c>
      <c r="O91" s="67" t="s">
        <v>146</v>
      </c>
      <c r="P91" s="67" t="s">
        <v>147</v>
      </c>
      <c r="Q91" s="67" t="s">
        <v>148</v>
      </c>
      <c r="R91" s="67" t="s">
        <v>149</v>
      </c>
      <c r="S91" s="67" t="s">
        <v>150</v>
      </c>
      <c r="T91" s="68" t="s">
        <v>151</v>
      </c>
    </row>
    <row r="92" spans="2:65" s="22" customFormat="1" ht="30" customHeight="1" x14ac:dyDescent="0.35">
      <c r="B92" s="23"/>
      <c r="C92" s="51" t="s">
        <v>120</v>
      </c>
      <c r="J92" s="70">
        <f>$BK$92</f>
        <v>0</v>
      </c>
      <c r="L92" s="23"/>
      <c r="M92" s="71"/>
      <c r="N92" s="27"/>
      <c r="O92" s="27"/>
      <c r="P92" s="72">
        <f>$P$93</f>
        <v>0</v>
      </c>
      <c r="Q92" s="27"/>
      <c r="R92" s="72">
        <f>$R$93</f>
        <v>0</v>
      </c>
      <c r="S92" s="27"/>
      <c r="T92" s="73">
        <f>$T$93</f>
        <v>0</v>
      </c>
      <c r="AT92" s="22" t="s">
        <v>65</v>
      </c>
      <c r="AU92" s="22" t="s">
        <v>121</v>
      </c>
      <c r="BK92" s="74">
        <f>$BK$93</f>
        <v>0</v>
      </c>
    </row>
    <row r="93" spans="2:65" s="76" customFormat="1" ht="37.5" customHeight="1" x14ac:dyDescent="0.35">
      <c r="B93" s="75"/>
      <c r="D93" s="77" t="s">
        <v>65</v>
      </c>
      <c r="E93" s="78" t="s">
        <v>532</v>
      </c>
      <c r="F93" s="78" t="s">
        <v>532</v>
      </c>
      <c r="J93" s="79">
        <f>$BK$93</f>
        <v>0</v>
      </c>
      <c r="L93" s="75"/>
      <c r="M93" s="80"/>
      <c r="P93" s="81">
        <f>$P$94+$P$113+$P$115</f>
        <v>0</v>
      </c>
      <c r="R93" s="81">
        <f>$R$94+$R$113+$R$115</f>
        <v>0</v>
      </c>
      <c r="T93" s="82">
        <f>$T$94+$T$113+$T$115</f>
        <v>0</v>
      </c>
      <c r="AR93" s="77" t="s">
        <v>75</v>
      </c>
      <c r="AT93" s="77" t="s">
        <v>65</v>
      </c>
      <c r="AU93" s="77" t="s">
        <v>66</v>
      </c>
      <c r="AY93" s="77" t="s">
        <v>154</v>
      </c>
      <c r="BK93" s="83">
        <f>$BK$94+$BK$113+$BK$115</f>
        <v>0</v>
      </c>
    </row>
    <row r="94" spans="2:65" s="76" customFormat="1" ht="21" customHeight="1" x14ac:dyDescent="0.3">
      <c r="B94" s="75"/>
      <c r="D94" s="77" t="s">
        <v>65</v>
      </c>
      <c r="E94" s="84" t="s">
        <v>2130</v>
      </c>
      <c r="F94" s="84" t="s">
        <v>2368</v>
      </c>
      <c r="J94" s="85">
        <f>$BK$94</f>
        <v>0</v>
      </c>
      <c r="L94" s="75"/>
      <c r="M94" s="80"/>
      <c r="P94" s="81">
        <f>SUM($P$95:$P$112)</f>
        <v>0</v>
      </c>
      <c r="R94" s="81">
        <f>SUM($R$95:$R$112)</f>
        <v>0</v>
      </c>
      <c r="T94" s="82">
        <f>SUM($T$95:$T$112)</f>
        <v>0</v>
      </c>
      <c r="AR94" s="77" t="s">
        <v>75</v>
      </c>
      <c r="AT94" s="77" t="s">
        <v>65</v>
      </c>
      <c r="AU94" s="77" t="s">
        <v>73</v>
      </c>
      <c r="AY94" s="77" t="s">
        <v>154</v>
      </c>
      <c r="BK94" s="83">
        <f>SUM($BK$95:$BK$112)</f>
        <v>0</v>
      </c>
    </row>
    <row r="95" spans="2:65" s="22" customFormat="1" ht="39" customHeight="1" x14ac:dyDescent="0.3">
      <c r="B95" s="23"/>
      <c r="C95" s="105" t="s">
        <v>73</v>
      </c>
      <c r="D95" s="105" t="s">
        <v>171</v>
      </c>
      <c r="E95" s="106" t="s">
        <v>2132</v>
      </c>
      <c r="F95" s="107" t="s">
        <v>2369</v>
      </c>
      <c r="G95" s="108" t="s">
        <v>258</v>
      </c>
      <c r="H95" s="109">
        <v>1</v>
      </c>
      <c r="I95" s="119"/>
      <c r="J95" s="110">
        <f>ROUND($I$95*$H$95,1)</f>
        <v>0</v>
      </c>
      <c r="K95" s="107"/>
      <c r="L95" s="111"/>
      <c r="M95" s="112"/>
      <c r="N95" s="113" t="s">
        <v>37</v>
      </c>
      <c r="Q95" s="94">
        <v>0</v>
      </c>
      <c r="R95" s="94">
        <f>$Q$95*$H$95</f>
        <v>0</v>
      </c>
      <c r="S95" s="94">
        <v>0</v>
      </c>
      <c r="T95" s="95">
        <f>$S$95*$H$95</f>
        <v>0</v>
      </c>
      <c r="AR95" s="19" t="s">
        <v>354</v>
      </c>
      <c r="AT95" s="19" t="s">
        <v>171</v>
      </c>
      <c r="AU95" s="19" t="s">
        <v>75</v>
      </c>
      <c r="AY95" s="22" t="s">
        <v>154</v>
      </c>
      <c r="BE95" s="96">
        <f>IF($N$95="základní",$J$95,0)</f>
        <v>0</v>
      </c>
      <c r="BF95" s="96">
        <f>IF($N$95="snížená",$J$95,0)</f>
        <v>0</v>
      </c>
      <c r="BG95" s="96">
        <f>IF($N$95="zákl. přenesená",$J$95,0)</f>
        <v>0</v>
      </c>
      <c r="BH95" s="96">
        <f>IF($N$95="sníž. přenesená",$J$95,0)</f>
        <v>0</v>
      </c>
      <c r="BI95" s="96">
        <f>IF($N$95="nulová",$J$95,0)</f>
        <v>0</v>
      </c>
      <c r="BJ95" s="19" t="s">
        <v>73</v>
      </c>
      <c r="BK95" s="96">
        <f>ROUND($I$95*$H$95,1)</f>
        <v>0</v>
      </c>
      <c r="BL95" s="19" t="s">
        <v>261</v>
      </c>
      <c r="BM95" s="19" t="s">
        <v>2370</v>
      </c>
    </row>
    <row r="96" spans="2:65" s="22" customFormat="1" ht="39" customHeight="1" x14ac:dyDescent="0.3">
      <c r="B96" s="23"/>
      <c r="C96" s="89" t="s">
        <v>75</v>
      </c>
      <c r="D96" s="89" t="s">
        <v>156</v>
      </c>
      <c r="E96" s="87" t="s">
        <v>2135</v>
      </c>
      <c r="F96" s="88" t="s">
        <v>2371</v>
      </c>
      <c r="G96" s="89" t="s">
        <v>258</v>
      </c>
      <c r="H96" s="90">
        <v>1</v>
      </c>
      <c r="I96" s="118"/>
      <c r="J96" s="91">
        <f>ROUND($I$96*$H$96,1)</f>
        <v>0</v>
      </c>
      <c r="K96" s="88"/>
      <c r="L96" s="23"/>
      <c r="M96" s="92"/>
      <c r="N96" s="93" t="s">
        <v>37</v>
      </c>
      <c r="Q96" s="94">
        <v>0</v>
      </c>
      <c r="R96" s="94">
        <f>$Q$96*$H$96</f>
        <v>0</v>
      </c>
      <c r="S96" s="94">
        <v>0</v>
      </c>
      <c r="T96" s="95">
        <f>$S$96*$H$96</f>
        <v>0</v>
      </c>
      <c r="AR96" s="19" t="s">
        <v>261</v>
      </c>
      <c r="AT96" s="19" t="s">
        <v>156</v>
      </c>
      <c r="AU96" s="19" t="s">
        <v>75</v>
      </c>
      <c r="AY96" s="19" t="s">
        <v>154</v>
      </c>
      <c r="BE96" s="96">
        <f>IF($N$96="základní",$J$96,0)</f>
        <v>0</v>
      </c>
      <c r="BF96" s="96">
        <f>IF($N$96="snížená",$J$96,0)</f>
        <v>0</v>
      </c>
      <c r="BG96" s="96">
        <f>IF($N$96="zákl. přenesená",$J$96,0)</f>
        <v>0</v>
      </c>
      <c r="BH96" s="96">
        <f>IF($N$96="sníž. přenesená",$J$96,0)</f>
        <v>0</v>
      </c>
      <c r="BI96" s="96">
        <f>IF($N$96="nulová",$J$96,0)</f>
        <v>0</v>
      </c>
      <c r="BJ96" s="19" t="s">
        <v>73</v>
      </c>
      <c r="BK96" s="96">
        <f>ROUND($I$96*$H$96,1)</f>
        <v>0</v>
      </c>
      <c r="BL96" s="19" t="s">
        <v>261</v>
      </c>
      <c r="BM96" s="19" t="s">
        <v>2372</v>
      </c>
    </row>
    <row r="97" spans="2:65" s="22" customFormat="1" ht="39" customHeight="1" x14ac:dyDescent="0.3">
      <c r="B97" s="23"/>
      <c r="C97" s="108" t="s">
        <v>97</v>
      </c>
      <c r="D97" s="108" t="s">
        <v>171</v>
      </c>
      <c r="E97" s="106" t="s">
        <v>2138</v>
      </c>
      <c r="F97" s="107" t="s">
        <v>2373</v>
      </c>
      <c r="G97" s="108" t="s">
        <v>258</v>
      </c>
      <c r="H97" s="109">
        <v>2</v>
      </c>
      <c r="I97" s="119"/>
      <c r="J97" s="110">
        <f>ROUND($I$97*$H$97,1)</f>
        <v>0</v>
      </c>
      <c r="K97" s="107"/>
      <c r="L97" s="111"/>
      <c r="M97" s="112"/>
      <c r="N97" s="113" t="s">
        <v>37</v>
      </c>
      <c r="Q97" s="94">
        <v>0</v>
      </c>
      <c r="R97" s="94">
        <f>$Q$97*$H$97</f>
        <v>0</v>
      </c>
      <c r="S97" s="94">
        <v>0</v>
      </c>
      <c r="T97" s="95">
        <f>$S$97*$H$97</f>
        <v>0</v>
      </c>
      <c r="AR97" s="19" t="s">
        <v>354</v>
      </c>
      <c r="AT97" s="19" t="s">
        <v>171</v>
      </c>
      <c r="AU97" s="19" t="s">
        <v>75</v>
      </c>
      <c r="AY97" s="19" t="s">
        <v>154</v>
      </c>
      <c r="BE97" s="96">
        <f>IF($N$97="základní",$J$97,0)</f>
        <v>0</v>
      </c>
      <c r="BF97" s="96">
        <f>IF($N$97="snížená",$J$97,0)</f>
        <v>0</v>
      </c>
      <c r="BG97" s="96">
        <f>IF($N$97="zákl. přenesená",$J$97,0)</f>
        <v>0</v>
      </c>
      <c r="BH97" s="96">
        <f>IF($N$97="sníž. přenesená",$J$97,0)</f>
        <v>0</v>
      </c>
      <c r="BI97" s="96">
        <f>IF($N$97="nulová",$J$97,0)</f>
        <v>0</v>
      </c>
      <c r="BJ97" s="19" t="s">
        <v>73</v>
      </c>
      <c r="BK97" s="96">
        <f>ROUND($I$97*$H$97,1)</f>
        <v>0</v>
      </c>
      <c r="BL97" s="19" t="s">
        <v>261</v>
      </c>
      <c r="BM97" s="19" t="s">
        <v>2374</v>
      </c>
    </row>
    <row r="98" spans="2:65" s="22" customFormat="1" ht="39" customHeight="1" x14ac:dyDescent="0.3">
      <c r="B98" s="23"/>
      <c r="C98" s="89" t="s">
        <v>160</v>
      </c>
      <c r="D98" s="89" t="s">
        <v>156</v>
      </c>
      <c r="E98" s="87" t="s">
        <v>2141</v>
      </c>
      <c r="F98" s="88" t="s">
        <v>2375</v>
      </c>
      <c r="G98" s="89" t="s">
        <v>258</v>
      </c>
      <c r="H98" s="90">
        <v>2</v>
      </c>
      <c r="I98" s="118"/>
      <c r="J98" s="91">
        <f>ROUND($I$98*$H$98,1)</f>
        <v>0</v>
      </c>
      <c r="K98" s="88"/>
      <c r="L98" s="23"/>
      <c r="M98" s="92"/>
      <c r="N98" s="93" t="s">
        <v>37</v>
      </c>
      <c r="Q98" s="94">
        <v>0</v>
      </c>
      <c r="R98" s="94">
        <f>$Q$98*$H$98</f>
        <v>0</v>
      </c>
      <c r="S98" s="94">
        <v>0</v>
      </c>
      <c r="T98" s="95">
        <f>$S$98*$H$98</f>
        <v>0</v>
      </c>
      <c r="AR98" s="19" t="s">
        <v>261</v>
      </c>
      <c r="AT98" s="19" t="s">
        <v>156</v>
      </c>
      <c r="AU98" s="19" t="s">
        <v>75</v>
      </c>
      <c r="AY98" s="19" t="s">
        <v>154</v>
      </c>
      <c r="BE98" s="96">
        <f>IF($N$98="základní",$J$98,0)</f>
        <v>0</v>
      </c>
      <c r="BF98" s="96">
        <f>IF($N$98="snížená",$J$98,0)</f>
        <v>0</v>
      </c>
      <c r="BG98" s="96">
        <f>IF($N$98="zákl. přenesená",$J$98,0)</f>
        <v>0</v>
      </c>
      <c r="BH98" s="96">
        <f>IF($N$98="sníž. přenesená",$J$98,0)</f>
        <v>0</v>
      </c>
      <c r="BI98" s="96">
        <f>IF($N$98="nulová",$J$98,0)</f>
        <v>0</v>
      </c>
      <c r="BJ98" s="19" t="s">
        <v>73</v>
      </c>
      <c r="BK98" s="96">
        <f>ROUND($I$98*$H$98,1)</f>
        <v>0</v>
      </c>
      <c r="BL98" s="19" t="s">
        <v>261</v>
      </c>
      <c r="BM98" s="19" t="s">
        <v>2376</v>
      </c>
    </row>
    <row r="99" spans="2:65" s="22" customFormat="1" ht="39" customHeight="1" x14ac:dyDescent="0.3">
      <c r="B99" s="23"/>
      <c r="C99" s="108" t="s">
        <v>182</v>
      </c>
      <c r="D99" s="108" t="s">
        <v>171</v>
      </c>
      <c r="E99" s="106" t="s">
        <v>2144</v>
      </c>
      <c r="F99" s="107" t="s">
        <v>2377</v>
      </c>
      <c r="G99" s="108" t="s">
        <v>258</v>
      </c>
      <c r="H99" s="109">
        <v>1</v>
      </c>
      <c r="I99" s="119"/>
      <c r="J99" s="110">
        <f>ROUND($I$99*$H$99,1)</f>
        <v>0</v>
      </c>
      <c r="K99" s="107"/>
      <c r="L99" s="111"/>
      <c r="M99" s="112"/>
      <c r="N99" s="113" t="s">
        <v>37</v>
      </c>
      <c r="Q99" s="94">
        <v>0</v>
      </c>
      <c r="R99" s="94">
        <f>$Q$99*$H$99</f>
        <v>0</v>
      </c>
      <c r="S99" s="94">
        <v>0</v>
      </c>
      <c r="T99" s="95">
        <f>$S$99*$H$99</f>
        <v>0</v>
      </c>
      <c r="AR99" s="19" t="s">
        <v>354</v>
      </c>
      <c r="AT99" s="19" t="s">
        <v>171</v>
      </c>
      <c r="AU99" s="19" t="s">
        <v>75</v>
      </c>
      <c r="AY99" s="19" t="s">
        <v>154</v>
      </c>
      <c r="BE99" s="96">
        <f>IF($N$99="základní",$J$99,0)</f>
        <v>0</v>
      </c>
      <c r="BF99" s="96">
        <f>IF($N$99="snížená",$J$99,0)</f>
        <v>0</v>
      </c>
      <c r="BG99" s="96">
        <f>IF($N$99="zákl. přenesená",$J$99,0)</f>
        <v>0</v>
      </c>
      <c r="BH99" s="96">
        <f>IF($N$99="sníž. přenesená",$J$99,0)</f>
        <v>0</v>
      </c>
      <c r="BI99" s="96">
        <f>IF($N$99="nulová",$J$99,0)</f>
        <v>0</v>
      </c>
      <c r="BJ99" s="19" t="s">
        <v>73</v>
      </c>
      <c r="BK99" s="96">
        <f>ROUND($I$99*$H$99,1)</f>
        <v>0</v>
      </c>
      <c r="BL99" s="19" t="s">
        <v>261</v>
      </c>
      <c r="BM99" s="19" t="s">
        <v>2378</v>
      </c>
    </row>
    <row r="100" spans="2:65" s="22" customFormat="1" ht="39" customHeight="1" x14ac:dyDescent="0.3">
      <c r="B100" s="23"/>
      <c r="C100" s="89" t="s">
        <v>192</v>
      </c>
      <c r="D100" s="89" t="s">
        <v>156</v>
      </c>
      <c r="E100" s="87" t="s">
        <v>2147</v>
      </c>
      <c r="F100" s="88" t="s">
        <v>2379</v>
      </c>
      <c r="G100" s="89" t="s">
        <v>258</v>
      </c>
      <c r="H100" s="90">
        <v>1</v>
      </c>
      <c r="I100" s="118"/>
      <c r="J100" s="91">
        <f>ROUND($I$100*$H$100,1)</f>
        <v>0</v>
      </c>
      <c r="K100" s="88"/>
      <c r="L100" s="23"/>
      <c r="M100" s="92"/>
      <c r="N100" s="93" t="s">
        <v>37</v>
      </c>
      <c r="Q100" s="94">
        <v>0</v>
      </c>
      <c r="R100" s="94">
        <f>$Q$100*$H$100</f>
        <v>0</v>
      </c>
      <c r="S100" s="94">
        <v>0</v>
      </c>
      <c r="T100" s="95">
        <f>$S$100*$H$100</f>
        <v>0</v>
      </c>
      <c r="AR100" s="19" t="s">
        <v>261</v>
      </c>
      <c r="AT100" s="19" t="s">
        <v>156</v>
      </c>
      <c r="AU100" s="19" t="s">
        <v>75</v>
      </c>
      <c r="AY100" s="19" t="s">
        <v>154</v>
      </c>
      <c r="BE100" s="96">
        <f>IF($N$100="základní",$J$100,0)</f>
        <v>0</v>
      </c>
      <c r="BF100" s="96">
        <f>IF($N$100="snížená",$J$100,0)</f>
        <v>0</v>
      </c>
      <c r="BG100" s="96">
        <f>IF($N$100="zákl. přenesená",$J$100,0)</f>
        <v>0</v>
      </c>
      <c r="BH100" s="96">
        <f>IF($N$100="sníž. přenesená",$J$100,0)</f>
        <v>0</v>
      </c>
      <c r="BI100" s="96">
        <f>IF($N$100="nulová",$J$100,0)</f>
        <v>0</v>
      </c>
      <c r="BJ100" s="19" t="s">
        <v>73</v>
      </c>
      <c r="BK100" s="96">
        <f>ROUND($I$100*$H$100,1)</f>
        <v>0</v>
      </c>
      <c r="BL100" s="19" t="s">
        <v>261</v>
      </c>
      <c r="BM100" s="19" t="s">
        <v>2380</v>
      </c>
    </row>
    <row r="101" spans="2:65" s="22" customFormat="1" ht="51" customHeight="1" x14ac:dyDescent="0.3">
      <c r="B101" s="23"/>
      <c r="C101" s="108" t="s">
        <v>204</v>
      </c>
      <c r="D101" s="108" t="s">
        <v>171</v>
      </c>
      <c r="E101" s="106" t="s">
        <v>2150</v>
      </c>
      <c r="F101" s="107" t="s">
        <v>2381</v>
      </c>
      <c r="G101" s="108" t="s">
        <v>258</v>
      </c>
      <c r="H101" s="109">
        <v>1</v>
      </c>
      <c r="I101" s="119"/>
      <c r="J101" s="110">
        <f>ROUND($I$101*$H$101,1)</f>
        <v>0</v>
      </c>
      <c r="K101" s="107"/>
      <c r="L101" s="111"/>
      <c r="M101" s="112"/>
      <c r="N101" s="113" t="s">
        <v>37</v>
      </c>
      <c r="Q101" s="94">
        <v>0</v>
      </c>
      <c r="R101" s="94">
        <f>$Q$101*$H$101</f>
        <v>0</v>
      </c>
      <c r="S101" s="94">
        <v>0</v>
      </c>
      <c r="T101" s="95">
        <f>$S$101*$H$101</f>
        <v>0</v>
      </c>
      <c r="AR101" s="19" t="s">
        <v>354</v>
      </c>
      <c r="AT101" s="19" t="s">
        <v>171</v>
      </c>
      <c r="AU101" s="19" t="s">
        <v>75</v>
      </c>
      <c r="AY101" s="19" t="s">
        <v>154</v>
      </c>
      <c r="BE101" s="96">
        <f>IF($N$101="základní",$J$101,0)</f>
        <v>0</v>
      </c>
      <c r="BF101" s="96">
        <f>IF($N$101="snížená",$J$101,0)</f>
        <v>0</v>
      </c>
      <c r="BG101" s="96">
        <f>IF($N$101="zákl. přenesená",$J$101,0)</f>
        <v>0</v>
      </c>
      <c r="BH101" s="96">
        <f>IF($N$101="sníž. přenesená",$J$101,0)</f>
        <v>0</v>
      </c>
      <c r="BI101" s="96">
        <f>IF($N$101="nulová",$J$101,0)</f>
        <v>0</v>
      </c>
      <c r="BJ101" s="19" t="s">
        <v>73</v>
      </c>
      <c r="BK101" s="96">
        <f>ROUND($I$101*$H$101,1)</f>
        <v>0</v>
      </c>
      <c r="BL101" s="19" t="s">
        <v>261</v>
      </c>
      <c r="BM101" s="19" t="s">
        <v>2382</v>
      </c>
    </row>
    <row r="102" spans="2:65" s="22" customFormat="1" ht="51" customHeight="1" x14ac:dyDescent="0.3">
      <c r="B102" s="23"/>
      <c r="C102" s="89" t="s">
        <v>175</v>
      </c>
      <c r="D102" s="89" t="s">
        <v>156</v>
      </c>
      <c r="E102" s="87" t="s">
        <v>2153</v>
      </c>
      <c r="F102" s="88" t="s">
        <v>2383</v>
      </c>
      <c r="G102" s="89" t="s">
        <v>258</v>
      </c>
      <c r="H102" s="90">
        <v>1</v>
      </c>
      <c r="I102" s="118"/>
      <c r="J102" s="91">
        <f>ROUND($I$102*$H$102,1)</f>
        <v>0</v>
      </c>
      <c r="K102" s="88"/>
      <c r="L102" s="23"/>
      <c r="M102" s="92"/>
      <c r="N102" s="93" t="s">
        <v>37</v>
      </c>
      <c r="Q102" s="94">
        <v>0</v>
      </c>
      <c r="R102" s="94">
        <f>$Q$102*$H$102</f>
        <v>0</v>
      </c>
      <c r="S102" s="94">
        <v>0</v>
      </c>
      <c r="T102" s="95">
        <f>$S$102*$H$102</f>
        <v>0</v>
      </c>
      <c r="AR102" s="19" t="s">
        <v>261</v>
      </c>
      <c r="AT102" s="19" t="s">
        <v>156</v>
      </c>
      <c r="AU102" s="19" t="s">
        <v>75</v>
      </c>
      <c r="AY102" s="19" t="s">
        <v>154</v>
      </c>
      <c r="BE102" s="96">
        <f>IF($N$102="základní",$J$102,0)</f>
        <v>0</v>
      </c>
      <c r="BF102" s="96">
        <f>IF($N$102="snížená",$J$102,0)</f>
        <v>0</v>
      </c>
      <c r="BG102" s="96">
        <f>IF($N$102="zákl. přenesená",$J$102,0)</f>
        <v>0</v>
      </c>
      <c r="BH102" s="96">
        <f>IF($N$102="sníž. přenesená",$J$102,0)</f>
        <v>0</v>
      </c>
      <c r="BI102" s="96">
        <f>IF($N$102="nulová",$J$102,0)</f>
        <v>0</v>
      </c>
      <c r="BJ102" s="19" t="s">
        <v>73</v>
      </c>
      <c r="BK102" s="96">
        <f>ROUND($I$102*$H$102,1)</f>
        <v>0</v>
      </c>
      <c r="BL102" s="19" t="s">
        <v>261</v>
      </c>
      <c r="BM102" s="19" t="s">
        <v>2384</v>
      </c>
    </row>
    <row r="103" spans="2:65" s="22" customFormat="1" ht="27" customHeight="1" x14ac:dyDescent="0.3">
      <c r="B103" s="23"/>
      <c r="C103" s="108" t="s">
        <v>217</v>
      </c>
      <c r="D103" s="108" t="s">
        <v>171</v>
      </c>
      <c r="E103" s="106" t="s">
        <v>2156</v>
      </c>
      <c r="F103" s="107" t="s">
        <v>2385</v>
      </c>
      <c r="G103" s="108" t="s">
        <v>258</v>
      </c>
      <c r="H103" s="109">
        <v>1</v>
      </c>
      <c r="I103" s="119"/>
      <c r="J103" s="110">
        <f>ROUND($I$103*$H$103,1)</f>
        <v>0</v>
      </c>
      <c r="K103" s="107"/>
      <c r="L103" s="111"/>
      <c r="M103" s="112"/>
      <c r="N103" s="113" t="s">
        <v>37</v>
      </c>
      <c r="Q103" s="94">
        <v>0</v>
      </c>
      <c r="R103" s="94">
        <f>$Q$103*$H$103</f>
        <v>0</v>
      </c>
      <c r="S103" s="94">
        <v>0</v>
      </c>
      <c r="T103" s="95">
        <f>$S$103*$H$103</f>
        <v>0</v>
      </c>
      <c r="AR103" s="19" t="s">
        <v>354</v>
      </c>
      <c r="AT103" s="19" t="s">
        <v>171</v>
      </c>
      <c r="AU103" s="19" t="s">
        <v>75</v>
      </c>
      <c r="AY103" s="19" t="s">
        <v>154</v>
      </c>
      <c r="BE103" s="96">
        <f>IF($N$103="základní",$J$103,0)</f>
        <v>0</v>
      </c>
      <c r="BF103" s="96">
        <f>IF($N$103="snížená",$J$103,0)</f>
        <v>0</v>
      </c>
      <c r="BG103" s="96">
        <f>IF($N$103="zákl. přenesená",$J$103,0)</f>
        <v>0</v>
      </c>
      <c r="BH103" s="96">
        <f>IF($N$103="sníž. přenesená",$J$103,0)</f>
        <v>0</v>
      </c>
      <c r="BI103" s="96">
        <f>IF($N$103="nulová",$J$103,0)</f>
        <v>0</v>
      </c>
      <c r="BJ103" s="19" t="s">
        <v>73</v>
      </c>
      <c r="BK103" s="96">
        <f>ROUND($I$103*$H$103,1)</f>
        <v>0</v>
      </c>
      <c r="BL103" s="19" t="s">
        <v>261</v>
      </c>
      <c r="BM103" s="19" t="s">
        <v>2386</v>
      </c>
    </row>
    <row r="104" spans="2:65" s="22" customFormat="1" ht="39" customHeight="1" x14ac:dyDescent="0.3">
      <c r="B104" s="23"/>
      <c r="C104" s="89" t="s">
        <v>226</v>
      </c>
      <c r="D104" s="89" t="s">
        <v>156</v>
      </c>
      <c r="E104" s="87" t="s">
        <v>2159</v>
      </c>
      <c r="F104" s="88" t="s">
        <v>2387</v>
      </c>
      <c r="G104" s="89" t="s">
        <v>258</v>
      </c>
      <c r="H104" s="90">
        <v>1</v>
      </c>
      <c r="I104" s="118"/>
      <c r="J104" s="91">
        <f>ROUND($I$104*$H$104,1)</f>
        <v>0</v>
      </c>
      <c r="K104" s="88"/>
      <c r="L104" s="23"/>
      <c r="M104" s="92"/>
      <c r="N104" s="93" t="s">
        <v>37</v>
      </c>
      <c r="Q104" s="94">
        <v>0</v>
      </c>
      <c r="R104" s="94">
        <f>$Q$104*$H$104</f>
        <v>0</v>
      </c>
      <c r="S104" s="94">
        <v>0</v>
      </c>
      <c r="T104" s="95">
        <f>$S$104*$H$104</f>
        <v>0</v>
      </c>
      <c r="AR104" s="19" t="s">
        <v>261</v>
      </c>
      <c r="AT104" s="19" t="s">
        <v>156</v>
      </c>
      <c r="AU104" s="19" t="s">
        <v>75</v>
      </c>
      <c r="AY104" s="19" t="s">
        <v>154</v>
      </c>
      <c r="BE104" s="96">
        <f>IF($N$104="základní",$J$104,0)</f>
        <v>0</v>
      </c>
      <c r="BF104" s="96">
        <f>IF($N$104="snížená",$J$104,0)</f>
        <v>0</v>
      </c>
      <c r="BG104" s="96">
        <f>IF($N$104="zákl. přenesená",$J$104,0)</f>
        <v>0</v>
      </c>
      <c r="BH104" s="96">
        <f>IF($N$104="sníž. přenesená",$J$104,0)</f>
        <v>0</v>
      </c>
      <c r="BI104" s="96">
        <f>IF($N$104="nulová",$J$104,0)</f>
        <v>0</v>
      </c>
      <c r="BJ104" s="19" t="s">
        <v>73</v>
      </c>
      <c r="BK104" s="96">
        <f>ROUND($I$104*$H$104,1)</f>
        <v>0</v>
      </c>
      <c r="BL104" s="19" t="s">
        <v>261</v>
      </c>
      <c r="BM104" s="19" t="s">
        <v>2388</v>
      </c>
    </row>
    <row r="105" spans="2:65" s="22" customFormat="1" ht="27" customHeight="1" x14ac:dyDescent="0.3">
      <c r="B105" s="23"/>
      <c r="C105" s="108" t="s">
        <v>231</v>
      </c>
      <c r="D105" s="108" t="s">
        <v>171</v>
      </c>
      <c r="E105" s="106" t="s">
        <v>2162</v>
      </c>
      <c r="F105" s="107" t="s">
        <v>2389</v>
      </c>
      <c r="G105" s="108" t="s">
        <v>258</v>
      </c>
      <c r="H105" s="109">
        <v>1</v>
      </c>
      <c r="I105" s="119"/>
      <c r="J105" s="110">
        <f>ROUND($I$105*$H$105,1)</f>
        <v>0</v>
      </c>
      <c r="K105" s="107"/>
      <c r="L105" s="111"/>
      <c r="M105" s="112"/>
      <c r="N105" s="113" t="s">
        <v>37</v>
      </c>
      <c r="Q105" s="94">
        <v>0</v>
      </c>
      <c r="R105" s="94">
        <f>$Q$105*$H$105</f>
        <v>0</v>
      </c>
      <c r="S105" s="94">
        <v>0</v>
      </c>
      <c r="T105" s="95">
        <f>$S$105*$H$105</f>
        <v>0</v>
      </c>
      <c r="AR105" s="19" t="s">
        <v>354</v>
      </c>
      <c r="AT105" s="19" t="s">
        <v>171</v>
      </c>
      <c r="AU105" s="19" t="s">
        <v>75</v>
      </c>
      <c r="AY105" s="19" t="s">
        <v>154</v>
      </c>
      <c r="BE105" s="96">
        <f>IF($N$105="základní",$J$105,0)</f>
        <v>0</v>
      </c>
      <c r="BF105" s="96">
        <f>IF($N$105="snížená",$J$105,0)</f>
        <v>0</v>
      </c>
      <c r="BG105" s="96">
        <f>IF($N$105="zákl. přenesená",$J$105,0)</f>
        <v>0</v>
      </c>
      <c r="BH105" s="96">
        <f>IF($N$105="sníž. přenesená",$J$105,0)</f>
        <v>0</v>
      </c>
      <c r="BI105" s="96">
        <f>IF($N$105="nulová",$J$105,0)</f>
        <v>0</v>
      </c>
      <c r="BJ105" s="19" t="s">
        <v>73</v>
      </c>
      <c r="BK105" s="96">
        <f>ROUND($I$105*$H$105,1)</f>
        <v>0</v>
      </c>
      <c r="BL105" s="19" t="s">
        <v>261</v>
      </c>
      <c r="BM105" s="19" t="s">
        <v>2390</v>
      </c>
    </row>
    <row r="106" spans="2:65" s="22" customFormat="1" ht="27" customHeight="1" x14ac:dyDescent="0.3">
      <c r="B106" s="23"/>
      <c r="C106" s="89" t="s">
        <v>240</v>
      </c>
      <c r="D106" s="89" t="s">
        <v>156</v>
      </c>
      <c r="E106" s="87" t="s">
        <v>2165</v>
      </c>
      <c r="F106" s="88" t="s">
        <v>2391</v>
      </c>
      <c r="G106" s="89" t="s">
        <v>258</v>
      </c>
      <c r="H106" s="90">
        <v>1</v>
      </c>
      <c r="I106" s="118"/>
      <c r="J106" s="91">
        <f>ROUND($I$106*$H$106,1)</f>
        <v>0</v>
      </c>
      <c r="K106" s="88"/>
      <c r="L106" s="23"/>
      <c r="M106" s="92"/>
      <c r="N106" s="93" t="s">
        <v>37</v>
      </c>
      <c r="Q106" s="94">
        <v>0</v>
      </c>
      <c r="R106" s="94">
        <f>$Q$106*$H$106</f>
        <v>0</v>
      </c>
      <c r="S106" s="94">
        <v>0</v>
      </c>
      <c r="T106" s="95">
        <f>$S$106*$H$106</f>
        <v>0</v>
      </c>
      <c r="AR106" s="19" t="s">
        <v>261</v>
      </c>
      <c r="AT106" s="19" t="s">
        <v>156</v>
      </c>
      <c r="AU106" s="19" t="s">
        <v>75</v>
      </c>
      <c r="AY106" s="19" t="s">
        <v>154</v>
      </c>
      <c r="BE106" s="96">
        <f>IF($N$106="základní",$J$106,0)</f>
        <v>0</v>
      </c>
      <c r="BF106" s="96">
        <f>IF($N$106="snížená",$J$106,0)</f>
        <v>0</v>
      </c>
      <c r="BG106" s="96">
        <f>IF($N$106="zákl. přenesená",$J$106,0)</f>
        <v>0</v>
      </c>
      <c r="BH106" s="96">
        <f>IF($N$106="sníž. přenesená",$J$106,0)</f>
        <v>0</v>
      </c>
      <c r="BI106" s="96">
        <f>IF($N$106="nulová",$J$106,0)</f>
        <v>0</v>
      </c>
      <c r="BJ106" s="19" t="s">
        <v>73</v>
      </c>
      <c r="BK106" s="96">
        <f>ROUND($I$106*$H$106,1)</f>
        <v>0</v>
      </c>
      <c r="BL106" s="19" t="s">
        <v>261</v>
      </c>
      <c r="BM106" s="19" t="s">
        <v>2392</v>
      </c>
    </row>
    <row r="107" spans="2:65" s="22" customFormat="1" ht="27" customHeight="1" x14ac:dyDescent="0.3">
      <c r="B107" s="23"/>
      <c r="C107" s="108" t="s">
        <v>245</v>
      </c>
      <c r="D107" s="108" t="s">
        <v>171</v>
      </c>
      <c r="E107" s="106" t="s">
        <v>2168</v>
      </c>
      <c r="F107" s="107" t="s">
        <v>2393</v>
      </c>
      <c r="G107" s="108" t="s">
        <v>258</v>
      </c>
      <c r="H107" s="109">
        <v>1</v>
      </c>
      <c r="I107" s="119"/>
      <c r="J107" s="110">
        <f>ROUND($I$107*$H$107,1)</f>
        <v>0</v>
      </c>
      <c r="K107" s="107"/>
      <c r="L107" s="111"/>
      <c r="M107" s="112"/>
      <c r="N107" s="113" t="s">
        <v>37</v>
      </c>
      <c r="Q107" s="94">
        <v>0</v>
      </c>
      <c r="R107" s="94">
        <f>$Q$107*$H$107</f>
        <v>0</v>
      </c>
      <c r="S107" s="94">
        <v>0</v>
      </c>
      <c r="T107" s="95">
        <f>$S$107*$H$107</f>
        <v>0</v>
      </c>
      <c r="AR107" s="19" t="s">
        <v>354</v>
      </c>
      <c r="AT107" s="19" t="s">
        <v>171</v>
      </c>
      <c r="AU107" s="19" t="s">
        <v>75</v>
      </c>
      <c r="AY107" s="19" t="s">
        <v>154</v>
      </c>
      <c r="BE107" s="96">
        <f>IF($N$107="základní",$J$107,0)</f>
        <v>0</v>
      </c>
      <c r="BF107" s="96">
        <f>IF($N$107="snížená",$J$107,0)</f>
        <v>0</v>
      </c>
      <c r="BG107" s="96">
        <f>IF($N$107="zákl. přenesená",$J$107,0)</f>
        <v>0</v>
      </c>
      <c r="BH107" s="96">
        <f>IF($N$107="sníž. přenesená",$J$107,0)</f>
        <v>0</v>
      </c>
      <c r="BI107" s="96">
        <f>IF($N$107="nulová",$J$107,0)</f>
        <v>0</v>
      </c>
      <c r="BJ107" s="19" t="s">
        <v>73</v>
      </c>
      <c r="BK107" s="96">
        <f>ROUND($I$107*$H$107,1)</f>
        <v>0</v>
      </c>
      <c r="BL107" s="19" t="s">
        <v>261</v>
      </c>
      <c r="BM107" s="19" t="s">
        <v>2394</v>
      </c>
    </row>
    <row r="108" spans="2:65" s="22" customFormat="1" ht="27" customHeight="1" x14ac:dyDescent="0.3">
      <c r="B108" s="23"/>
      <c r="C108" s="89" t="s">
        <v>249</v>
      </c>
      <c r="D108" s="89" t="s">
        <v>156</v>
      </c>
      <c r="E108" s="87" t="s">
        <v>2171</v>
      </c>
      <c r="F108" s="88" t="s">
        <v>2395</v>
      </c>
      <c r="G108" s="89" t="s">
        <v>258</v>
      </c>
      <c r="H108" s="90">
        <v>1</v>
      </c>
      <c r="I108" s="118"/>
      <c r="J108" s="91">
        <f>ROUND($I$108*$H$108,1)</f>
        <v>0</v>
      </c>
      <c r="K108" s="88"/>
      <c r="L108" s="23"/>
      <c r="M108" s="92"/>
      <c r="N108" s="93" t="s">
        <v>37</v>
      </c>
      <c r="Q108" s="94">
        <v>0</v>
      </c>
      <c r="R108" s="94">
        <f>$Q$108*$H$108</f>
        <v>0</v>
      </c>
      <c r="S108" s="94">
        <v>0</v>
      </c>
      <c r="T108" s="95">
        <f>$S$108*$H$108</f>
        <v>0</v>
      </c>
      <c r="AR108" s="19" t="s">
        <v>261</v>
      </c>
      <c r="AT108" s="19" t="s">
        <v>156</v>
      </c>
      <c r="AU108" s="19" t="s">
        <v>75</v>
      </c>
      <c r="AY108" s="19" t="s">
        <v>154</v>
      </c>
      <c r="BE108" s="96">
        <f>IF($N$108="základní",$J$108,0)</f>
        <v>0</v>
      </c>
      <c r="BF108" s="96">
        <f>IF($N$108="snížená",$J$108,0)</f>
        <v>0</v>
      </c>
      <c r="BG108" s="96">
        <f>IF($N$108="zákl. přenesená",$J$108,0)</f>
        <v>0</v>
      </c>
      <c r="BH108" s="96">
        <f>IF($N$108="sníž. přenesená",$J$108,0)</f>
        <v>0</v>
      </c>
      <c r="BI108" s="96">
        <f>IF($N$108="nulová",$J$108,0)</f>
        <v>0</v>
      </c>
      <c r="BJ108" s="19" t="s">
        <v>73</v>
      </c>
      <c r="BK108" s="96">
        <f>ROUND($I$108*$H$108,1)</f>
        <v>0</v>
      </c>
      <c r="BL108" s="19" t="s">
        <v>261</v>
      </c>
      <c r="BM108" s="19" t="s">
        <v>2396</v>
      </c>
    </row>
    <row r="109" spans="2:65" s="22" customFormat="1" ht="27" customHeight="1" x14ac:dyDescent="0.3">
      <c r="B109" s="23"/>
      <c r="C109" s="108" t="s">
        <v>9</v>
      </c>
      <c r="D109" s="108" t="s">
        <v>171</v>
      </c>
      <c r="E109" s="106" t="s">
        <v>2174</v>
      </c>
      <c r="F109" s="107" t="s">
        <v>2397</v>
      </c>
      <c r="G109" s="108" t="s">
        <v>258</v>
      </c>
      <c r="H109" s="109">
        <v>1</v>
      </c>
      <c r="I109" s="119"/>
      <c r="J109" s="110">
        <f>ROUND($I$109*$H$109,1)</f>
        <v>0</v>
      </c>
      <c r="K109" s="107"/>
      <c r="L109" s="111"/>
      <c r="M109" s="112"/>
      <c r="N109" s="113" t="s">
        <v>37</v>
      </c>
      <c r="Q109" s="94">
        <v>0</v>
      </c>
      <c r="R109" s="94">
        <f>$Q$109*$H$109</f>
        <v>0</v>
      </c>
      <c r="S109" s="94">
        <v>0</v>
      </c>
      <c r="T109" s="95">
        <f>$S$109*$H$109</f>
        <v>0</v>
      </c>
      <c r="AR109" s="19" t="s">
        <v>354</v>
      </c>
      <c r="AT109" s="19" t="s">
        <v>171</v>
      </c>
      <c r="AU109" s="19" t="s">
        <v>75</v>
      </c>
      <c r="AY109" s="19" t="s">
        <v>154</v>
      </c>
      <c r="BE109" s="96">
        <f>IF($N$109="základní",$J$109,0)</f>
        <v>0</v>
      </c>
      <c r="BF109" s="96">
        <f>IF($N$109="snížená",$J$109,0)</f>
        <v>0</v>
      </c>
      <c r="BG109" s="96">
        <f>IF($N$109="zákl. přenesená",$J$109,0)</f>
        <v>0</v>
      </c>
      <c r="BH109" s="96">
        <f>IF($N$109="sníž. přenesená",$J$109,0)</f>
        <v>0</v>
      </c>
      <c r="BI109" s="96">
        <f>IF($N$109="nulová",$J$109,0)</f>
        <v>0</v>
      </c>
      <c r="BJ109" s="19" t="s">
        <v>73</v>
      </c>
      <c r="BK109" s="96">
        <f>ROUND($I$109*$H$109,1)</f>
        <v>0</v>
      </c>
      <c r="BL109" s="19" t="s">
        <v>261</v>
      </c>
      <c r="BM109" s="19" t="s">
        <v>2398</v>
      </c>
    </row>
    <row r="110" spans="2:65" s="22" customFormat="1" ht="27" customHeight="1" x14ac:dyDescent="0.3">
      <c r="B110" s="23"/>
      <c r="C110" s="89" t="s">
        <v>261</v>
      </c>
      <c r="D110" s="89" t="s">
        <v>156</v>
      </c>
      <c r="E110" s="87" t="s">
        <v>2177</v>
      </c>
      <c r="F110" s="88" t="s">
        <v>2399</v>
      </c>
      <c r="G110" s="89" t="s">
        <v>258</v>
      </c>
      <c r="H110" s="90">
        <v>1</v>
      </c>
      <c r="I110" s="118"/>
      <c r="J110" s="91">
        <f>ROUND($I$110*$H$110,1)</f>
        <v>0</v>
      </c>
      <c r="K110" s="88"/>
      <c r="L110" s="23"/>
      <c r="M110" s="92"/>
      <c r="N110" s="93" t="s">
        <v>37</v>
      </c>
      <c r="Q110" s="94">
        <v>0</v>
      </c>
      <c r="R110" s="94">
        <f>$Q$110*$H$110</f>
        <v>0</v>
      </c>
      <c r="S110" s="94">
        <v>0</v>
      </c>
      <c r="T110" s="95">
        <f>$S$110*$H$110</f>
        <v>0</v>
      </c>
      <c r="AR110" s="19" t="s">
        <v>261</v>
      </c>
      <c r="AT110" s="19" t="s">
        <v>156</v>
      </c>
      <c r="AU110" s="19" t="s">
        <v>75</v>
      </c>
      <c r="AY110" s="19" t="s">
        <v>154</v>
      </c>
      <c r="BE110" s="96">
        <f>IF($N$110="základní",$J$110,0)</f>
        <v>0</v>
      </c>
      <c r="BF110" s="96">
        <f>IF($N$110="snížená",$J$110,0)</f>
        <v>0</v>
      </c>
      <c r="BG110" s="96">
        <f>IF($N$110="zákl. přenesená",$J$110,0)</f>
        <v>0</v>
      </c>
      <c r="BH110" s="96">
        <f>IF($N$110="sníž. přenesená",$J$110,0)</f>
        <v>0</v>
      </c>
      <c r="BI110" s="96">
        <f>IF($N$110="nulová",$J$110,0)</f>
        <v>0</v>
      </c>
      <c r="BJ110" s="19" t="s">
        <v>73</v>
      </c>
      <c r="BK110" s="96">
        <f>ROUND($I$110*$H$110,1)</f>
        <v>0</v>
      </c>
      <c r="BL110" s="19" t="s">
        <v>261</v>
      </c>
      <c r="BM110" s="19" t="s">
        <v>2400</v>
      </c>
    </row>
    <row r="111" spans="2:65" s="22" customFormat="1" ht="27" customHeight="1" x14ac:dyDescent="0.3">
      <c r="B111" s="23"/>
      <c r="C111" s="108" t="s">
        <v>272</v>
      </c>
      <c r="D111" s="108" t="s">
        <v>171</v>
      </c>
      <c r="E111" s="106" t="s">
        <v>2401</v>
      </c>
      <c r="F111" s="107" t="s">
        <v>2402</v>
      </c>
      <c r="G111" s="108" t="s">
        <v>258</v>
      </c>
      <c r="H111" s="109">
        <v>1</v>
      </c>
      <c r="I111" s="119"/>
      <c r="J111" s="110">
        <f>ROUND($I$111*$H$111,1)</f>
        <v>0</v>
      </c>
      <c r="K111" s="107"/>
      <c r="L111" s="111"/>
      <c r="M111" s="112"/>
      <c r="N111" s="113" t="s">
        <v>37</v>
      </c>
      <c r="Q111" s="94">
        <v>0</v>
      </c>
      <c r="R111" s="94">
        <f>$Q$111*$H$111</f>
        <v>0</v>
      </c>
      <c r="S111" s="94">
        <v>0</v>
      </c>
      <c r="T111" s="95">
        <f>$S$111*$H$111</f>
        <v>0</v>
      </c>
      <c r="AR111" s="19" t="s">
        <v>354</v>
      </c>
      <c r="AT111" s="19" t="s">
        <v>171</v>
      </c>
      <c r="AU111" s="19" t="s">
        <v>75</v>
      </c>
      <c r="AY111" s="19" t="s">
        <v>154</v>
      </c>
      <c r="BE111" s="96">
        <f>IF($N$111="základní",$J$111,0)</f>
        <v>0</v>
      </c>
      <c r="BF111" s="96">
        <f>IF($N$111="snížená",$J$111,0)</f>
        <v>0</v>
      </c>
      <c r="BG111" s="96">
        <f>IF($N$111="zákl. přenesená",$J$111,0)</f>
        <v>0</v>
      </c>
      <c r="BH111" s="96">
        <f>IF($N$111="sníž. přenesená",$J$111,0)</f>
        <v>0</v>
      </c>
      <c r="BI111" s="96">
        <f>IF($N$111="nulová",$J$111,0)</f>
        <v>0</v>
      </c>
      <c r="BJ111" s="19" t="s">
        <v>73</v>
      </c>
      <c r="BK111" s="96">
        <f>ROUND($I$111*$H$111,1)</f>
        <v>0</v>
      </c>
      <c r="BL111" s="19" t="s">
        <v>261</v>
      </c>
      <c r="BM111" s="19" t="s">
        <v>2403</v>
      </c>
    </row>
    <row r="112" spans="2:65" s="22" customFormat="1" ht="27" customHeight="1" x14ac:dyDescent="0.3">
      <c r="B112" s="23"/>
      <c r="C112" s="89" t="s">
        <v>276</v>
      </c>
      <c r="D112" s="89" t="s">
        <v>156</v>
      </c>
      <c r="E112" s="87" t="s">
        <v>2404</v>
      </c>
      <c r="F112" s="88" t="s">
        <v>2405</v>
      </c>
      <c r="G112" s="89" t="s">
        <v>258</v>
      </c>
      <c r="H112" s="90">
        <v>1</v>
      </c>
      <c r="I112" s="118"/>
      <c r="J112" s="91">
        <f>ROUND($I$112*$H$112,1)</f>
        <v>0</v>
      </c>
      <c r="K112" s="88"/>
      <c r="L112" s="23"/>
      <c r="M112" s="92"/>
      <c r="N112" s="93" t="s">
        <v>37</v>
      </c>
      <c r="Q112" s="94">
        <v>0</v>
      </c>
      <c r="R112" s="94">
        <f>$Q$112*$H$112</f>
        <v>0</v>
      </c>
      <c r="S112" s="94">
        <v>0</v>
      </c>
      <c r="T112" s="95">
        <f>$S$112*$H$112</f>
        <v>0</v>
      </c>
      <c r="AR112" s="19" t="s">
        <v>261</v>
      </c>
      <c r="AT112" s="19" t="s">
        <v>156</v>
      </c>
      <c r="AU112" s="19" t="s">
        <v>75</v>
      </c>
      <c r="AY112" s="19" t="s">
        <v>154</v>
      </c>
      <c r="BE112" s="96">
        <f>IF($N$112="základní",$J$112,0)</f>
        <v>0</v>
      </c>
      <c r="BF112" s="96">
        <f>IF($N$112="snížená",$J$112,0)</f>
        <v>0</v>
      </c>
      <c r="BG112" s="96">
        <f>IF($N$112="zákl. přenesená",$J$112,0)</f>
        <v>0</v>
      </c>
      <c r="BH112" s="96">
        <f>IF($N$112="sníž. přenesená",$J$112,0)</f>
        <v>0</v>
      </c>
      <c r="BI112" s="96">
        <f>IF($N$112="nulová",$J$112,0)</f>
        <v>0</v>
      </c>
      <c r="BJ112" s="19" t="s">
        <v>73</v>
      </c>
      <c r="BK112" s="96">
        <f>ROUND($I$112*$H$112,1)</f>
        <v>0</v>
      </c>
      <c r="BL112" s="19" t="s">
        <v>261</v>
      </c>
      <c r="BM112" s="19" t="s">
        <v>2406</v>
      </c>
    </row>
    <row r="113" spans="2:65" s="76" customFormat="1" ht="30.75" customHeight="1" x14ac:dyDescent="0.3">
      <c r="B113" s="75"/>
      <c r="D113" s="77" t="s">
        <v>65</v>
      </c>
      <c r="E113" s="84" t="s">
        <v>2180</v>
      </c>
      <c r="F113" s="84" t="s">
        <v>2407</v>
      </c>
      <c r="J113" s="85">
        <f>$BK$113</f>
        <v>0</v>
      </c>
      <c r="L113" s="75"/>
      <c r="M113" s="80"/>
      <c r="P113" s="81">
        <f>$P$114</f>
        <v>0</v>
      </c>
      <c r="R113" s="81">
        <f>$R$114</f>
        <v>0</v>
      </c>
      <c r="T113" s="82">
        <f>$T$114</f>
        <v>0</v>
      </c>
      <c r="AR113" s="77" t="s">
        <v>75</v>
      </c>
      <c r="AT113" s="77" t="s">
        <v>65</v>
      </c>
      <c r="AU113" s="77" t="s">
        <v>73</v>
      </c>
      <c r="AY113" s="77" t="s">
        <v>154</v>
      </c>
      <c r="BK113" s="83">
        <f>$BK$114</f>
        <v>0</v>
      </c>
    </row>
    <row r="114" spans="2:65" s="22" customFormat="1" ht="39" customHeight="1" x14ac:dyDescent="0.3">
      <c r="B114" s="23"/>
      <c r="C114" s="89" t="s">
        <v>283</v>
      </c>
      <c r="D114" s="89" t="s">
        <v>156</v>
      </c>
      <c r="E114" s="87" t="s">
        <v>2182</v>
      </c>
      <c r="F114" s="88" t="s">
        <v>2408</v>
      </c>
      <c r="G114" s="89" t="s">
        <v>2342</v>
      </c>
      <c r="H114" s="90">
        <v>95</v>
      </c>
      <c r="I114" s="118"/>
      <c r="J114" s="91">
        <f>ROUND($I$114*$H$114,1)</f>
        <v>0</v>
      </c>
      <c r="K114" s="88"/>
      <c r="L114" s="23"/>
      <c r="M114" s="92"/>
      <c r="N114" s="93" t="s">
        <v>37</v>
      </c>
      <c r="Q114" s="94">
        <v>0</v>
      </c>
      <c r="R114" s="94">
        <f>$Q$114*$H$114</f>
        <v>0</v>
      </c>
      <c r="S114" s="94">
        <v>0</v>
      </c>
      <c r="T114" s="95">
        <f>$S$114*$H$114</f>
        <v>0</v>
      </c>
      <c r="AR114" s="19" t="s">
        <v>261</v>
      </c>
      <c r="AT114" s="19" t="s">
        <v>156</v>
      </c>
      <c r="AU114" s="19" t="s">
        <v>75</v>
      </c>
      <c r="AY114" s="19" t="s">
        <v>154</v>
      </c>
      <c r="BE114" s="96">
        <f>IF($N$114="základní",$J$114,0)</f>
        <v>0</v>
      </c>
      <c r="BF114" s="96">
        <f>IF($N$114="snížená",$J$114,0)</f>
        <v>0</v>
      </c>
      <c r="BG114" s="96">
        <f>IF($N$114="zákl. přenesená",$J$114,0)</f>
        <v>0</v>
      </c>
      <c r="BH114" s="96">
        <f>IF($N$114="sníž. přenesená",$J$114,0)</f>
        <v>0</v>
      </c>
      <c r="BI114" s="96">
        <f>IF($N$114="nulová",$J$114,0)</f>
        <v>0</v>
      </c>
      <c r="BJ114" s="19" t="s">
        <v>73</v>
      </c>
      <c r="BK114" s="96">
        <f>ROUND($I$114*$H$114,1)</f>
        <v>0</v>
      </c>
      <c r="BL114" s="19" t="s">
        <v>261</v>
      </c>
      <c r="BM114" s="19" t="s">
        <v>2409</v>
      </c>
    </row>
    <row r="115" spans="2:65" s="76" customFormat="1" ht="30.75" customHeight="1" x14ac:dyDescent="0.3">
      <c r="B115" s="75"/>
      <c r="D115" s="77" t="s">
        <v>65</v>
      </c>
      <c r="E115" s="84" t="s">
        <v>2206</v>
      </c>
      <c r="F115" s="84" t="s">
        <v>2410</v>
      </c>
      <c r="J115" s="85">
        <f>$BK$115</f>
        <v>0</v>
      </c>
      <c r="L115" s="75"/>
      <c r="M115" s="80"/>
      <c r="P115" s="81">
        <f>SUM($P$116:$P$125)</f>
        <v>0</v>
      </c>
      <c r="R115" s="81">
        <f>SUM($R$116:$R$125)</f>
        <v>0</v>
      </c>
      <c r="T115" s="82">
        <f>SUM($T$116:$T$125)</f>
        <v>0</v>
      </c>
      <c r="AR115" s="77" t="s">
        <v>75</v>
      </c>
      <c r="AT115" s="77" t="s">
        <v>65</v>
      </c>
      <c r="AU115" s="77" t="s">
        <v>73</v>
      </c>
      <c r="AY115" s="77" t="s">
        <v>154</v>
      </c>
      <c r="BK115" s="83">
        <f>SUM($BK$116:$BK$125)</f>
        <v>0</v>
      </c>
    </row>
    <row r="116" spans="2:65" s="22" customFormat="1" ht="27" customHeight="1" x14ac:dyDescent="0.3">
      <c r="B116" s="23"/>
      <c r="C116" s="108" t="s">
        <v>288</v>
      </c>
      <c r="D116" s="108" t="s">
        <v>171</v>
      </c>
      <c r="E116" s="106" t="s">
        <v>2208</v>
      </c>
      <c r="F116" s="107" t="s">
        <v>2411</v>
      </c>
      <c r="G116" s="108" t="s">
        <v>258</v>
      </c>
      <c r="H116" s="109">
        <v>1</v>
      </c>
      <c r="I116" s="119"/>
      <c r="J116" s="110">
        <f>ROUND($I$116*$H$116,1)</f>
        <v>0</v>
      </c>
      <c r="K116" s="107"/>
      <c r="L116" s="111"/>
      <c r="M116" s="112"/>
      <c r="N116" s="113" t="s">
        <v>37</v>
      </c>
      <c r="Q116" s="94">
        <v>0</v>
      </c>
      <c r="R116" s="94">
        <f>$Q$116*$H$116</f>
        <v>0</v>
      </c>
      <c r="S116" s="94">
        <v>0</v>
      </c>
      <c r="T116" s="95">
        <f>$S$116*$H$116</f>
        <v>0</v>
      </c>
      <c r="AR116" s="19" t="s">
        <v>354</v>
      </c>
      <c r="AT116" s="19" t="s">
        <v>171</v>
      </c>
      <c r="AU116" s="19" t="s">
        <v>75</v>
      </c>
      <c r="AY116" s="19" t="s">
        <v>154</v>
      </c>
      <c r="BE116" s="96">
        <f>IF($N$116="základní",$J$116,0)</f>
        <v>0</v>
      </c>
      <c r="BF116" s="96">
        <f>IF($N$116="snížená",$J$116,0)</f>
        <v>0</v>
      </c>
      <c r="BG116" s="96">
        <f>IF($N$116="zákl. přenesená",$J$116,0)</f>
        <v>0</v>
      </c>
      <c r="BH116" s="96">
        <f>IF($N$116="sníž. přenesená",$J$116,0)</f>
        <v>0</v>
      </c>
      <c r="BI116" s="96">
        <f>IF($N$116="nulová",$J$116,0)</f>
        <v>0</v>
      </c>
      <c r="BJ116" s="19" t="s">
        <v>73</v>
      </c>
      <c r="BK116" s="96">
        <f>ROUND($I$116*$H$116,1)</f>
        <v>0</v>
      </c>
      <c r="BL116" s="19" t="s">
        <v>261</v>
      </c>
      <c r="BM116" s="19" t="s">
        <v>2412</v>
      </c>
    </row>
    <row r="117" spans="2:65" s="22" customFormat="1" ht="39" customHeight="1" x14ac:dyDescent="0.3">
      <c r="B117" s="23"/>
      <c r="C117" s="89" t="s">
        <v>8</v>
      </c>
      <c r="D117" s="89" t="s">
        <v>156</v>
      </c>
      <c r="E117" s="87" t="s">
        <v>2211</v>
      </c>
      <c r="F117" s="88" t="s">
        <v>2413</v>
      </c>
      <c r="G117" s="89" t="s">
        <v>258</v>
      </c>
      <c r="H117" s="90">
        <v>1</v>
      </c>
      <c r="I117" s="118"/>
      <c r="J117" s="91">
        <f>ROUND($I$117*$H$117,1)</f>
        <v>0</v>
      </c>
      <c r="K117" s="88"/>
      <c r="L117" s="23"/>
      <c r="M117" s="92"/>
      <c r="N117" s="93" t="s">
        <v>37</v>
      </c>
      <c r="Q117" s="94">
        <v>0</v>
      </c>
      <c r="R117" s="94">
        <f>$Q$117*$H$117</f>
        <v>0</v>
      </c>
      <c r="S117" s="94">
        <v>0</v>
      </c>
      <c r="T117" s="95">
        <f>$S$117*$H$117</f>
        <v>0</v>
      </c>
      <c r="AR117" s="19" t="s">
        <v>261</v>
      </c>
      <c r="AT117" s="19" t="s">
        <v>156</v>
      </c>
      <c r="AU117" s="19" t="s">
        <v>75</v>
      </c>
      <c r="AY117" s="19" t="s">
        <v>154</v>
      </c>
      <c r="BE117" s="96">
        <f>IF($N$117="základní",$J$117,0)</f>
        <v>0</v>
      </c>
      <c r="BF117" s="96">
        <f>IF($N$117="snížená",$J$117,0)</f>
        <v>0</v>
      </c>
      <c r="BG117" s="96">
        <f>IF($N$117="zákl. přenesená",$J$117,0)</f>
        <v>0</v>
      </c>
      <c r="BH117" s="96">
        <f>IF($N$117="sníž. přenesená",$J$117,0)</f>
        <v>0</v>
      </c>
      <c r="BI117" s="96">
        <f>IF($N$117="nulová",$J$117,0)</f>
        <v>0</v>
      </c>
      <c r="BJ117" s="19" t="s">
        <v>73</v>
      </c>
      <c r="BK117" s="96">
        <f>ROUND($I$117*$H$117,1)</f>
        <v>0</v>
      </c>
      <c r="BL117" s="19" t="s">
        <v>261</v>
      </c>
      <c r="BM117" s="19" t="s">
        <v>2414</v>
      </c>
    </row>
    <row r="118" spans="2:65" s="22" customFormat="1" ht="27" customHeight="1" x14ac:dyDescent="0.3">
      <c r="B118" s="23"/>
      <c r="C118" s="108" t="s">
        <v>295</v>
      </c>
      <c r="D118" s="108" t="s">
        <v>171</v>
      </c>
      <c r="E118" s="106" t="s">
        <v>2415</v>
      </c>
      <c r="F118" s="107" t="s">
        <v>2416</v>
      </c>
      <c r="G118" s="108" t="s">
        <v>258</v>
      </c>
      <c r="H118" s="109">
        <v>5</v>
      </c>
      <c r="I118" s="119"/>
      <c r="J118" s="110">
        <f>ROUND($I$118*$H$118,1)</f>
        <v>0</v>
      </c>
      <c r="K118" s="107"/>
      <c r="L118" s="111"/>
      <c r="M118" s="112"/>
      <c r="N118" s="113" t="s">
        <v>37</v>
      </c>
      <c r="Q118" s="94">
        <v>0</v>
      </c>
      <c r="R118" s="94">
        <f>$Q$118*$H$118</f>
        <v>0</v>
      </c>
      <c r="S118" s="94">
        <v>0</v>
      </c>
      <c r="T118" s="95">
        <f>$S$118*$H$118</f>
        <v>0</v>
      </c>
      <c r="AR118" s="19" t="s">
        <v>354</v>
      </c>
      <c r="AT118" s="19" t="s">
        <v>171</v>
      </c>
      <c r="AU118" s="19" t="s">
        <v>75</v>
      </c>
      <c r="AY118" s="19" t="s">
        <v>154</v>
      </c>
      <c r="BE118" s="96">
        <f>IF($N$118="základní",$J$118,0)</f>
        <v>0</v>
      </c>
      <c r="BF118" s="96">
        <f>IF($N$118="snížená",$J$118,0)</f>
        <v>0</v>
      </c>
      <c r="BG118" s="96">
        <f>IF($N$118="zákl. přenesená",$J$118,0)</f>
        <v>0</v>
      </c>
      <c r="BH118" s="96">
        <f>IF($N$118="sníž. přenesená",$J$118,0)</f>
        <v>0</v>
      </c>
      <c r="BI118" s="96">
        <f>IF($N$118="nulová",$J$118,0)</f>
        <v>0</v>
      </c>
      <c r="BJ118" s="19" t="s">
        <v>73</v>
      </c>
      <c r="BK118" s="96">
        <f>ROUND($I$118*$H$118,1)</f>
        <v>0</v>
      </c>
      <c r="BL118" s="19" t="s">
        <v>261</v>
      </c>
      <c r="BM118" s="19" t="s">
        <v>2417</v>
      </c>
    </row>
    <row r="119" spans="2:65" s="22" customFormat="1" ht="27" customHeight="1" x14ac:dyDescent="0.3">
      <c r="B119" s="23"/>
      <c r="C119" s="89" t="s">
        <v>300</v>
      </c>
      <c r="D119" s="89" t="s">
        <v>156</v>
      </c>
      <c r="E119" s="87" t="s">
        <v>2418</v>
      </c>
      <c r="F119" s="88" t="s">
        <v>2419</v>
      </c>
      <c r="G119" s="89" t="s">
        <v>258</v>
      </c>
      <c r="H119" s="90">
        <v>5</v>
      </c>
      <c r="I119" s="118"/>
      <c r="J119" s="91">
        <f>ROUND($I$119*$H$119,1)</f>
        <v>0</v>
      </c>
      <c r="K119" s="88"/>
      <c r="L119" s="23"/>
      <c r="M119" s="92"/>
      <c r="N119" s="93" t="s">
        <v>37</v>
      </c>
      <c r="Q119" s="94">
        <v>0</v>
      </c>
      <c r="R119" s="94">
        <f>$Q$119*$H$119</f>
        <v>0</v>
      </c>
      <c r="S119" s="94">
        <v>0</v>
      </c>
      <c r="T119" s="95">
        <f>$S$119*$H$119</f>
        <v>0</v>
      </c>
      <c r="AR119" s="19" t="s">
        <v>261</v>
      </c>
      <c r="AT119" s="19" t="s">
        <v>156</v>
      </c>
      <c r="AU119" s="19" t="s">
        <v>75</v>
      </c>
      <c r="AY119" s="19" t="s">
        <v>154</v>
      </c>
      <c r="BE119" s="96">
        <f>IF($N$119="základní",$J$119,0)</f>
        <v>0</v>
      </c>
      <c r="BF119" s="96">
        <f>IF($N$119="snížená",$J$119,0)</f>
        <v>0</v>
      </c>
      <c r="BG119" s="96">
        <f>IF($N$119="zákl. přenesená",$J$119,0)</f>
        <v>0</v>
      </c>
      <c r="BH119" s="96">
        <f>IF($N$119="sníž. přenesená",$J$119,0)</f>
        <v>0</v>
      </c>
      <c r="BI119" s="96">
        <f>IF($N$119="nulová",$J$119,0)</f>
        <v>0</v>
      </c>
      <c r="BJ119" s="19" t="s">
        <v>73</v>
      </c>
      <c r="BK119" s="96">
        <f>ROUND($I$119*$H$119,1)</f>
        <v>0</v>
      </c>
      <c r="BL119" s="19" t="s">
        <v>261</v>
      </c>
      <c r="BM119" s="19" t="s">
        <v>2420</v>
      </c>
    </row>
    <row r="120" spans="2:65" s="22" customFormat="1" ht="27" customHeight="1" x14ac:dyDescent="0.3">
      <c r="B120" s="23"/>
      <c r="C120" s="108" t="s">
        <v>319</v>
      </c>
      <c r="D120" s="108" t="s">
        <v>171</v>
      </c>
      <c r="E120" s="106" t="s">
        <v>2421</v>
      </c>
      <c r="F120" s="107" t="s">
        <v>2422</v>
      </c>
      <c r="G120" s="108" t="s">
        <v>258</v>
      </c>
      <c r="H120" s="109">
        <v>1</v>
      </c>
      <c r="I120" s="119"/>
      <c r="J120" s="110">
        <f>ROUND($I$120*$H$120,1)</f>
        <v>0</v>
      </c>
      <c r="K120" s="107"/>
      <c r="L120" s="111"/>
      <c r="M120" s="112"/>
      <c r="N120" s="113" t="s">
        <v>37</v>
      </c>
      <c r="Q120" s="94">
        <v>0</v>
      </c>
      <c r="R120" s="94">
        <f>$Q$120*$H$120</f>
        <v>0</v>
      </c>
      <c r="S120" s="94">
        <v>0</v>
      </c>
      <c r="T120" s="95">
        <f>$S$120*$H$120</f>
        <v>0</v>
      </c>
      <c r="AR120" s="19" t="s">
        <v>354</v>
      </c>
      <c r="AT120" s="19" t="s">
        <v>171</v>
      </c>
      <c r="AU120" s="19" t="s">
        <v>75</v>
      </c>
      <c r="AY120" s="19" t="s">
        <v>154</v>
      </c>
      <c r="BE120" s="96">
        <f>IF($N$120="základní",$J$120,0)</f>
        <v>0</v>
      </c>
      <c r="BF120" s="96">
        <f>IF($N$120="snížená",$J$120,0)</f>
        <v>0</v>
      </c>
      <c r="BG120" s="96">
        <f>IF($N$120="zákl. přenesená",$J$120,0)</f>
        <v>0</v>
      </c>
      <c r="BH120" s="96">
        <f>IF($N$120="sníž. přenesená",$J$120,0)</f>
        <v>0</v>
      </c>
      <c r="BI120" s="96">
        <f>IF($N$120="nulová",$J$120,0)</f>
        <v>0</v>
      </c>
      <c r="BJ120" s="19" t="s">
        <v>73</v>
      </c>
      <c r="BK120" s="96">
        <f>ROUND($I$120*$H$120,1)</f>
        <v>0</v>
      </c>
      <c r="BL120" s="19" t="s">
        <v>261</v>
      </c>
      <c r="BM120" s="19" t="s">
        <v>2423</v>
      </c>
    </row>
    <row r="121" spans="2:65" s="22" customFormat="1" ht="27" customHeight="1" x14ac:dyDescent="0.3">
      <c r="B121" s="23"/>
      <c r="C121" s="89" t="s">
        <v>323</v>
      </c>
      <c r="D121" s="89" t="s">
        <v>156</v>
      </c>
      <c r="E121" s="87" t="s">
        <v>2424</v>
      </c>
      <c r="F121" s="88" t="s">
        <v>2425</v>
      </c>
      <c r="G121" s="89" t="s">
        <v>258</v>
      </c>
      <c r="H121" s="90">
        <v>1</v>
      </c>
      <c r="I121" s="118"/>
      <c r="J121" s="91">
        <f>ROUND($I$121*$H$121,1)</f>
        <v>0</v>
      </c>
      <c r="K121" s="88"/>
      <c r="L121" s="23"/>
      <c r="M121" s="92"/>
      <c r="N121" s="93" t="s">
        <v>37</v>
      </c>
      <c r="Q121" s="94">
        <v>0</v>
      </c>
      <c r="R121" s="94">
        <f>$Q$121*$H$121</f>
        <v>0</v>
      </c>
      <c r="S121" s="94">
        <v>0</v>
      </c>
      <c r="T121" s="95">
        <f>$S$121*$H$121</f>
        <v>0</v>
      </c>
      <c r="AR121" s="19" t="s">
        <v>261</v>
      </c>
      <c r="AT121" s="19" t="s">
        <v>156</v>
      </c>
      <c r="AU121" s="19" t="s">
        <v>75</v>
      </c>
      <c r="AY121" s="19" t="s">
        <v>154</v>
      </c>
      <c r="BE121" s="96">
        <f>IF($N$121="základní",$J$121,0)</f>
        <v>0</v>
      </c>
      <c r="BF121" s="96">
        <f>IF($N$121="snížená",$J$121,0)</f>
        <v>0</v>
      </c>
      <c r="BG121" s="96">
        <f>IF($N$121="zákl. přenesená",$J$121,0)</f>
        <v>0</v>
      </c>
      <c r="BH121" s="96">
        <f>IF($N$121="sníž. přenesená",$J$121,0)</f>
        <v>0</v>
      </c>
      <c r="BI121" s="96">
        <f>IF($N$121="nulová",$J$121,0)</f>
        <v>0</v>
      </c>
      <c r="BJ121" s="19" t="s">
        <v>73</v>
      </c>
      <c r="BK121" s="96">
        <f>ROUND($I$121*$H$121,1)</f>
        <v>0</v>
      </c>
      <c r="BL121" s="19" t="s">
        <v>261</v>
      </c>
      <c r="BM121" s="19" t="s">
        <v>2426</v>
      </c>
    </row>
    <row r="122" spans="2:65" s="22" customFormat="1" ht="39" customHeight="1" x14ac:dyDescent="0.3">
      <c r="B122" s="23"/>
      <c r="C122" s="108" t="s">
        <v>327</v>
      </c>
      <c r="D122" s="108" t="s">
        <v>171</v>
      </c>
      <c r="E122" s="106" t="s">
        <v>2427</v>
      </c>
      <c r="F122" s="107" t="s">
        <v>2428</v>
      </c>
      <c r="G122" s="108" t="s">
        <v>258</v>
      </c>
      <c r="H122" s="109">
        <v>1</v>
      </c>
      <c r="I122" s="119"/>
      <c r="J122" s="110">
        <f>ROUND($I$122*$H$122,1)</f>
        <v>0</v>
      </c>
      <c r="K122" s="107"/>
      <c r="L122" s="111"/>
      <c r="M122" s="112"/>
      <c r="N122" s="113" t="s">
        <v>37</v>
      </c>
      <c r="Q122" s="94">
        <v>0</v>
      </c>
      <c r="R122" s="94">
        <f>$Q$122*$H$122</f>
        <v>0</v>
      </c>
      <c r="S122" s="94">
        <v>0</v>
      </c>
      <c r="T122" s="95">
        <f>$S$122*$H$122</f>
        <v>0</v>
      </c>
      <c r="AR122" s="19" t="s">
        <v>354</v>
      </c>
      <c r="AT122" s="19" t="s">
        <v>171</v>
      </c>
      <c r="AU122" s="19" t="s">
        <v>75</v>
      </c>
      <c r="AY122" s="19" t="s">
        <v>154</v>
      </c>
      <c r="BE122" s="96">
        <f>IF($N$122="základní",$J$122,0)</f>
        <v>0</v>
      </c>
      <c r="BF122" s="96">
        <f>IF($N$122="snížená",$J$122,0)</f>
        <v>0</v>
      </c>
      <c r="BG122" s="96">
        <f>IF($N$122="zákl. přenesená",$J$122,0)</f>
        <v>0</v>
      </c>
      <c r="BH122" s="96">
        <f>IF($N$122="sníž. přenesená",$J$122,0)</f>
        <v>0</v>
      </c>
      <c r="BI122" s="96">
        <f>IF($N$122="nulová",$J$122,0)</f>
        <v>0</v>
      </c>
      <c r="BJ122" s="19" t="s">
        <v>73</v>
      </c>
      <c r="BK122" s="96">
        <f>ROUND($I$122*$H$122,1)</f>
        <v>0</v>
      </c>
      <c r="BL122" s="19" t="s">
        <v>261</v>
      </c>
      <c r="BM122" s="19" t="s">
        <v>2429</v>
      </c>
    </row>
    <row r="123" spans="2:65" s="22" customFormat="1" ht="39" customHeight="1" x14ac:dyDescent="0.3">
      <c r="B123" s="23"/>
      <c r="C123" s="89" t="s">
        <v>331</v>
      </c>
      <c r="D123" s="89" t="s">
        <v>156</v>
      </c>
      <c r="E123" s="87" t="s">
        <v>2430</v>
      </c>
      <c r="F123" s="88" t="s">
        <v>2431</v>
      </c>
      <c r="G123" s="89" t="s">
        <v>2342</v>
      </c>
      <c r="H123" s="90">
        <v>80</v>
      </c>
      <c r="I123" s="118"/>
      <c r="J123" s="91">
        <f>ROUND($I$123*$H$123,1)</f>
        <v>0</v>
      </c>
      <c r="K123" s="88"/>
      <c r="L123" s="23"/>
      <c r="M123" s="92"/>
      <c r="N123" s="93" t="s">
        <v>37</v>
      </c>
      <c r="Q123" s="94">
        <v>0</v>
      </c>
      <c r="R123" s="94">
        <f>$Q$123*$H$123</f>
        <v>0</v>
      </c>
      <c r="S123" s="94">
        <v>0</v>
      </c>
      <c r="T123" s="95">
        <f>$S$123*$H$123</f>
        <v>0</v>
      </c>
      <c r="AR123" s="19" t="s">
        <v>261</v>
      </c>
      <c r="AT123" s="19" t="s">
        <v>156</v>
      </c>
      <c r="AU123" s="19" t="s">
        <v>75</v>
      </c>
      <c r="AY123" s="19" t="s">
        <v>154</v>
      </c>
      <c r="BE123" s="96">
        <f>IF($N$123="základní",$J$123,0)</f>
        <v>0</v>
      </c>
      <c r="BF123" s="96">
        <f>IF($N$123="snížená",$J$123,0)</f>
        <v>0</v>
      </c>
      <c r="BG123" s="96">
        <f>IF($N$123="zákl. přenesená",$J$123,0)</f>
        <v>0</v>
      </c>
      <c r="BH123" s="96">
        <f>IF($N$123="sníž. přenesená",$J$123,0)</f>
        <v>0</v>
      </c>
      <c r="BI123" s="96">
        <f>IF($N$123="nulová",$J$123,0)</f>
        <v>0</v>
      </c>
      <c r="BJ123" s="19" t="s">
        <v>73</v>
      </c>
      <c r="BK123" s="96">
        <f>ROUND($I$123*$H$123,1)</f>
        <v>0</v>
      </c>
      <c r="BL123" s="19" t="s">
        <v>261</v>
      </c>
      <c r="BM123" s="19" t="s">
        <v>2432</v>
      </c>
    </row>
    <row r="124" spans="2:65" s="22" customFormat="1" ht="27" customHeight="1" x14ac:dyDescent="0.3">
      <c r="B124" s="23"/>
      <c r="C124" s="108" t="s">
        <v>337</v>
      </c>
      <c r="D124" s="108" t="s">
        <v>171</v>
      </c>
      <c r="E124" s="106" t="s">
        <v>2433</v>
      </c>
      <c r="F124" s="107" t="s">
        <v>2434</v>
      </c>
      <c r="G124" s="108" t="s">
        <v>258</v>
      </c>
      <c r="H124" s="109">
        <v>1</v>
      </c>
      <c r="I124" s="119"/>
      <c r="J124" s="110">
        <f>ROUND($I$124*$H$124,1)</f>
        <v>0</v>
      </c>
      <c r="K124" s="107"/>
      <c r="L124" s="111"/>
      <c r="M124" s="112"/>
      <c r="N124" s="113" t="s">
        <v>37</v>
      </c>
      <c r="Q124" s="94">
        <v>0</v>
      </c>
      <c r="R124" s="94">
        <f>$Q$124*$H$124</f>
        <v>0</v>
      </c>
      <c r="S124" s="94">
        <v>0</v>
      </c>
      <c r="T124" s="95">
        <f>$S$124*$H$124</f>
        <v>0</v>
      </c>
      <c r="AR124" s="19" t="s">
        <v>354</v>
      </c>
      <c r="AT124" s="19" t="s">
        <v>171</v>
      </c>
      <c r="AU124" s="19" t="s">
        <v>75</v>
      </c>
      <c r="AY124" s="19" t="s">
        <v>154</v>
      </c>
      <c r="BE124" s="96">
        <f>IF($N$124="základní",$J$124,0)</f>
        <v>0</v>
      </c>
      <c r="BF124" s="96">
        <f>IF($N$124="snížená",$J$124,0)</f>
        <v>0</v>
      </c>
      <c r="BG124" s="96">
        <f>IF($N$124="zákl. přenesená",$J$124,0)</f>
        <v>0</v>
      </c>
      <c r="BH124" s="96">
        <f>IF($N$124="sníž. přenesená",$J$124,0)</f>
        <v>0</v>
      </c>
      <c r="BI124" s="96">
        <f>IF($N$124="nulová",$J$124,0)</f>
        <v>0</v>
      </c>
      <c r="BJ124" s="19" t="s">
        <v>73</v>
      </c>
      <c r="BK124" s="96">
        <f>ROUND($I$124*$H$124,1)</f>
        <v>0</v>
      </c>
      <c r="BL124" s="19" t="s">
        <v>261</v>
      </c>
      <c r="BM124" s="19" t="s">
        <v>2435</v>
      </c>
    </row>
    <row r="125" spans="2:65" s="22" customFormat="1" ht="27" customHeight="1" x14ac:dyDescent="0.3">
      <c r="B125" s="23"/>
      <c r="C125" s="89" t="s">
        <v>342</v>
      </c>
      <c r="D125" s="89" t="s">
        <v>156</v>
      </c>
      <c r="E125" s="87" t="s">
        <v>2436</v>
      </c>
      <c r="F125" s="88" t="s">
        <v>2437</v>
      </c>
      <c r="G125" s="89" t="s">
        <v>258</v>
      </c>
      <c r="H125" s="90">
        <v>1</v>
      </c>
      <c r="I125" s="118"/>
      <c r="J125" s="91">
        <f>ROUND($I$125*$H$125,1)</f>
        <v>0</v>
      </c>
      <c r="K125" s="88"/>
      <c r="L125" s="23"/>
      <c r="M125" s="92"/>
      <c r="N125" s="114" t="s">
        <v>37</v>
      </c>
      <c r="O125" s="115"/>
      <c r="P125" s="115"/>
      <c r="Q125" s="116">
        <v>0</v>
      </c>
      <c r="R125" s="116">
        <f>$Q$125*$H$125</f>
        <v>0</v>
      </c>
      <c r="S125" s="116">
        <v>0</v>
      </c>
      <c r="T125" s="117">
        <f>$S$125*$H$125</f>
        <v>0</v>
      </c>
      <c r="AR125" s="19" t="s">
        <v>261</v>
      </c>
      <c r="AT125" s="19" t="s">
        <v>156</v>
      </c>
      <c r="AU125" s="19" t="s">
        <v>75</v>
      </c>
      <c r="AY125" s="19" t="s">
        <v>154</v>
      </c>
      <c r="BE125" s="96">
        <f>IF($N$125="základní",$J$125,0)</f>
        <v>0</v>
      </c>
      <c r="BF125" s="96">
        <f>IF($N$125="snížená",$J$125,0)</f>
        <v>0</v>
      </c>
      <c r="BG125" s="96">
        <f>IF($N$125="zákl. přenesená",$J$125,0)</f>
        <v>0</v>
      </c>
      <c r="BH125" s="96">
        <f>IF($N$125="sníž. přenesená",$J$125,0)</f>
        <v>0</v>
      </c>
      <c r="BI125" s="96">
        <f>IF($N$125="nulová",$J$125,0)</f>
        <v>0</v>
      </c>
      <c r="BJ125" s="19" t="s">
        <v>73</v>
      </c>
      <c r="BK125" s="96">
        <f>ROUND($I$125*$H$125,1)</f>
        <v>0</v>
      </c>
      <c r="BL125" s="19" t="s">
        <v>261</v>
      </c>
      <c r="BM125" s="19" t="s">
        <v>2438</v>
      </c>
    </row>
    <row r="126" spans="2:65" s="22" customFormat="1" ht="7.5" customHeight="1" x14ac:dyDescent="0.3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23"/>
    </row>
    <row r="887" s="9" customFormat="1" ht="14.25" customHeight="1" x14ac:dyDescent="0.3"/>
  </sheetData>
  <sheetProtection password="CF66" sheet="1"/>
  <autoFilter ref="C91:K125"/>
  <mergeCells count="15">
    <mergeCell ref="E84:H84"/>
    <mergeCell ref="E82:H82"/>
    <mergeCell ref="E80:H80"/>
    <mergeCell ref="G1:H1"/>
    <mergeCell ref="L2:V2"/>
    <mergeCell ref="E53:H53"/>
    <mergeCell ref="E51:H51"/>
    <mergeCell ref="E55:H55"/>
    <mergeCell ref="E78:H78"/>
    <mergeCell ref="E7:H7"/>
    <mergeCell ref="E11:H11"/>
    <mergeCell ref="E9:H9"/>
    <mergeCell ref="E13:H13"/>
    <mergeCell ref="E28:H28"/>
    <mergeCell ref="E49:H49"/>
  </mergeCells>
  <hyperlinks>
    <hyperlink ref="F1:G1" location="C2" tooltip="Krycí list soupisu" display="1) Krycí list soupisu"/>
    <hyperlink ref="G1:H1" location="C62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87"/>
  <sheetViews>
    <sheetView showGridLines="0" workbookViewId="0">
      <pane ySplit="1" topLeftCell="A72" activePane="bottomLeft" state="frozenSplit"/>
      <selection pane="bottomLeft" activeCell="I94" sqref="I94"/>
    </sheetView>
  </sheetViews>
  <sheetFormatPr defaultColWidth="10.5" defaultRowHeight="14.25" customHeight="1" x14ac:dyDescent="0.3"/>
  <cols>
    <col min="1" max="1" width="8.33203125" style="9" customWidth="1"/>
    <col min="2" max="2" width="1.6640625" style="9" customWidth="1"/>
    <col min="3" max="3" width="4.1640625" style="9" customWidth="1"/>
    <col min="4" max="4" width="4.33203125" style="9" customWidth="1"/>
    <col min="5" max="5" width="17.1640625" style="9" customWidth="1"/>
    <col min="6" max="6" width="90.83203125" style="9" customWidth="1"/>
    <col min="7" max="7" width="8.6640625" style="9" customWidth="1"/>
    <col min="8" max="8" width="11.1640625" style="9" customWidth="1"/>
    <col min="9" max="9" width="12.6640625" style="9" customWidth="1"/>
    <col min="10" max="10" width="23.5" style="9" customWidth="1"/>
    <col min="11" max="11" width="15.5" style="9" customWidth="1"/>
    <col min="12" max="12" width="10.5" style="10" customWidth="1"/>
    <col min="13" max="18" width="10.5" style="9" hidden="1" customWidth="1"/>
    <col min="19" max="19" width="8.1640625" style="9" hidden="1" customWidth="1"/>
    <col min="20" max="20" width="29.6640625" style="9" hidden="1" customWidth="1"/>
    <col min="21" max="21" width="16.33203125" style="9" hidden="1" customWidth="1"/>
    <col min="22" max="22" width="12.33203125" style="9" customWidth="1"/>
    <col min="23" max="23" width="16.33203125" style="9" customWidth="1"/>
    <col min="24" max="24" width="12.1640625" style="9" customWidth="1"/>
    <col min="25" max="25" width="15" style="9" customWidth="1"/>
    <col min="26" max="26" width="11" style="9" customWidth="1"/>
    <col min="27" max="27" width="15" style="9" customWidth="1"/>
    <col min="28" max="28" width="16.33203125" style="9" customWidth="1"/>
    <col min="29" max="29" width="11" style="9" customWidth="1"/>
    <col min="30" max="30" width="15" style="9" customWidth="1"/>
    <col min="31" max="31" width="16.33203125" style="9" customWidth="1"/>
    <col min="32" max="43" width="10.5" style="10" customWidth="1"/>
    <col min="44" max="65" width="10.5" style="9" hidden="1" customWidth="1"/>
    <col min="66" max="16384" width="10.5" style="10"/>
  </cols>
  <sheetData>
    <row r="1" spans="1:256" s="8" customFormat="1" ht="22.5" customHeight="1" x14ac:dyDescent="0.3">
      <c r="A1" s="5"/>
      <c r="B1" s="2"/>
      <c r="C1" s="2"/>
      <c r="D1" s="3" t="s">
        <v>1</v>
      </c>
      <c r="E1" s="2"/>
      <c r="F1" s="6" t="s">
        <v>2638</v>
      </c>
      <c r="G1" s="214" t="s">
        <v>2639</v>
      </c>
      <c r="H1" s="214"/>
      <c r="I1" s="2"/>
      <c r="J1" s="6" t="s">
        <v>2640</v>
      </c>
      <c r="K1" s="3" t="s">
        <v>111</v>
      </c>
      <c r="L1" s="6" t="s">
        <v>2641</v>
      </c>
      <c r="M1" s="6"/>
      <c r="N1" s="6"/>
      <c r="O1" s="6"/>
      <c r="P1" s="6"/>
      <c r="Q1" s="6"/>
      <c r="R1" s="6"/>
      <c r="S1" s="6"/>
      <c r="T1" s="6"/>
      <c r="U1" s="7"/>
      <c r="V1" s="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9" customFormat="1" ht="37.5" customHeight="1" x14ac:dyDescent="0.3">
      <c r="L2" s="178" t="s">
        <v>6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9" t="s">
        <v>107</v>
      </c>
    </row>
    <row r="3" spans="1:256" s="9" customFormat="1" ht="7.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3"/>
      <c r="AT3" s="9" t="s">
        <v>75</v>
      </c>
    </row>
    <row r="4" spans="1:256" s="9" customFormat="1" ht="37.5" customHeight="1" x14ac:dyDescent="0.3">
      <c r="B4" s="14"/>
      <c r="D4" s="15" t="s">
        <v>112</v>
      </c>
      <c r="K4" s="16"/>
      <c r="M4" s="17" t="s">
        <v>11</v>
      </c>
      <c r="AT4" s="9" t="s">
        <v>4</v>
      </c>
    </row>
    <row r="5" spans="1:256" s="9" customFormat="1" ht="7.5" customHeight="1" x14ac:dyDescent="0.3">
      <c r="B5" s="14"/>
      <c r="K5" s="16"/>
    </row>
    <row r="6" spans="1:256" s="9" customFormat="1" ht="15.75" customHeight="1" x14ac:dyDescent="0.3">
      <c r="B6" s="14"/>
      <c r="D6" s="18" t="s">
        <v>17</v>
      </c>
      <c r="K6" s="16"/>
    </row>
    <row r="7" spans="1:256" s="9" customFormat="1" ht="15.75" customHeight="1" x14ac:dyDescent="0.3">
      <c r="B7" s="14"/>
      <c r="E7" s="215" t="str">
        <f>'Rekapitulace stavby'!$K$6</f>
        <v>Město Libavá - rekonstrukce kotelny č. 210</v>
      </c>
      <c r="F7" s="179"/>
      <c r="G7" s="179"/>
      <c r="H7" s="179"/>
      <c r="K7" s="16"/>
    </row>
    <row r="8" spans="1:256" s="9" customFormat="1" ht="15.75" customHeight="1" x14ac:dyDescent="0.3">
      <c r="B8" s="14"/>
      <c r="D8" s="18" t="s">
        <v>113</v>
      </c>
      <c r="K8" s="16"/>
    </row>
    <row r="9" spans="1:256" s="9" customFormat="1" ht="16.5" customHeight="1" x14ac:dyDescent="0.3">
      <c r="B9" s="14"/>
      <c r="E9" s="215" t="s">
        <v>986</v>
      </c>
      <c r="F9" s="179"/>
      <c r="G9" s="179"/>
      <c r="H9" s="179"/>
      <c r="K9" s="16"/>
    </row>
    <row r="10" spans="1:256" s="9" customFormat="1" ht="15.75" customHeight="1" x14ac:dyDescent="0.3">
      <c r="B10" s="14"/>
      <c r="D10" s="18" t="s">
        <v>115</v>
      </c>
      <c r="K10" s="16"/>
    </row>
    <row r="11" spans="1:256" s="19" customFormat="1" ht="16.5" customHeight="1" x14ac:dyDescent="0.3">
      <c r="B11" s="20"/>
      <c r="E11" s="217" t="s">
        <v>2119</v>
      </c>
      <c r="F11" s="216"/>
      <c r="G11" s="216"/>
      <c r="H11" s="216"/>
      <c r="K11" s="21"/>
    </row>
    <row r="12" spans="1:256" s="22" customFormat="1" ht="15.75" customHeight="1" x14ac:dyDescent="0.3">
      <c r="B12" s="23"/>
      <c r="D12" s="18" t="s">
        <v>2120</v>
      </c>
      <c r="K12" s="24"/>
    </row>
    <row r="13" spans="1:256" s="22" customFormat="1" ht="37.5" customHeight="1" x14ac:dyDescent="0.3">
      <c r="B13" s="23"/>
      <c r="E13" s="196" t="s">
        <v>2498</v>
      </c>
      <c r="F13" s="197"/>
      <c r="G13" s="197"/>
      <c r="H13" s="197"/>
      <c r="K13" s="24"/>
    </row>
    <row r="14" spans="1:256" s="22" customFormat="1" ht="14.25" customHeight="1" x14ac:dyDescent="0.3">
      <c r="B14" s="23"/>
      <c r="K14" s="24"/>
    </row>
    <row r="15" spans="1:256" s="22" customFormat="1" ht="15" customHeight="1" x14ac:dyDescent="0.3">
      <c r="B15" s="23"/>
      <c r="D15" s="18" t="s">
        <v>19</v>
      </c>
      <c r="F15" s="25"/>
      <c r="I15" s="18" t="s">
        <v>20</v>
      </c>
      <c r="J15" s="25"/>
      <c r="K15" s="24"/>
    </row>
    <row r="16" spans="1:256" s="22" customFormat="1" ht="15" customHeight="1" x14ac:dyDescent="0.3">
      <c r="B16" s="23"/>
      <c r="D16" s="18" t="s">
        <v>21</v>
      </c>
      <c r="F16" s="25" t="s">
        <v>22</v>
      </c>
      <c r="I16" s="18" t="s">
        <v>23</v>
      </c>
      <c r="J16" s="26" t="str">
        <f>'Rekapitulace stavby'!$AN$8</f>
        <v>Vyplň údaj</v>
      </c>
      <c r="K16" s="24"/>
    </row>
    <row r="17" spans="2:11" s="22" customFormat="1" ht="12" customHeight="1" x14ac:dyDescent="0.3">
      <c r="B17" s="23"/>
      <c r="K17" s="24"/>
    </row>
    <row r="18" spans="2:11" s="22" customFormat="1" ht="15" customHeight="1" x14ac:dyDescent="0.3">
      <c r="B18" s="23"/>
      <c r="D18" s="18" t="s">
        <v>24</v>
      </c>
      <c r="I18" s="18" t="s">
        <v>25</v>
      </c>
      <c r="J18" s="25" t="str">
        <f>IF('Rekapitulace stavby'!$AN$10="","",'Rekapitulace stavby'!$AN$10)</f>
        <v/>
      </c>
      <c r="K18" s="24"/>
    </row>
    <row r="19" spans="2:11" s="22" customFormat="1" ht="18.75" customHeight="1" x14ac:dyDescent="0.3">
      <c r="B19" s="23"/>
      <c r="E19" s="25" t="str">
        <f>IF('Rekapitulace stavby'!$E$11="","",'Rekapitulace stavby'!$E$11)</f>
        <v xml:space="preserve"> </v>
      </c>
      <c r="I19" s="18" t="s">
        <v>26</v>
      </c>
      <c r="J19" s="25" t="str">
        <f>IF('Rekapitulace stavby'!$AN$11="","",'Rekapitulace stavby'!$AN$11)</f>
        <v/>
      </c>
      <c r="K19" s="24"/>
    </row>
    <row r="20" spans="2:11" s="22" customFormat="1" ht="7.5" customHeight="1" x14ac:dyDescent="0.3">
      <c r="B20" s="23"/>
      <c r="K20" s="24"/>
    </row>
    <row r="21" spans="2:11" s="22" customFormat="1" ht="15" customHeight="1" x14ac:dyDescent="0.3">
      <c r="B21" s="23"/>
      <c r="D21" s="18" t="s">
        <v>27</v>
      </c>
      <c r="I21" s="18" t="s">
        <v>25</v>
      </c>
      <c r="J21" s="25" t="str">
        <f>IF('Rekapitulace stavby'!$AN$13="Vyplň údaj","",IF('Rekapitulace stavby'!$AN$13="","",'Rekapitulace stavby'!$AN$13))</f>
        <v/>
      </c>
      <c r="K21" s="24"/>
    </row>
    <row r="22" spans="2:11" s="22" customFormat="1" ht="18.75" customHeight="1" x14ac:dyDescent="0.3">
      <c r="B22" s="23"/>
      <c r="E22" s="25" t="str">
        <f>IF('Rekapitulace stavby'!$E$14="Vyplň údaj","",IF('Rekapitulace stavby'!$E$14="","",'Rekapitulace stavby'!$E$14))</f>
        <v/>
      </c>
      <c r="I22" s="18" t="s">
        <v>26</v>
      </c>
      <c r="J22" s="25" t="str">
        <f>IF('Rekapitulace stavby'!$AN$14="Vyplň údaj","",IF('Rekapitulace stavby'!$AN$14="","",'Rekapitulace stavby'!$AN$14))</f>
        <v/>
      </c>
      <c r="K22" s="24"/>
    </row>
    <row r="23" spans="2:11" s="22" customFormat="1" ht="7.5" customHeight="1" x14ac:dyDescent="0.3">
      <c r="B23" s="23"/>
      <c r="K23" s="24"/>
    </row>
    <row r="24" spans="2:11" s="22" customFormat="1" ht="15" customHeight="1" x14ac:dyDescent="0.3">
      <c r="B24" s="23"/>
      <c r="D24" s="18" t="s">
        <v>29</v>
      </c>
      <c r="I24" s="18" t="s">
        <v>25</v>
      </c>
      <c r="J24" s="25" t="str">
        <f>IF('Rekapitulace stavby'!$AN$16="","",'Rekapitulace stavby'!$AN$16)</f>
        <v/>
      </c>
      <c r="K24" s="24"/>
    </row>
    <row r="25" spans="2:11" s="22" customFormat="1" ht="18.75" customHeight="1" x14ac:dyDescent="0.3">
      <c r="B25" s="23"/>
      <c r="E25" s="25" t="str">
        <f>IF('Rekapitulace stavby'!$E$17="","",'Rekapitulace stavby'!$E$17)</f>
        <v xml:space="preserve"> </v>
      </c>
      <c r="I25" s="18" t="s">
        <v>26</v>
      </c>
      <c r="J25" s="25" t="str">
        <f>IF('Rekapitulace stavby'!$AN$17="","",'Rekapitulace stavby'!$AN$17)</f>
        <v/>
      </c>
      <c r="K25" s="24"/>
    </row>
    <row r="26" spans="2:11" s="22" customFormat="1" ht="7.5" customHeight="1" x14ac:dyDescent="0.3">
      <c r="B26" s="23"/>
      <c r="K26" s="24"/>
    </row>
    <row r="27" spans="2:11" s="22" customFormat="1" ht="15" customHeight="1" x14ac:dyDescent="0.3">
      <c r="B27" s="23"/>
      <c r="D27" s="18" t="s">
        <v>30</v>
      </c>
      <c r="K27" s="24"/>
    </row>
    <row r="28" spans="2:11" s="19" customFormat="1" ht="15.75" customHeight="1" x14ac:dyDescent="0.3">
      <c r="B28" s="20"/>
      <c r="E28" s="210"/>
      <c r="F28" s="216"/>
      <c r="G28" s="216"/>
      <c r="H28" s="216"/>
      <c r="K28" s="21"/>
    </row>
    <row r="29" spans="2:11" s="22" customFormat="1" ht="7.5" customHeight="1" x14ac:dyDescent="0.3">
      <c r="B29" s="23"/>
      <c r="K29" s="24"/>
    </row>
    <row r="30" spans="2:11" s="22" customFormat="1" ht="7.5" customHeight="1" x14ac:dyDescent="0.3">
      <c r="B30" s="23"/>
      <c r="D30" s="27"/>
      <c r="E30" s="27"/>
      <c r="F30" s="27"/>
      <c r="G30" s="27"/>
      <c r="H30" s="27"/>
      <c r="I30" s="27"/>
      <c r="J30" s="27"/>
      <c r="K30" s="28"/>
    </row>
    <row r="31" spans="2:11" s="22" customFormat="1" ht="26.25" customHeight="1" x14ac:dyDescent="0.3">
      <c r="B31" s="23"/>
      <c r="D31" s="29" t="s">
        <v>32</v>
      </c>
      <c r="J31" s="30">
        <f>ROUND($J$91,1)</f>
        <v>0</v>
      </c>
      <c r="K31" s="24"/>
    </row>
    <row r="32" spans="2:11" s="22" customFormat="1" ht="7.5" customHeight="1" x14ac:dyDescent="0.3">
      <c r="B32" s="23"/>
      <c r="D32" s="27"/>
      <c r="E32" s="27"/>
      <c r="F32" s="27"/>
      <c r="G32" s="27"/>
      <c r="H32" s="27"/>
      <c r="I32" s="27"/>
      <c r="J32" s="27"/>
      <c r="K32" s="28"/>
    </row>
    <row r="33" spans="2:11" s="22" customFormat="1" ht="15" customHeight="1" x14ac:dyDescent="0.3">
      <c r="B33" s="23"/>
      <c r="F33" s="31" t="s">
        <v>34</v>
      </c>
      <c r="I33" s="31" t="s">
        <v>33</v>
      </c>
      <c r="J33" s="31" t="s">
        <v>35</v>
      </c>
      <c r="K33" s="24"/>
    </row>
    <row r="34" spans="2:11" s="22" customFormat="1" ht="15" customHeight="1" x14ac:dyDescent="0.3">
      <c r="B34" s="23"/>
      <c r="D34" s="32" t="s">
        <v>36</v>
      </c>
      <c r="E34" s="32" t="s">
        <v>37</v>
      </c>
      <c r="F34" s="33">
        <f>ROUND(SUM($BE$91:$BE$99),1)</f>
        <v>0</v>
      </c>
      <c r="I34" s="34">
        <v>0.21</v>
      </c>
      <c r="J34" s="33">
        <f>ROUND(SUM($BE$91:$BE$99)*$I$34,1)</f>
        <v>0</v>
      </c>
      <c r="K34" s="24"/>
    </row>
    <row r="35" spans="2:11" s="22" customFormat="1" ht="15" customHeight="1" x14ac:dyDescent="0.3">
      <c r="B35" s="23"/>
      <c r="E35" s="32" t="s">
        <v>38</v>
      </c>
      <c r="F35" s="33">
        <f>ROUND(SUM($BF$91:$BF$99),1)</f>
        <v>0</v>
      </c>
      <c r="I35" s="34">
        <v>0.15</v>
      </c>
      <c r="J35" s="33">
        <f>ROUND(SUM($BF$91:$BF$99)*$I$35,1)</f>
        <v>0</v>
      </c>
      <c r="K35" s="24"/>
    </row>
    <row r="36" spans="2:11" s="22" customFormat="1" ht="15" hidden="1" customHeight="1" x14ac:dyDescent="0.3">
      <c r="B36" s="23"/>
      <c r="E36" s="32" t="s">
        <v>39</v>
      </c>
      <c r="F36" s="33">
        <f>ROUND(SUM($BG$91:$BG$99),1)</f>
        <v>0</v>
      </c>
      <c r="I36" s="34">
        <v>0.21</v>
      </c>
      <c r="J36" s="33">
        <v>0</v>
      </c>
      <c r="K36" s="24"/>
    </row>
    <row r="37" spans="2:11" s="22" customFormat="1" ht="15" hidden="1" customHeight="1" x14ac:dyDescent="0.3">
      <c r="B37" s="23"/>
      <c r="E37" s="32" t="s">
        <v>40</v>
      </c>
      <c r="F37" s="33">
        <f>ROUND(SUM($BH$91:$BH$99),1)</f>
        <v>0</v>
      </c>
      <c r="I37" s="34">
        <v>0.15</v>
      </c>
      <c r="J37" s="33">
        <v>0</v>
      </c>
      <c r="K37" s="24"/>
    </row>
    <row r="38" spans="2:11" s="22" customFormat="1" ht="15" hidden="1" customHeight="1" x14ac:dyDescent="0.3">
      <c r="B38" s="23"/>
      <c r="E38" s="32" t="s">
        <v>41</v>
      </c>
      <c r="F38" s="33">
        <f>ROUND(SUM($BI$91:$BI$99),1)</f>
        <v>0</v>
      </c>
      <c r="I38" s="34">
        <v>0</v>
      </c>
      <c r="J38" s="33">
        <v>0</v>
      </c>
      <c r="K38" s="24"/>
    </row>
    <row r="39" spans="2:11" s="22" customFormat="1" ht="7.5" customHeight="1" x14ac:dyDescent="0.3">
      <c r="B39" s="23"/>
      <c r="K39" s="24"/>
    </row>
    <row r="40" spans="2:11" s="22" customFormat="1" ht="26.25" customHeight="1" x14ac:dyDescent="0.3">
      <c r="B40" s="23"/>
      <c r="C40" s="35"/>
      <c r="D40" s="36" t="s">
        <v>42</v>
      </c>
      <c r="E40" s="37"/>
      <c r="F40" s="37"/>
      <c r="G40" s="38" t="s">
        <v>43</v>
      </c>
      <c r="H40" s="39" t="s">
        <v>44</v>
      </c>
      <c r="I40" s="37"/>
      <c r="J40" s="40">
        <f>ROUND(SUM($J$31:$J$38),1)</f>
        <v>0</v>
      </c>
      <c r="K40" s="41"/>
    </row>
    <row r="41" spans="2:11" s="22" customFormat="1" ht="15" customHeight="1" x14ac:dyDescent="0.3">
      <c r="B41" s="42"/>
      <c r="C41" s="43"/>
      <c r="D41" s="43"/>
      <c r="E41" s="43"/>
      <c r="F41" s="43"/>
      <c r="G41" s="43"/>
      <c r="H41" s="43"/>
      <c r="I41" s="43"/>
      <c r="J41" s="43"/>
      <c r="K41" s="44"/>
    </row>
    <row r="45" spans="2:11" s="22" customFormat="1" ht="7.5" customHeight="1" x14ac:dyDescent="0.3">
      <c r="B45" s="45"/>
      <c r="C45" s="46"/>
      <c r="D45" s="46"/>
      <c r="E45" s="46"/>
      <c r="F45" s="46"/>
      <c r="G45" s="46"/>
      <c r="H45" s="46"/>
      <c r="I45" s="46"/>
      <c r="J45" s="46"/>
      <c r="K45" s="47"/>
    </row>
    <row r="46" spans="2:11" s="22" customFormat="1" ht="37.5" customHeight="1" x14ac:dyDescent="0.3">
      <c r="B46" s="23"/>
      <c r="C46" s="15" t="s">
        <v>117</v>
      </c>
      <c r="K46" s="24"/>
    </row>
    <row r="47" spans="2:11" s="22" customFormat="1" ht="7.5" customHeight="1" x14ac:dyDescent="0.3">
      <c r="B47" s="23"/>
      <c r="K47" s="24"/>
    </row>
    <row r="48" spans="2:11" s="22" customFormat="1" ht="15" customHeight="1" x14ac:dyDescent="0.3">
      <c r="B48" s="23"/>
      <c r="C48" s="18" t="s">
        <v>17</v>
      </c>
      <c r="K48" s="24"/>
    </row>
    <row r="49" spans="2:47" s="22" customFormat="1" ht="16.5" customHeight="1" x14ac:dyDescent="0.3">
      <c r="B49" s="23"/>
      <c r="E49" s="215" t="str">
        <f>$E$7</f>
        <v>Město Libavá - rekonstrukce kotelny č. 210</v>
      </c>
      <c r="F49" s="197"/>
      <c r="G49" s="197"/>
      <c r="H49" s="197"/>
      <c r="K49" s="24"/>
    </row>
    <row r="50" spans="2:47" s="9" customFormat="1" ht="15.75" customHeight="1" x14ac:dyDescent="0.3">
      <c r="B50" s="14"/>
      <c r="C50" s="18" t="s">
        <v>113</v>
      </c>
      <c r="K50" s="16"/>
    </row>
    <row r="51" spans="2:47" s="9" customFormat="1" ht="16.5" customHeight="1" x14ac:dyDescent="0.3">
      <c r="B51" s="14"/>
      <c r="E51" s="215" t="s">
        <v>986</v>
      </c>
      <c r="F51" s="179"/>
      <c r="G51" s="179"/>
      <c r="H51" s="179"/>
      <c r="K51" s="16"/>
    </row>
    <row r="52" spans="2:47" s="9" customFormat="1" ht="15.75" customHeight="1" x14ac:dyDescent="0.3">
      <c r="B52" s="14"/>
      <c r="C52" s="18" t="s">
        <v>115</v>
      </c>
      <c r="K52" s="16"/>
    </row>
    <row r="53" spans="2:47" s="22" customFormat="1" ht="16.5" customHeight="1" x14ac:dyDescent="0.3">
      <c r="B53" s="23"/>
      <c r="E53" s="204" t="s">
        <v>2119</v>
      </c>
      <c r="F53" s="197"/>
      <c r="G53" s="197"/>
      <c r="H53" s="197"/>
      <c r="K53" s="24"/>
    </row>
    <row r="54" spans="2:47" s="22" customFormat="1" ht="15" customHeight="1" x14ac:dyDescent="0.3">
      <c r="B54" s="23"/>
      <c r="C54" s="18" t="s">
        <v>2120</v>
      </c>
      <c r="K54" s="24"/>
    </row>
    <row r="55" spans="2:47" s="22" customFormat="1" ht="19.5" customHeight="1" x14ac:dyDescent="0.3">
      <c r="B55" s="23"/>
      <c r="E55" s="196" t="str">
        <f>$E$13</f>
        <v>17-335-3-2-4 - Řídící systém - objekty č.208 a č.21</v>
      </c>
      <c r="F55" s="197"/>
      <c r="G55" s="197"/>
      <c r="H55" s="197"/>
      <c r="K55" s="24"/>
    </row>
    <row r="56" spans="2:47" s="22" customFormat="1" ht="7.5" customHeight="1" x14ac:dyDescent="0.3">
      <c r="B56" s="23"/>
      <c r="K56" s="24"/>
    </row>
    <row r="57" spans="2:47" s="22" customFormat="1" ht="18.75" customHeight="1" x14ac:dyDescent="0.3">
      <c r="B57" s="23"/>
      <c r="C57" s="18" t="s">
        <v>21</v>
      </c>
      <c r="F57" s="25" t="str">
        <f>$F$16</f>
        <v xml:space="preserve"> </v>
      </c>
      <c r="I57" s="18" t="s">
        <v>23</v>
      </c>
      <c r="J57" s="26" t="str">
        <f>IF($J$16="","",$J$16)</f>
        <v>Vyplň údaj</v>
      </c>
      <c r="K57" s="24"/>
    </row>
    <row r="58" spans="2:47" s="22" customFormat="1" ht="7.5" customHeight="1" x14ac:dyDescent="0.3">
      <c r="B58" s="23"/>
      <c r="K58" s="24"/>
    </row>
    <row r="59" spans="2:47" s="22" customFormat="1" ht="15.75" customHeight="1" x14ac:dyDescent="0.3">
      <c r="B59" s="23"/>
      <c r="C59" s="18" t="s">
        <v>24</v>
      </c>
      <c r="F59" s="25" t="str">
        <f>$E$19</f>
        <v xml:space="preserve"> </v>
      </c>
      <c r="I59" s="18" t="s">
        <v>29</v>
      </c>
      <c r="J59" s="25" t="str">
        <f>$E$25</f>
        <v xml:space="preserve"> </v>
      </c>
      <c r="K59" s="24"/>
    </row>
    <row r="60" spans="2:47" s="22" customFormat="1" ht="15" customHeight="1" x14ac:dyDescent="0.3">
      <c r="B60" s="23"/>
      <c r="C60" s="18" t="s">
        <v>27</v>
      </c>
      <c r="F60" s="25" t="str">
        <f>IF($E$22="","",$E$22)</f>
        <v/>
      </c>
      <c r="K60" s="24"/>
    </row>
    <row r="61" spans="2:47" s="22" customFormat="1" ht="11.25" customHeight="1" x14ac:dyDescent="0.3">
      <c r="B61" s="23"/>
      <c r="K61" s="24"/>
    </row>
    <row r="62" spans="2:47" s="22" customFormat="1" ht="30" customHeight="1" x14ac:dyDescent="0.3">
      <c r="B62" s="23"/>
      <c r="C62" s="48" t="s">
        <v>118</v>
      </c>
      <c r="D62" s="35"/>
      <c r="E62" s="35"/>
      <c r="F62" s="35"/>
      <c r="G62" s="35"/>
      <c r="H62" s="35"/>
      <c r="I62" s="35"/>
      <c r="J62" s="49" t="s">
        <v>119</v>
      </c>
      <c r="K62" s="50"/>
    </row>
    <row r="63" spans="2:47" s="22" customFormat="1" ht="11.25" customHeight="1" x14ac:dyDescent="0.3">
      <c r="B63" s="23"/>
      <c r="K63" s="24"/>
    </row>
    <row r="64" spans="2:47" s="22" customFormat="1" ht="30" customHeight="1" x14ac:dyDescent="0.3">
      <c r="B64" s="23"/>
      <c r="C64" s="51" t="s">
        <v>120</v>
      </c>
      <c r="J64" s="30">
        <f>ROUND($J$91,1)</f>
        <v>0</v>
      </c>
      <c r="K64" s="24"/>
      <c r="AU64" s="22" t="s">
        <v>121</v>
      </c>
    </row>
    <row r="65" spans="2:12" s="53" customFormat="1" ht="25.5" customHeight="1" x14ac:dyDescent="0.3">
      <c r="B65" s="52"/>
      <c r="D65" s="54" t="s">
        <v>2122</v>
      </c>
      <c r="E65" s="54"/>
      <c r="F65" s="54"/>
      <c r="G65" s="54"/>
      <c r="H65" s="54"/>
      <c r="I65" s="54"/>
      <c r="J65" s="55">
        <f>ROUND($J$92,1)</f>
        <v>0</v>
      </c>
      <c r="K65" s="56"/>
    </row>
    <row r="66" spans="2:12" s="58" customFormat="1" ht="21" customHeight="1" x14ac:dyDescent="0.3">
      <c r="B66" s="57"/>
      <c r="D66" s="59" t="s">
        <v>2365</v>
      </c>
      <c r="E66" s="59"/>
      <c r="F66" s="59"/>
      <c r="G66" s="59"/>
      <c r="H66" s="59"/>
      <c r="I66" s="59"/>
      <c r="J66" s="60">
        <f>ROUND($J$93,1)</f>
        <v>0</v>
      </c>
      <c r="K66" s="61"/>
    </row>
    <row r="67" spans="2:12" s="58" customFormat="1" ht="21" customHeight="1" x14ac:dyDescent="0.3">
      <c r="B67" s="57"/>
      <c r="D67" s="59" t="s">
        <v>2366</v>
      </c>
      <c r="E67" s="59"/>
      <c r="F67" s="59"/>
      <c r="G67" s="59"/>
      <c r="H67" s="59"/>
      <c r="I67" s="59"/>
      <c r="J67" s="60">
        <f>ROUND($J$98,1)</f>
        <v>0</v>
      </c>
      <c r="K67" s="61"/>
    </row>
    <row r="68" spans="2:12" s="22" customFormat="1" ht="22.5" customHeight="1" x14ac:dyDescent="0.3">
      <c r="B68" s="23"/>
      <c r="K68" s="24"/>
    </row>
    <row r="69" spans="2:12" s="22" customFormat="1" ht="7.5" customHeight="1" x14ac:dyDescent="0.3">
      <c r="B69" s="42"/>
      <c r="C69" s="43"/>
      <c r="D69" s="43"/>
      <c r="E69" s="43"/>
      <c r="F69" s="43"/>
      <c r="G69" s="43"/>
      <c r="H69" s="43"/>
      <c r="I69" s="43"/>
      <c r="J69" s="43"/>
      <c r="K69" s="44"/>
    </row>
    <row r="73" spans="2:12" s="22" customFormat="1" ht="7.5" customHeight="1" x14ac:dyDescent="0.3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23"/>
    </row>
    <row r="74" spans="2:12" s="22" customFormat="1" ht="37.5" customHeight="1" x14ac:dyDescent="0.3">
      <c r="B74" s="23"/>
      <c r="C74" s="15" t="s">
        <v>137</v>
      </c>
      <c r="L74" s="23"/>
    </row>
    <row r="75" spans="2:12" s="22" customFormat="1" ht="7.5" customHeight="1" x14ac:dyDescent="0.3">
      <c r="B75" s="23"/>
      <c r="L75" s="23"/>
    </row>
    <row r="76" spans="2:12" s="22" customFormat="1" ht="15" customHeight="1" x14ac:dyDescent="0.3">
      <c r="B76" s="23"/>
      <c r="C76" s="18" t="s">
        <v>17</v>
      </c>
      <c r="L76" s="23"/>
    </row>
    <row r="77" spans="2:12" s="22" customFormat="1" ht="16.5" customHeight="1" x14ac:dyDescent="0.3">
      <c r="B77" s="23"/>
      <c r="E77" s="215" t="str">
        <f>$E$7</f>
        <v>Město Libavá - rekonstrukce kotelny č. 210</v>
      </c>
      <c r="F77" s="197"/>
      <c r="G77" s="197"/>
      <c r="H77" s="197"/>
      <c r="L77" s="23"/>
    </row>
    <row r="78" spans="2:12" s="9" customFormat="1" ht="15.75" customHeight="1" x14ac:dyDescent="0.3">
      <c r="B78" s="14"/>
      <c r="C78" s="18" t="s">
        <v>113</v>
      </c>
      <c r="L78" s="14"/>
    </row>
    <row r="79" spans="2:12" s="9" customFormat="1" ht="16.5" customHeight="1" x14ac:dyDescent="0.3">
      <c r="B79" s="14"/>
      <c r="E79" s="215" t="s">
        <v>986</v>
      </c>
      <c r="F79" s="179"/>
      <c r="G79" s="179"/>
      <c r="H79" s="179"/>
      <c r="L79" s="14"/>
    </row>
    <row r="80" spans="2:12" s="9" customFormat="1" ht="15.75" customHeight="1" x14ac:dyDescent="0.3">
      <c r="B80" s="14"/>
      <c r="C80" s="18" t="s">
        <v>115</v>
      </c>
      <c r="L80" s="14"/>
    </row>
    <row r="81" spans="2:65" s="22" customFormat="1" ht="16.5" customHeight="1" x14ac:dyDescent="0.3">
      <c r="B81" s="23"/>
      <c r="E81" s="204" t="s">
        <v>2119</v>
      </c>
      <c r="F81" s="197"/>
      <c r="G81" s="197"/>
      <c r="H81" s="197"/>
      <c r="L81" s="23"/>
    </row>
    <row r="82" spans="2:65" s="22" customFormat="1" ht="15" customHeight="1" x14ac:dyDescent="0.3">
      <c r="B82" s="23"/>
      <c r="C82" s="18" t="s">
        <v>2120</v>
      </c>
      <c r="L82" s="23"/>
    </row>
    <row r="83" spans="2:65" s="22" customFormat="1" ht="19.5" customHeight="1" x14ac:dyDescent="0.3">
      <c r="B83" s="23"/>
      <c r="E83" s="196" t="str">
        <f>$E$13</f>
        <v>17-335-3-2-4 - Řídící systém - objekty č.208 a č.21</v>
      </c>
      <c r="F83" s="197"/>
      <c r="G83" s="197"/>
      <c r="H83" s="197"/>
      <c r="L83" s="23"/>
    </row>
    <row r="84" spans="2:65" s="22" customFormat="1" ht="7.5" customHeight="1" x14ac:dyDescent="0.3">
      <c r="B84" s="23"/>
      <c r="L84" s="23"/>
    </row>
    <row r="85" spans="2:65" s="22" customFormat="1" ht="18.75" customHeight="1" x14ac:dyDescent="0.3">
      <c r="B85" s="23"/>
      <c r="C85" s="18" t="s">
        <v>21</v>
      </c>
      <c r="F85" s="25" t="str">
        <f>$F$16</f>
        <v xml:space="preserve"> </v>
      </c>
      <c r="I85" s="18" t="s">
        <v>23</v>
      </c>
      <c r="J85" s="26" t="str">
        <f>IF($J$16="","",$J$16)</f>
        <v>Vyplň údaj</v>
      </c>
      <c r="L85" s="23"/>
    </row>
    <row r="86" spans="2:65" s="22" customFormat="1" ht="7.5" customHeight="1" x14ac:dyDescent="0.3">
      <c r="B86" s="23"/>
      <c r="L86" s="23"/>
    </row>
    <row r="87" spans="2:65" s="22" customFormat="1" ht="15.75" customHeight="1" x14ac:dyDescent="0.3">
      <c r="B87" s="23"/>
      <c r="C87" s="18" t="s">
        <v>24</v>
      </c>
      <c r="F87" s="25" t="str">
        <f>$E$19</f>
        <v xml:space="preserve"> </v>
      </c>
      <c r="I87" s="18" t="s">
        <v>29</v>
      </c>
      <c r="J87" s="25" t="str">
        <f>$E$25</f>
        <v xml:space="preserve"> </v>
      </c>
      <c r="L87" s="23"/>
    </row>
    <row r="88" spans="2:65" s="22" customFormat="1" ht="15" customHeight="1" x14ac:dyDescent="0.3">
      <c r="B88" s="23"/>
      <c r="C88" s="18" t="s">
        <v>27</v>
      </c>
      <c r="F88" s="25" t="str">
        <f>IF($E$22="","",$E$22)</f>
        <v/>
      </c>
      <c r="L88" s="23"/>
    </row>
    <row r="89" spans="2:65" s="22" customFormat="1" ht="11.25" customHeight="1" x14ac:dyDescent="0.3">
      <c r="B89" s="23"/>
      <c r="L89" s="23"/>
    </row>
    <row r="90" spans="2:65" s="69" customFormat="1" ht="30" customHeight="1" x14ac:dyDescent="0.3">
      <c r="B90" s="62"/>
      <c r="C90" s="63" t="s">
        <v>138</v>
      </c>
      <c r="D90" s="64" t="s">
        <v>51</v>
      </c>
      <c r="E90" s="64" t="s">
        <v>47</v>
      </c>
      <c r="F90" s="64" t="s">
        <v>139</v>
      </c>
      <c r="G90" s="64" t="s">
        <v>140</v>
      </c>
      <c r="H90" s="64" t="s">
        <v>141</v>
      </c>
      <c r="I90" s="64" t="s">
        <v>142</v>
      </c>
      <c r="J90" s="64" t="s">
        <v>143</v>
      </c>
      <c r="K90" s="65" t="s">
        <v>144</v>
      </c>
      <c r="L90" s="62"/>
      <c r="M90" s="66" t="s">
        <v>145</v>
      </c>
      <c r="N90" s="67" t="s">
        <v>36</v>
      </c>
      <c r="O90" s="67" t="s">
        <v>146</v>
      </c>
      <c r="P90" s="67" t="s">
        <v>147</v>
      </c>
      <c r="Q90" s="67" t="s">
        <v>148</v>
      </c>
      <c r="R90" s="67" t="s">
        <v>149</v>
      </c>
      <c r="S90" s="67" t="s">
        <v>150</v>
      </c>
      <c r="T90" s="68" t="s">
        <v>151</v>
      </c>
    </row>
    <row r="91" spans="2:65" s="22" customFormat="1" ht="30" customHeight="1" x14ac:dyDescent="0.35">
      <c r="B91" s="23"/>
      <c r="C91" s="51" t="s">
        <v>120</v>
      </c>
      <c r="J91" s="70">
        <f>$BK$91</f>
        <v>0</v>
      </c>
      <c r="L91" s="23"/>
      <c r="M91" s="71"/>
      <c r="N91" s="27"/>
      <c r="O91" s="27"/>
      <c r="P91" s="72">
        <f>$P$92</f>
        <v>0</v>
      </c>
      <c r="Q91" s="27"/>
      <c r="R91" s="72">
        <f>$R$92</f>
        <v>0</v>
      </c>
      <c r="S91" s="27"/>
      <c r="T91" s="73">
        <f>$T$92</f>
        <v>0</v>
      </c>
      <c r="AT91" s="22" t="s">
        <v>65</v>
      </c>
      <c r="AU91" s="22" t="s">
        <v>121</v>
      </c>
      <c r="BK91" s="74">
        <f>$BK$92</f>
        <v>0</v>
      </c>
    </row>
    <row r="92" spans="2:65" s="76" customFormat="1" ht="37.5" customHeight="1" x14ac:dyDescent="0.35">
      <c r="B92" s="75"/>
      <c r="D92" s="77" t="s">
        <v>65</v>
      </c>
      <c r="E92" s="78" t="s">
        <v>532</v>
      </c>
      <c r="F92" s="78" t="s">
        <v>532</v>
      </c>
      <c r="J92" s="79">
        <f>$BK$92</f>
        <v>0</v>
      </c>
      <c r="L92" s="75"/>
      <c r="M92" s="80"/>
      <c r="P92" s="81">
        <f>$P$93+$P$98</f>
        <v>0</v>
      </c>
      <c r="R92" s="81">
        <f>$R$93+$R$98</f>
        <v>0</v>
      </c>
      <c r="T92" s="82">
        <f>$T$93+$T$98</f>
        <v>0</v>
      </c>
      <c r="AR92" s="77" t="s">
        <v>75</v>
      </c>
      <c r="AT92" s="77" t="s">
        <v>65</v>
      </c>
      <c r="AU92" s="77" t="s">
        <v>66</v>
      </c>
      <c r="AY92" s="77" t="s">
        <v>154</v>
      </c>
      <c r="BK92" s="83">
        <f>$BK$93+$BK$98</f>
        <v>0</v>
      </c>
    </row>
    <row r="93" spans="2:65" s="76" customFormat="1" ht="21" customHeight="1" x14ac:dyDescent="0.3">
      <c r="B93" s="75"/>
      <c r="D93" s="77" t="s">
        <v>65</v>
      </c>
      <c r="E93" s="84" t="s">
        <v>2130</v>
      </c>
      <c r="F93" s="84" t="s">
        <v>2368</v>
      </c>
      <c r="J93" s="85">
        <f>$BK$93</f>
        <v>0</v>
      </c>
      <c r="L93" s="75"/>
      <c r="M93" s="80"/>
      <c r="P93" s="81">
        <f>SUM($P$94:$P$97)</f>
        <v>0</v>
      </c>
      <c r="R93" s="81">
        <f>SUM($R$94:$R$97)</f>
        <v>0</v>
      </c>
      <c r="T93" s="82">
        <f>SUM($T$94:$T$97)</f>
        <v>0</v>
      </c>
      <c r="AR93" s="77" t="s">
        <v>75</v>
      </c>
      <c r="AT93" s="77" t="s">
        <v>65</v>
      </c>
      <c r="AU93" s="77" t="s">
        <v>73</v>
      </c>
      <c r="AY93" s="77" t="s">
        <v>154</v>
      </c>
      <c r="BK93" s="83">
        <f>SUM($BK$94:$BK$97)</f>
        <v>0</v>
      </c>
    </row>
    <row r="94" spans="2:65" s="22" customFormat="1" ht="51" customHeight="1" x14ac:dyDescent="0.3">
      <c r="B94" s="23"/>
      <c r="C94" s="105" t="s">
        <v>73</v>
      </c>
      <c r="D94" s="105" t="s">
        <v>171</v>
      </c>
      <c r="E94" s="106" t="s">
        <v>2132</v>
      </c>
      <c r="F94" s="107" t="s">
        <v>2499</v>
      </c>
      <c r="G94" s="108" t="s">
        <v>258</v>
      </c>
      <c r="H94" s="109">
        <v>2</v>
      </c>
      <c r="I94" s="119"/>
      <c r="J94" s="110">
        <f>ROUND($I$94*$H$94,1)</f>
        <v>0</v>
      </c>
      <c r="K94" s="107"/>
      <c r="L94" s="111"/>
      <c r="M94" s="112"/>
      <c r="N94" s="113" t="s">
        <v>37</v>
      </c>
      <c r="Q94" s="94">
        <v>0</v>
      </c>
      <c r="R94" s="94">
        <f>$Q$94*$H$94</f>
        <v>0</v>
      </c>
      <c r="S94" s="94">
        <v>0</v>
      </c>
      <c r="T94" s="95">
        <f>$S$94*$H$94</f>
        <v>0</v>
      </c>
      <c r="AR94" s="19" t="s">
        <v>354</v>
      </c>
      <c r="AT94" s="19" t="s">
        <v>171</v>
      </c>
      <c r="AU94" s="19" t="s">
        <v>75</v>
      </c>
      <c r="AY94" s="22" t="s">
        <v>154</v>
      </c>
      <c r="BE94" s="96">
        <f>IF($N$94="základní",$J$94,0)</f>
        <v>0</v>
      </c>
      <c r="BF94" s="96">
        <f>IF($N$94="snížená",$J$94,0)</f>
        <v>0</v>
      </c>
      <c r="BG94" s="96">
        <f>IF($N$94="zákl. přenesená",$J$94,0)</f>
        <v>0</v>
      </c>
      <c r="BH94" s="96">
        <f>IF($N$94="sníž. přenesená",$J$94,0)</f>
        <v>0</v>
      </c>
      <c r="BI94" s="96">
        <f>IF($N$94="nulová",$J$94,0)</f>
        <v>0</v>
      </c>
      <c r="BJ94" s="19" t="s">
        <v>73</v>
      </c>
      <c r="BK94" s="96">
        <f>ROUND($I$94*$H$94,1)</f>
        <v>0</v>
      </c>
      <c r="BL94" s="19" t="s">
        <v>261</v>
      </c>
      <c r="BM94" s="19" t="s">
        <v>2500</v>
      </c>
    </row>
    <row r="95" spans="2:65" s="22" customFormat="1" ht="51" customHeight="1" x14ac:dyDescent="0.3">
      <c r="B95" s="23"/>
      <c r="C95" s="89" t="s">
        <v>75</v>
      </c>
      <c r="D95" s="89" t="s">
        <v>156</v>
      </c>
      <c r="E95" s="87" t="s">
        <v>2135</v>
      </c>
      <c r="F95" s="88" t="s">
        <v>2501</v>
      </c>
      <c r="G95" s="89" t="s">
        <v>258</v>
      </c>
      <c r="H95" s="90">
        <v>2</v>
      </c>
      <c r="I95" s="118"/>
      <c r="J95" s="91">
        <f>ROUND($I$95*$H$95,1)</f>
        <v>0</v>
      </c>
      <c r="K95" s="88"/>
      <c r="L95" s="23"/>
      <c r="M95" s="92"/>
      <c r="N95" s="93" t="s">
        <v>37</v>
      </c>
      <c r="Q95" s="94">
        <v>0</v>
      </c>
      <c r="R95" s="94">
        <f>$Q$95*$H$95</f>
        <v>0</v>
      </c>
      <c r="S95" s="94">
        <v>0</v>
      </c>
      <c r="T95" s="95">
        <f>$S$95*$H$95</f>
        <v>0</v>
      </c>
      <c r="AR95" s="19" t="s">
        <v>261</v>
      </c>
      <c r="AT95" s="19" t="s">
        <v>156</v>
      </c>
      <c r="AU95" s="19" t="s">
        <v>75</v>
      </c>
      <c r="AY95" s="19" t="s">
        <v>154</v>
      </c>
      <c r="BE95" s="96">
        <f>IF($N$95="základní",$J$95,0)</f>
        <v>0</v>
      </c>
      <c r="BF95" s="96">
        <f>IF($N$95="snížená",$J$95,0)</f>
        <v>0</v>
      </c>
      <c r="BG95" s="96">
        <f>IF($N$95="zákl. přenesená",$J$95,0)</f>
        <v>0</v>
      </c>
      <c r="BH95" s="96">
        <f>IF($N$95="sníž. přenesená",$J$95,0)</f>
        <v>0</v>
      </c>
      <c r="BI95" s="96">
        <f>IF($N$95="nulová",$J$95,0)</f>
        <v>0</v>
      </c>
      <c r="BJ95" s="19" t="s">
        <v>73</v>
      </c>
      <c r="BK95" s="96">
        <f>ROUND($I$95*$H$95,1)</f>
        <v>0</v>
      </c>
      <c r="BL95" s="19" t="s">
        <v>261</v>
      </c>
      <c r="BM95" s="19" t="s">
        <v>2502</v>
      </c>
    </row>
    <row r="96" spans="2:65" s="22" customFormat="1" ht="51" customHeight="1" x14ac:dyDescent="0.3">
      <c r="B96" s="23"/>
      <c r="C96" s="108" t="s">
        <v>97</v>
      </c>
      <c r="D96" s="108" t="s">
        <v>171</v>
      </c>
      <c r="E96" s="106" t="s">
        <v>2138</v>
      </c>
      <c r="F96" s="107" t="s">
        <v>2503</v>
      </c>
      <c r="G96" s="108" t="s">
        <v>258</v>
      </c>
      <c r="H96" s="109">
        <v>2</v>
      </c>
      <c r="I96" s="119"/>
      <c r="J96" s="110">
        <f>ROUND($I$96*$H$96,1)</f>
        <v>0</v>
      </c>
      <c r="K96" s="107"/>
      <c r="L96" s="111"/>
      <c r="M96" s="112"/>
      <c r="N96" s="113" t="s">
        <v>37</v>
      </c>
      <c r="Q96" s="94">
        <v>0</v>
      </c>
      <c r="R96" s="94">
        <f>$Q$96*$H$96</f>
        <v>0</v>
      </c>
      <c r="S96" s="94">
        <v>0</v>
      </c>
      <c r="T96" s="95">
        <f>$S$96*$H$96</f>
        <v>0</v>
      </c>
      <c r="AR96" s="19" t="s">
        <v>354</v>
      </c>
      <c r="AT96" s="19" t="s">
        <v>171</v>
      </c>
      <c r="AU96" s="19" t="s">
        <v>75</v>
      </c>
      <c r="AY96" s="19" t="s">
        <v>154</v>
      </c>
      <c r="BE96" s="96">
        <f>IF($N$96="základní",$J$96,0)</f>
        <v>0</v>
      </c>
      <c r="BF96" s="96">
        <f>IF($N$96="snížená",$J$96,0)</f>
        <v>0</v>
      </c>
      <c r="BG96" s="96">
        <f>IF($N$96="zákl. přenesená",$J$96,0)</f>
        <v>0</v>
      </c>
      <c r="BH96" s="96">
        <f>IF($N$96="sníž. přenesená",$J$96,0)</f>
        <v>0</v>
      </c>
      <c r="BI96" s="96">
        <f>IF($N$96="nulová",$J$96,0)</f>
        <v>0</v>
      </c>
      <c r="BJ96" s="19" t="s">
        <v>73</v>
      </c>
      <c r="BK96" s="96">
        <f>ROUND($I$96*$H$96,1)</f>
        <v>0</v>
      </c>
      <c r="BL96" s="19" t="s">
        <v>261</v>
      </c>
      <c r="BM96" s="19" t="s">
        <v>2504</v>
      </c>
    </row>
    <row r="97" spans="2:65" s="22" customFormat="1" ht="51" customHeight="1" x14ac:dyDescent="0.3">
      <c r="B97" s="23"/>
      <c r="C97" s="89" t="s">
        <v>160</v>
      </c>
      <c r="D97" s="89" t="s">
        <v>156</v>
      </c>
      <c r="E97" s="87" t="s">
        <v>2141</v>
      </c>
      <c r="F97" s="88" t="s">
        <v>2505</v>
      </c>
      <c r="G97" s="89" t="s">
        <v>258</v>
      </c>
      <c r="H97" s="90">
        <v>2</v>
      </c>
      <c r="I97" s="118"/>
      <c r="J97" s="91">
        <f>ROUND($I$97*$H$97,1)</f>
        <v>0</v>
      </c>
      <c r="K97" s="88"/>
      <c r="L97" s="23"/>
      <c r="M97" s="92"/>
      <c r="N97" s="93" t="s">
        <v>37</v>
      </c>
      <c r="Q97" s="94">
        <v>0</v>
      </c>
      <c r="R97" s="94">
        <f>$Q$97*$H$97</f>
        <v>0</v>
      </c>
      <c r="S97" s="94">
        <v>0</v>
      </c>
      <c r="T97" s="95">
        <f>$S$97*$H$97</f>
        <v>0</v>
      </c>
      <c r="AR97" s="19" t="s">
        <v>261</v>
      </c>
      <c r="AT97" s="19" t="s">
        <v>156</v>
      </c>
      <c r="AU97" s="19" t="s">
        <v>75</v>
      </c>
      <c r="AY97" s="19" t="s">
        <v>154</v>
      </c>
      <c r="BE97" s="96">
        <f>IF($N$97="základní",$J$97,0)</f>
        <v>0</v>
      </c>
      <c r="BF97" s="96">
        <f>IF($N$97="snížená",$J$97,0)</f>
        <v>0</v>
      </c>
      <c r="BG97" s="96">
        <f>IF($N$97="zákl. přenesená",$J$97,0)</f>
        <v>0</v>
      </c>
      <c r="BH97" s="96">
        <f>IF($N$97="sníž. přenesená",$J$97,0)</f>
        <v>0</v>
      </c>
      <c r="BI97" s="96">
        <f>IF($N$97="nulová",$J$97,0)</f>
        <v>0</v>
      </c>
      <c r="BJ97" s="19" t="s">
        <v>73</v>
      </c>
      <c r="BK97" s="96">
        <f>ROUND($I$97*$H$97,1)</f>
        <v>0</v>
      </c>
      <c r="BL97" s="19" t="s">
        <v>261</v>
      </c>
      <c r="BM97" s="19" t="s">
        <v>2506</v>
      </c>
    </row>
    <row r="98" spans="2:65" s="76" customFormat="1" ht="30.75" customHeight="1" x14ac:dyDescent="0.3">
      <c r="B98" s="75"/>
      <c r="D98" s="77" t="s">
        <v>65</v>
      </c>
      <c r="E98" s="84" t="s">
        <v>2180</v>
      </c>
      <c r="F98" s="84" t="s">
        <v>2407</v>
      </c>
      <c r="J98" s="85">
        <f>$BK$98</f>
        <v>0</v>
      </c>
      <c r="L98" s="75"/>
      <c r="M98" s="80"/>
      <c r="P98" s="81">
        <f>$P$99</f>
        <v>0</v>
      </c>
      <c r="R98" s="81">
        <f>$R$99</f>
        <v>0</v>
      </c>
      <c r="T98" s="82">
        <f>$T$99</f>
        <v>0</v>
      </c>
      <c r="AR98" s="77" t="s">
        <v>75</v>
      </c>
      <c r="AT98" s="77" t="s">
        <v>65</v>
      </c>
      <c r="AU98" s="77" t="s">
        <v>73</v>
      </c>
      <c r="AY98" s="77" t="s">
        <v>154</v>
      </c>
      <c r="BK98" s="83">
        <f>$BK$99</f>
        <v>0</v>
      </c>
    </row>
    <row r="99" spans="2:65" s="22" customFormat="1" ht="39" customHeight="1" x14ac:dyDescent="0.3">
      <c r="B99" s="23"/>
      <c r="C99" s="89" t="s">
        <v>182</v>
      </c>
      <c r="D99" s="89" t="s">
        <v>156</v>
      </c>
      <c r="E99" s="87" t="s">
        <v>2182</v>
      </c>
      <c r="F99" s="88" t="s">
        <v>2408</v>
      </c>
      <c r="G99" s="89" t="s">
        <v>2342</v>
      </c>
      <c r="H99" s="90">
        <v>45</v>
      </c>
      <c r="I99" s="118"/>
      <c r="J99" s="91">
        <f>ROUND($I$99*$H$99,1)</f>
        <v>0</v>
      </c>
      <c r="K99" s="88"/>
      <c r="L99" s="23"/>
      <c r="M99" s="92"/>
      <c r="N99" s="114" t="s">
        <v>37</v>
      </c>
      <c r="O99" s="115"/>
      <c r="P99" s="115"/>
      <c r="Q99" s="116">
        <v>0</v>
      </c>
      <c r="R99" s="116">
        <f>$Q$99*$H$99</f>
        <v>0</v>
      </c>
      <c r="S99" s="116">
        <v>0</v>
      </c>
      <c r="T99" s="117">
        <f>$S$99*$H$99</f>
        <v>0</v>
      </c>
      <c r="AR99" s="19" t="s">
        <v>261</v>
      </c>
      <c r="AT99" s="19" t="s">
        <v>156</v>
      </c>
      <c r="AU99" s="19" t="s">
        <v>75</v>
      </c>
      <c r="AY99" s="19" t="s">
        <v>154</v>
      </c>
      <c r="BE99" s="96">
        <f>IF($N$99="základní",$J$99,0)</f>
        <v>0</v>
      </c>
      <c r="BF99" s="96">
        <f>IF($N$99="snížená",$J$99,0)</f>
        <v>0</v>
      </c>
      <c r="BG99" s="96">
        <f>IF($N$99="zákl. přenesená",$J$99,0)</f>
        <v>0</v>
      </c>
      <c r="BH99" s="96">
        <f>IF($N$99="sníž. přenesená",$J$99,0)</f>
        <v>0</v>
      </c>
      <c r="BI99" s="96">
        <f>IF($N$99="nulová",$J$99,0)</f>
        <v>0</v>
      </c>
      <c r="BJ99" s="19" t="s">
        <v>73</v>
      </c>
      <c r="BK99" s="96">
        <f>ROUND($I$99*$H$99,1)</f>
        <v>0</v>
      </c>
      <c r="BL99" s="19" t="s">
        <v>261</v>
      </c>
      <c r="BM99" s="19" t="s">
        <v>2507</v>
      </c>
    </row>
    <row r="100" spans="2:65" s="22" customFormat="1" ht="7.5" customHeight="1" x14ac:dyDescent="0.3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23"/>
    </row>
    <row r="887" s="9" customFormat="1" ht="14.25" customHeight="1" x14ac:dyDescent="0.3"/>
  </sheetData>
  <sheetProtection password="CF66" sheet="1"/>
  <autoFilter ref="C90:K90"/>
  <mergeCells count="15">
    <mergeCell ref="E83:H83"/>
    <mergeCell ref="E81:H81"/>
    <mergeCell ref="E79:H79"/>
    <mergeCell ref="G1:H1"/>
    <mergeCell ref="L2:V2"/>
    <mergeCell ref="E53:H53"/>
    <mergeCell ref="E51:H51"/>
    <mergeCell ref="E55:H55"/>
    <mergeCell ref="E77:H77"/>
    <mergeCell ref="E7:H7"/>
    <mergeCell ref="E11:H11"/>
    <mergeCell ref="E9:H9"/>
    <mergeCell ref="E13:H13"/>
    <mergeCell ref="E28:H28"/>
    <mergeCell ref="E49:H49"/>
  </mergeCells>
  <hyperlinks>
    <hyperlink ref="F1:G1" location="C2" tooltip="Krycí list soupisu" display="1) Krycí list soupisu"/>
    <hyperlink ref="G1:H1" location="C62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87"/>
  <sheetViews>
    <sheetView showGridLines="0" workbookViewId="0">
      <pane ySplit="1" topLeftCell="A73" activePane="bottomLeft" state="frozenSplit"/>
      <selection pane="bottomLeft" activeCell="I92" sqref="I92"/>
    </sheetView>
  </sheetViews>
  <sheetFormatPr defaultColWidth="10.5" defaultRowHeight="14.25" customHeight="1" x14ac:dyDescent="0.3"/>
  <cols>
    <col min="1" max="1" width="8.33203125" style="9" customWidth="1"/>
    <col min="2" max="2" width="1.6640625" style="9" customWidth="1"/>
    <col min="3" max="3" width="4.1640625" style="9" customWidth="1"/>
    <col min="4" max="4" width="4.33203125" style="9" customWidth="1"/>
    <col min="5" max="5" width="17.1640625" style="9" customWidth="1"/>
    <col min="6" max="6" width="90.83203125" style="9" customWidth="1"/>
    <col min="7" max="7" width="8.6640625" style="9" customWidth="1"/>
    <col min="8" max="8" width="11.1640625" style="9" customWidth="1"/>
    <col min="9" max="9" width="12.6640625" style="9" customWidth="1"/>
    <col min="10" max="10" width="23.5" style="9" customWidth="1"/>
    <col min="11" max="11" width="15.5" style="9" customWidth="1"/>
    <col min="12" max="12" width="10.5" style="10" customWidth="1"/>
    <col min="13" max="18" width="10.5" style="9" hidden="1" customWidth="1"/>
    <col min="19" max="19" width="8.1640625" style="9" hidden="1" customWidth="1"/>
    <col min="20" max="20" width="29.6640625" style="9" hidden="1" customWidth="1"/>
    <col min="21" max="21" width="16.33203125" style="9" hidden="1" customWidth="1"/>
    <col min="22" max="22" width="12.33203125" style="9" customWidth="1"/>
    <col min="23" max="23" width="16.33203125" style="9" customWidth="1"/>
    <col min="24" max="24" width="12.1640625" style="9" customWidth="1"/>
    <col min="25" max="25" width="15" style="9" customWidth="1"/>
    <col min="26" max="26" width="11" style="9" customWidth="1"/>
    <col min="27" max="27" width="15" style="9" customWidth="1"/>
    <col min="28" max="28" width="16.33203125" style="9" customWidth="1"/>
    <col min="29" max="29" width="11" style="9" customWidth="1"/>
    <col min="30" max="30" width="15" style="9" customWidth="1"/>
    <col min="31" max="31" width="16.33203125" style="9" customWidth="1"/>
    <col min="32" max="43" width="10.5" style="10" customWidth="1"/>
    <col min="44" max="65" width="10.5" style="9" hidden="1" customWidth="1"/>
    <col min="66" max="16384" width="10.5" style="10"/>
  </cols>
  <sheetData>
    <row r="1" spans="1:256" s="8" customFormat="1" ht="22.5" customHeight="1" x14ac:dyDescent="0.3">
      <c r="A1" s="5"/>
      <c r="B1" s="2"/>
      <c r="C1" s="2"/>
      <c r="D1" s="3" t="s">
        <v>1</v>
      </c>
      <c r="E1" s="2"/>
      <c r="F1" s="6" t="s">
        <v>2638</v>
      </c>
      <c r="G1" s="214" t="s">
        <v>2639</v>
      </c>
      <c r="H1" s="214"/>
      <c r="I1" s="2"/>
      <c r="J1" s="6" t="s">
        <v>2640</v>
      </c>
      <c r="K1" s="3" t="s">
        <v>111</v>
      </c>
      <c r="L1" s="6" t="s">
        <v>2641</v>
      </c>
      <c r="M1" s="6"/>
      <c r="N1" s="6"/>
      <c r="O1" s="6"/>
      <c r="P1" s="6"/>
      <c r="Q1" s="6"/>
      <c r="R1" s="6"/>
      <c r="S1" s="6"/>
      <c r="T1" s="6"/>
      <c r="U1" s="7"/>
      <c r="V1" s="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9" customFormat="1" ht="37.5" customHeight="1" x14ac:dyDescent="0.3">
      <c r="L2" s="178" t="s">
        <v>6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9" t="s">
        <v>110</v>
      </c>
    </row>
    <row r="3" spans="1:256" s="9" customFormat="1" ht="7.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3"/>
      <c r="AT3" s="9" t="s">
        <v>75</v>
      </c>
    </row>
    <row r="4" spans="1:256" s="9" customFormat="1" ht="37.5" customHeight="1" x14ac:dyDescent="0.3">
      <c r="B4" s="14"/>
      <c r="D4" s="15" t="s">
        <v>112</v>
      </c>
      <c r="K4" s="16"/>
      <c r="M4" s="17" t="s">
        <v>11</v>
      </c>
      <c r="AT4" s="9" t="s">
        <v>4</v>
      </c>
    </row>
    <row r="5" spans="1:256" s="9" customFormat="1" ht="7.5" customHeight="1" x14ac:dyDescent="0.3">
      <c r="B5" s="14"/>
      <c r="K5" s="16"/>
    </row>
    <row r="6" spans="1:256" s="9" customFormat="1" ht="15.75" customHeight="1" x14ac:dyDescent="0.3">
      <c r="B6" s="14"/>
      <c r="D6" s="18" t="s">
        <v>17</v>
      </c>
      <c r="K6" s="16"/>
    </row>
    <row r="7" spans="1:256" s="9" customFormat="1" ht="15.75" customHeight="1" x14ac:dyDescent="0.3">
      <c r="B7" s="14"/>
      <c r="E7" s="215" t="str">
        <f>'Rekapitulace stavby'!$K$6</f>
        <v>Město Libavá - rekonstrukce kotelny č. 210</v>
      </c>
      <c r="F7" s="179"/>
      <c r="G7" s="179"/>
      <c r="H7" s="179"/>
      <c r="K7" s="16"/>
    </row>
    <row r="8" spans="1:256" s="9" customFormat="1" ht="15.75" customHeight="1" x14ac:dyDescent="0.3">
      <c r="B8" s="14"/>
      <c r="D8" s="18" t="s">
        <v>113</v>
      </c>
      <c r="K8" s="16"/>
    </row>
    <row r="9" spans="1:256" s="19" customFormat="1" ht="16.5" customHeight="1" x14ac:dyDescent="0.3">
      <c r="B9" s="20"/>
      <c r="E9" s="215" t="s">
        <v>986</v>
      </c>
      <c r="F9" s="216"/>
      <c r="G9" s="216"/>
      <c r="H9" s="216"/>
      <c r="K9" s="21"/>
    </row>
    <row r="10" spans="1:256" s="22" customFormat="1" ht="15.75" customHeight="1" x14ac:dyDescent="0.3">
      <c r="B10" s="23"/>
      <c r="D10" s="18" t="s">
        <v>115</v>
      </c>
      <c r="K10" s="24"/>
    </row>
    <row r="11" spans="1:256" s="22" customFormat="1" ht="37.5" customHeight="1" x14ac:dyDescent="0.3">
      <c r="B11" s="23"/>
      <c r="E11" s="196" t="s">
        <v>2508</v>
      </c>
      <c r="F11" s="197"/>
      <c r="G11" s="197"/>
      <c r="H11" s="197"/>
      <c r="K11" s="24"/>
    </row>
    <row r="12" spans="1:256" s="22" customFormat="1" ht="14.25" customHeight="1" x14ac:dyDescent="0.3">
      <c r="B12" s="23"/>
      <c r="K12" s="24"/>
    </row>
    <row r="13" spans="1:256" s="22" customFormat="1" ht="15" customHeight="1" x14ac:dyDescent="0.3">
      <c r="B13" s="23"/>
      <c r="D13" s="18" t="s">
        <v>19</v>
      </c>
      <c r="F13" s="25"/>
      <c r="I13" s="18" t="s">
        <v>20</v>
      </c>
      <c r="J13" s="25"/>
      <c r="K13" s="24"/>
    </row>
    <row r="14" spans="1:256" s="22" customFormat="1" ht="15" customHeight="1" x14ac:dyDescent="0.3">
      <c r="B14" s="23"/>
      <c r="D14" s="18" t="s">
        <v>21</v>
      </c>
      <c r="F14" s="25" t="s">
        <v>22</v>
      </c>
      <c r="I14" s="18" t="s">
        <v>23</v>
      </c>
      <c r="J14" s="26" t="str">
        <f>'Rekapitulace stavby'!$AN$8</f>
        <v>Vyplň údaj</v>
      </c>
      <c r="K14" s="24"/>
    </row>
    <row r="15" spans="1:256" s="22" customFormat="1" ht="12" customHeight="1" x14ac:dyDescent="0.3">
      <c r="B15" s="23"/>
      <c r="K15" s="24"/>
    </row>
    <row r="16" spans="1:256" s="22" customFormat="1" ht="15" customHeight="1" x14ac:dyDescent="0.3">
      <c r="B16" s="23"/>
      <c r="D16" s="18" t="s">
        <v>24</v>
      </c>
      <c r="I16" s="18" t="s">
        <v>25</v>
      </c>
      <c r="J16" s="25" t="str">
        <f>IF('Rekapitulace stavby'!$AN$10="","",'Rekapitulace stavby'!$AN$10)</f>
        <v/>
      </c>
      <c r="K16" s="24"/>
    </row>
    <row r="17" spans="2:11" s="22" customFormat="1" ht="18.75" customHeight="1" x14ac:dyDescent="0.3">
      <c r="B17" s="23"/>
      <c r="E17" s="25" t="str">
        <f>IF('Rekapitulace stavby'!$E$11="","",'Rekapitulace stavby'!$E$11)</f>
        <v xml:space="preserve"> </v>
      </c>
      <c r="I17" s="18" t="s">
        <v>26</v>
      </c>
      <c r="J17" s="25" t="str">
        <f>IF('Rekapitulace stavby'!$AN$11="","",'Rekapitulace stavby'!$AN$11)</f>
        <v/>
      </c>
      <c r="K17" s="24"/>
    </row>
    <row r="18" spans="2:11" s="22" customFormat="1" ht="7.5" customHeight="1" x14ac:dyDescent="0.3">
      <c r="B18" s="23"/>
      <c r="K18" s="24"/>
    </row>
    <row r="19" spans="2:11" s="22" customFormat="1" ht="15" customHeight="1" x14ac:dyDescent="0.3">
      <c r="B19" s="23"/>
      <c r="D19" s="18" t="s">
        <v>27</v>
      </c>
      <c r="I19" s="18" t="s">
        <v>25</v>
      </c>
      <c r="J19" s="25" t="str">
        <f>IF('Rekapitulace stavby'!$AN$13="Vyplň údaj","",IF('Rekapitulace stavby'!$AN$13="","",'Rekapitulace stavby'!$AN$13))</f>
        <v/>
      </c>
      <c r="K19" s="24"/>
    </row>
    <row r="20" spans="2:11" s="22" customFormat="1" ht="18.75" customHeight="1" x14ac:dyDescent="0.3">
      <c r="B20" s="23"/>
      <c r="E20" s="25" t="str">
        <f>IF('Rekapitulace stavby'!$E$14="Vyplň údaj","",IF('Rekapitulace stavby'!$E$14="","",'Rekapitulace stavby'!$E$14))</f>
        <v/>
      </c>
      <c r="I20" s="18" t="s">
        <v>26</v>
      </c>
      <c r="J20" s="25" t="str">
        <f>IF('Rekapitulace stavby'!$AN$14="Vyplň údaj","",IF('Rekapitulace stavby'!$AN$14="","",'Rekapitulace stavby'!$AN$14))</f>
        <v/>
      </c>
      <c r="K20" s="24"/>
    </row>
    <row r="21" spans="2:11" s="22" customFormat="1" ht="7.5" customHeight="1" x14ac:dyDescent="0.3">
      <c r="B21" s="23"/>
      <c r="K21" s="24"/>
    </row>
    <row r="22" spans="2:11" s="22" customFormat="1" ht="15" customHeight="1" x14ac:dyDescent="0.3">
      <c r="B22" s="23"/>
      <c r="D22" s="18" t="s">
        <v>29</v>
      </c>
      <c r="I22" s="18" t="s">
        <v>25</v>
      </c>
      <c r="J22" s="25" t="str">
        <f>IF('Rekapitulace stavby'!$AN$16="","",'Rekapitulace stavby'!$AN$16)</f>
        <v/>
      </c>
      <c r="K22" s="24"/>
    </row>
    <row r="23" spans="2:11" s="22" customFormat="1" ht="18.75" customHeight="1" x14ac:dyDescent="0.3">
      <c r="B23" s="23"/>
      <c r="E23" s="25" t="str">
        <f>IF('Rekapitulace stavby'!$E$17="","",'Rekapitulace stavby'!$E$17)</f>
        <v xml:space="preserve"> </v>
      </c>
      <c r="I23" s="18" t="s">
        <v>26</v>
      </c>
      <c r="J23" s="25" t="str">
        <f>IF('Rekapitulace stavby'!$AN$17="","",'Rekapitulace stavby'!$AN$17)</f>
        <v/>
      </c>
      <c r="K23" s="24"/>
    </row>
    <row r="24" spans="2:11" s="22" customFormat="1" ht="7.5" customHeight="1" x14ac:dyDescent="0.3">
      <c r="B24" s="23"/>
      <c r="K24" s="24"/>
    </row>
    <row r="25" spans="2:11" s="22" customFormat="1" ht="15" customHeight="1" x14ac:dyDescent="0.3">
      <c r="B25" s="23"/>
      <c r="D25" s="18" t="s">
        <v>30</v>
      </c>
      <c r="K25" s="24"/>
    </row>
    <row r="26" spans="2:11" s="19" customFormat="1" ht="15.75" customHeight="1" x14ac:dyDescent="0.3">
      <c r="B26" s="20"/>
      <c r="E26" s="210"/>
      <c r="F26" s="216"/>
      <c r="G26" s="216"/>
      <c r="H26" s="216"/>
      <c r="K26" s="21"/>
    </row>
    <row r="27" spans="2:11" s="22" customFormat="1" ht="7.5" customHeight="1" x14ac:dyDescent="0.3">
      <c r="B27" s="23"/>
      <c r="K27" s="24"/>
    </row>
    <row r="28" spans="2:11" s="22" customFormat="1" ht="7.5" customHeight="1" x14ac:dyDescent="0.3">
      <c r="B28" s="23"/>
      <c r="D28" s="27"/>
      <c r="E28" s="27"/>
      <c r="F28" s="27"/>
      <c r="G28" s="27"/>
      <c r="H28" s="27"/>
      <c r="I28" s="27"/>
      <c r="J28" s="27"/>
      <c r="K28" s="28"/>
    </row>
    <row r="29" spans="2:11" s="22" customFormat="1" ht="26.25" customHeight="1" x14ac:dyDescent="0.3">
      <c r="B29" s="23"/>
      <c r="D29" s="29" t="s">
        <v>32</v>
      </c>
      <c r="J29" s="30">
        <f>ROUND($J$89,1)</f>
        <v>0</v>
      </c>
      <c r="K29" s="24"/>
    </row>
    <row r="30" spans="2:11" s="22" customFormat="1" ht="7.5" customHeight="1" x14ac:dyDescent="0.3">
      <c r="B30" s="23"/>
      <c r="D30" s="27"/>
      <c r="E30" s="27"/>
      <c r="F30" s="27"/>
      <c r="G30" s="27"/>
      <c r="H30" s="27"/>
      <c r="I30" s="27"/>
      <c r="J30" s="27"/>
      <c r="K30" s="28"/>
    </row>
    <row r="31" spans="2:11" s="22" customFormat="1" ht="15" customHeight="1" x14ac:dyDescent="0.3">
      <c r="B31" s="23"/>
      <c r="F31" s="31" t="s">
        <v>34</v>
      </c>
      <c r="I31" s="31" t="s">
        <v>33</v>
      </c>
      <c r="J31" s="31" t="s">
        <v>35</v>
      </c>
      <c r="K31" s="24"/>
    </row>
    <row r="32" spans="2:11" s="22" customFormat="1" ht="15" customHeight="1" x14ac:dyDescent="0.3">
      <c r="B32" s="23"/>
      <c r="D32" s="32" t="s">
        <v>36</v>
      </c>
      <c r="E32" s="32" t="s">
        <v>37</v>
      </c>
      <c r="F32" s="33">
        <f>ROUND(SUM($BE$89:$BE$223),1)</f>
        <v>0</v>
      </c>
      <c r="I32" s="34">
        <v>0.21</v>
      </c>
      <c r="J32" s="33">
        <f>ROUND(SUM($BE$89:$BE$223)*$I$32,1)</f>
        <v>0</v>
      </c>
      <c r="K32" s="24"/>
    </row>
    <row r="33" spans="2:11" s="22" customFormat="1" ht="15" customHeight="1" x14ac:dyDescent="0.3">
      <c r="B33" s="23"/>
      <c r="E33" s="32" t="s">
        <v>38</v>
      </c>
      <c r="F33" s="33">
        <f>ROUND(SUM($BF$89:$BF$223),1)</f>
        <v>0</v>
      </c>
      <c r="I33" s="34">
        <v>0.15</v>
      </c>
      <c r="J33" s="33">
        <f>ROUND(SUM($BF$89:$BF$223)*$I$33,1)</f>
        <v>0</v>
      </c>
      <c r="K33" s="24"/>
    </row>
    <row r="34" spans="2:11" s="22" customFormat="1" ht="15" hidden="1" customHeight="1" x14ac:dyDescent="0.3">
      <c r="B34" s="23"/>
      <c r="E34" s="32" t="s">
        <v>39</v>
      </c>
      <c r="F34" s="33">
        <f>ROUND(SUM($BG$89:$BG$223),1)</f>
        <v>0</v>
      </c>
      <c r="I34" s="34">
        <v>0.21</v>
      </c>
      <c r="J34" s="33">
        <v>0</v>
      </c>
      <c r="K34" s="24"/>
    </row>
    <row r="35" spans="2:11" s="22" customFormat="1" ht="15" hidden="1" customHeight="1" x14ac:dyDescent="0.3">
      <c r="B35" s="23"/>
      <c r="E35" s="32" t="s">
        <v>40</v>
      </c>
      <c r="F35" s="33">
        <f>ROUND(SUM($BH$89:$BH$223),1)</f>
        <v>0</v>
      </c>
      <c r="I35" s="34">
        <v>0.15</v>
      </c>
      <c r="J35" s="33">
        <v>0</v>
      </c>
      <c r="K35" s="24"/>
    </row>
    <row r="36" spans="2:11" s="22" customFormat="1" ht="15" hidden="1" customHeight="1" x14ac:dyDescent="0.3">
      <c r="B36" s="23"/>
      <c r="E36" s="32" t="s">
        <v>41</v>
      </c>
      <c r="F36" s="33">
        <f>ROUND(SUM($BI$89:$BI$223),1)</f>
        <v>0</v>
      </c>
      <c r="I36" s="34">
        <v>0</v>
      </c>
      <c r="J36" s="33">
        <v>0</v>
      </c>
      <c r="K36" s="24"/>
    </row>
    <row r="37" spans="2:11" s="22" customFormat="1" ht="7.5" customHeight="1" x14ac:dyDescent="0.3">
      <c r="B37" s="23"/>
      <c r="K37" s="24"/>
    </row>
    <row r="38" spans="2:11" s="22" customFormat="1" ht="26.25" customHeight="1" x14ac:dyDescent="0.3">
      <c r="B38" s="23"/>
      <c r="C38" s="35"/>
      <c r="D38" s="36" t="s">
        <v>42</v>
      </c>
      <c r="E38" s="37"/>
      <c r="F38" s="37"/>
      <c r="G38" s="38" t="s">
        <v>43</v>
      </c>
      <c r="H38" s="39" t="s">
        <v>44</v>
      </c>
      <c r="I38" s="37"/>
      <c r="J38" s="40">
        <f>ROUND(SUM($J$29:$J$36),1)</f>
        <v>0</v>
      </c>
      <c r="K38" s="41"/>
    </row>
    <row r="39" spans="2:11" s="22" customFormat="1" ht="15" customHeight="1" x14ac:dyDescent="0.3">
      <c r="B39" s="42"/>
      <c r="C39" s="43"/>
      <c r="D39" s="43"/>
      <c r="E39" s="43"/>
      <c r="F39" s="43"/>
      <c r="G39" s="43"/>
      <c r="H39" s="43"/>
      <c r="I39" s="43"/>
      <c r="J39" s="43"/>
      <c r="K39" s="44"/>
    </row>
    <row r="43" spans="2:11" s="22" customFormat="1" ht="7.5" customHeight="1" x14ac:dyDescent="0.3">
      <c r="B43" s="45"/>
      <c r="C43" s="46"/>
      <c r="D43" s="46"/>
      <c r="E43" s="46"/>
      <c r="F43" s="46"/>
      <c r="G43" s="46"/>
      <c r="H43" s="46"/>
      <c r="I43" s="46"/>
      <c r="J43" s="46"/>
      <c r="K43" s="47"/>
    </row>
    <row r="44" spans="2:11" s="22" customFormat="1" ht="37.5" customHeight="1" x14ac:dyDescent="0.3">
      <c r="B44" s="23"/>
      <c r="C44" s="15" t="s">
        <v>117</v>
      </c>
      <c r="K44" s="24"/>
    </row>
    <row r="45" spans="2:11" s="22" customFormat="1" ht="7.5" customHeight="1" x14ac:dyDescent="0.3">
      <c r="B45" s="23"/>
      <c r="K45" s="24"/>
    </row>
    <row r="46" spans="2:11" s="22" customFormat="1" ht="15" customHeight="1" x14ac:dyDescent="0.3">
      <c r="B46" s="23"/>
      <c r="C46" s="18" t="s">
        <v>17</v>
      </c>
      <c r="K46" s="24"/>
    </row>
    <row r="47" spans="2:11" s="22" customFormat="1" ht="16.5" customHeight="1" x14ac:dyDescent="0.3">
      <c r="B47" s="23"/>
      <c r="E47" s="215" t="str">
        <f>$E$7</f>
        <v>Město Libavá - rekonstrukce kotelny č. 210</v>
      </c>
      <c r="F47" s="197"/>
      <c r="G47" s="197"/>
      <c r="H47" s="197"/>
      <c r="K47" s="24"/>
    </row>
    <row r="48" spans="2:11" s="9" customFormat="1" ht="15.75" customHeight="1" x14ac:dyDescent="0.3">
      <c r="B48" s="14"/>
      <c r="C48" s="18" t="s">
        <v>113</v>
      </c>
      <c r="K48" s="16"/>
    </row>
    <row r="49" spans="2:47" s="22" customFormat="1" ht="16.5" customHeight="1" x14ac:dyDescent="0.3">
      <c r="B49" s="23"/>
      <c r="E49" s="215" t="s">
        <v>986</v>
      </c>
      <c r="F49" s="197"/>
      <c r="G49" s="197"/>
      <c r="H49" s="197"/>
      <c r="K49" s="24"/>
    </row>
    <row r="50" spans="2:47" s="22" customFormat="1" ht="15" customHeight="1" x14ac:dyDescent="0.3">
      <c r="B50" s="23"/>
      <c r="C50" s="18" t="s">
        <v>115</v>
      </c>
      <c r="K50" s="24"/>
    </row>
    <row r="51" spans="2:47" s="22" customFormat="1" ht="19.5" customHeight="1" x14ac:dyDescent="0.3">
      <c r="B51" s="23"/>
      <c r="E51" s="196" t="str">
        <f>$E$11</f>
        <v>17-335-3-3 - D2.3 - PJ 03 Vnitřní rozvody oleje</v>
      </c>
      <c r="F51" s="197"/>
      <c r="G51" s="197"/>
      <c r="H51" s="197"/>
      <c r="K51" s="24"/>
    </row>
    <row r="52" spans="2:47" s="22" customFormat="1" ht="7.5" customHeight="1" x14ac:dyDescent="0.3">
      <c r="B52" s="23"/>
      <c r="K52" s="24"/>
    </row>
    <row r="53" spans="2:47" s="22" customFormat="1" ht="18.75" customHeight="1" x14ac:dyDescent="0.3">
      <c r="B53" s="23"/>
      <c r="C53" s="18" t="s">
        <v>21</v>
      </c>
      <c r="F53" s="25" t="str">
        <f>$F$14</f>
        <v xml:space="preserve"> </v>
      </c>
      <c r="I53" s="18" t="s">
        <v>23</v>
      </c>
      <c r="J53" s="26" t="str">
        <f>IF($J$14="","",$J$14)</f>
        <v>Vyplň údaj</v>
      </c>
      <c r="K53" s="24"/>
    </row>
    <row r="54" spans="2:47" s="22" customFormat="1" ht="7.5" customHeight="1" x14ac:dyDescent="0.3">
      <c r="B54" s="23"/>
      <c r="K54" s="24"/>
    </row>
    <row r="55" spans="2:47" s="22" customFormat="1" ht="15.75" customHeight="1" x14ac:dyDescent="0.3">
      <c r="B55" s="23"/>
      <c r="C55" s="18" t="s">
        <v>24</v>
      </c>
      <c r="F55" s="25" t="str">
        <f>$E$17</f>
        <v xml:space="preserve"> </v>
      </c>
      <c r="I55" s="18" t="s">
        <v>29</v>
      </c>
      <c r="J55" s="25" t="str">
        <f>$E$23</f>
        <v xml:space="preserve"> </v>
      </c>
      <c r="K55" s="24"/>
    </row>
    <row r="56" spans="2:47" s="22" customFormat="1" ht="15" customHeight="1" x14ac:dyDescent="0.3">
      <c r="B56" s="23"/>
      <c r="C56" s="18" t="s">
        <v>27</v>
      </c>
      <c r="F56" s="25" t="str">
        <f>IF($E$20="","",$E$20)</f>
        <v/>
      </c>
      <c r="K56" s="24"/>
    </row>
    <row r="57" spans="2:47" s="22" customFormat="1" ht="11.25" customHeight="1" x14ac:dyDescent="0.3">
      <c r="B57" s="23"/>
      <c r="K57" s="24"/>
    </row>
    <row r="58" spans="2:47" s="22" customFormat="1" ht="30" customHeight="1" x14ac:dyDescent="0.3">
      <c r="B58" s="23"/>
      <c r="C58" s="48" t="s">
        <v>118</v>
      </c>
      <c r="D58" s="35"/>
      <c r="E58" s="35"/>
      <c r="F58" s="35"/>
      <c r="G58" s="35"/>
      <c r="H58" s="35"/>
      <c r="I58" s="35"/>
      <c r="J58" s="49" t="s">
        <v>119</v>
      </c>
      <c r="K58" s="50"/>
    </row>
    <row r="59" spans="2:47" s="22" customFormat="1" ht="11.25" customHeight="1" x14ac:dyDescent="0.3">
      <c r="B59" s="23"/>
      <c r="K59" s="24"/>
    </row>
    <row r="60" spans="2:47" s="22" customFormat="1" ht="30" customHeight="1" x14ac:dyDescent="0.3">
      <c r="B60" s="23"/>
      <c r="C60" s="51" t="s">
        <v>120</v>
      </c>
      <c r="J60" s="30">
        <f>ROUND($J$89,1)</f>
        <v>0</v>
      </c>
      <c r="K60" s="24"/>
      <c r="AU60" s="22" t="s">
        <v>121</v>
      </c>
    </row>
    <row r="61" spans="2:47" s="53" customFormat="1" ht="25.5" customHeight="1" x14ac:dyDescent="0.3">
      <c r="B61" s="52"/>
      <c r="D61" s="54" t="s">
        <v>130</v>
      </c>
      <c r="E61" s="54"/>
      <c r="F61" s="54"/>
      <c r="G61" s="54"/>
      <c r="H61" s="54"/>
      <c r="I61" s="54"/>
      <c r="J61" s="55">
        <f>ROUND($J$90,1)</f>
        <v>0</v>
      </c>
      <c r="K61" s="56"/>
    </row>
    <row r="62" spans="2:47" s="58" customFormat="1" ht="21" customHeight="1" x14ac:dyDescent="0.3">
      <c r="B62" s="57"/>
      <c r="D62" s="59" t="s">
        <v>2509</v>
      </c>
      <c r="E62" s="59"/>
      <c r="F62" s="59"/>
      <c r="G62" s="59"/>
      <c r="H62" s="59"/>
      <c r="I62" s="59"/>
      <c r="J62" s="60">
        <f>ROUND($J$91,1)</f>
        <v>0</v>
      </c>
      <c r="K62" s="61"/>
    </row>
    <row r="63" spans="2:47" s="58" customFormat="1" ht="21" customHeight="1" x14ac:dyDescent="0.3">
      <c r="B63" s="57"/>
      <c r="D63" s="59" t="s">
        <v>2510</v>
      </c>
      <c r="E63" s="59"/>
      <c r="F63" s="59"/>
      <c r="G63" s="59"/>
      <c r="H63" s="59"/>
      <c r="I63" s="59"/>
      <c r="J63" s="60">
        <f>ROUND($J$132,1)</f>
        <v>0</v>
      </c>
      <c r="K63" s="61"/>
    </row>
    <row r="64" spans="2:47" s="58" customFormat="1" ht="21" customHeight="1" x14ac:dyDescent="0.3">
      <c r="B64" s="57"/>
      <c r="D64" s="59" t="s">
        <v>2511</v>
      </c>
      <c r="E64" s="59"/>
      <c r="F64" s="59"/>
      <c r="G64" s="59"/>
      <c r="H64" s="59"/>
      <c r="I64" s="59"/>
      <c r="J64" s="60">
        <f>ROUND($J$163,1)</f>
        <v>0</v>
      </c>
      <c r="K64" s="61"/>
    </row>
    <row r="65" spans="2:12" s="58" customFormat="1" ht="21" customHeight="1" x14ac:dyDescent="0.3">
      <c r="B65" s="57"/>
      <c r="D65" s="59" t="s">
        <v>133</v>
      </c>
      <c r="E65" s="59"/>
      <c r="F65" s="59"/>
      <c r="G65" s="59"/>
      <c r="H65" s="59"/>
      <c r="I65" s="59"/>
      <c r="J65" s="60">
        <f>ROUND($J$198,1)</f>
        <v>0</v>
      </c>
      <c r="K65" s="61"/>
    </row>
    <row r="66" spans="2:12" s="58" customFormat="1" ht="21" customHeight="1" x14ac:dyDescent="0.3">
      <c r="B66" s="57"/>
      <c r="D66" s="59" t="s">
        <v>134</v>
      </c>
      <c r="E66" s="59"/>
      <c r="F66" s="59"/>
      <c r="G66" s="59"/>
      <c r="H66" s="59"/>
      <c r="I66" s="59"/>
      <c r="J66" s="60">
        <f>ROUND($J$202,1)</f>
        <v>0</v>
      </c>
      <c r="K66" s="61"/>
    </row>
    <row r="67" spans="2:12" s="53" customFormat="1" ht="25.5" customHeight="1" x14ac:dyDescent="0.3">
      <c r="B67" s="52"/>
      <c r="D67" s="54" t="s">
        <v>136</v>
      </c>
      <c r="E67" s="54"/>
      <c r="F67" s="54"/>
      <c r="G67" s="54"/>
      <c r="H67" s="54"/>
      <c r="I67" s="54"/>
      <c r="J67" s="55">
        <f>ROUND($J$205,1)</f>
        <v>0</v>
      </c>
      <c r="K67" s="56"/>
    </row>
    <row r="68" spans="2:12" s="22" customFormat="1" ht="22.5" customHeight="1" x14ac:dyDescent="0.3">
      <c r="B68" s="23"/>
      <c r="K68" s="24"/>
    </row>
    <row r="69" spans="2:12" s="22" customFormat="1" ht="7.5" customHeight="1" x14ac:dyDescent="0.3">
      <c r="B69" s="42"/>
      <c r="C69" s="43"/>
      <c r="D69" s="43"/>
      <c r="E69" s="43"/>
      <c r="F69" s="43"/>
      <c r="G69" s="43"/>
      <c r="H69" s="43"/>
      <c r="I69" s="43"/>
      <c r="J69" s="43"/>
      <c r="K69" s="44"/>
    </row>
    <row r="73" spans="2:12" s="22" customFormat="1" ht="7.5" customHeight="1" x14ac:dyDescent="0.3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23"/>
    </row>
    <row r="74" spans="2:12" s="22" customFormat="1" ht="37.5" customHeight="1" x14ac:dyDescent="0.3">
      <c r="B74" s="23"/>
      <c r="C74" s="15" t="s">
        <v>137</v>
      </c>
      <c r="L74" s="23"/>
    </row>
    <row r="75" spans="2:12" s="22" customFormat="1" ht="7.5" customHeight="1" x14ac:dyDescent="0.3">
      <c r="B75" s="23"/>
      <c r="L75" s="23"/>
    </row>
    <row r="76" spans="2:12" s="22" customFormat="1" ht="15" customHeight="1" x14ac:dyDescent="0.3">
      <c r="B76" s="23"/>
      <c r="C76" s="18" t="s">
        <v>17</v>
      </c>
      <c r="L76" s="23"/>
    </row>
    <row r="77" spans="2:12" s="22" customFormat="1" ht="16.5" customHeight="1" x14ac:dyDescent="0.3">
      <c r="B77" s="23"/>
      <c r="E77" s="215" t="str">
        <f>$E$7</f>
        <v>Město Libavá - rekonstrukce kotelny č. 210</v>
      </c>
      <c r="F77" s="197"/>
      <c r="G77" s="197"/>
      <c r="H77" s="197"/>
      <c r="L77" s="23"/>
    </row>
    <row r="78" spans="2:12" s="9" customFormat="1" ht="15.75" customHeight="1" x14ac:dyDescent="0.3">
      <c r="B78" s="14"/>
      <c r="C78" s="18" t="s">
        <v>113</v>
      </c>
      <c r="L78" s="14"/>
    </row>
    <row r="79" spans="2:12" s="22" customFormat="1" ht="16.5" customHeight="1" x14ac:dyDescent="0.3">
      <c r="B79" s="23"/>
      <c r="E79" s="215" t="s">
        <v>986</v>
      </c>
      <c r="F79" s="197"/>
      <c r="G79" s="197"/>
      <c r="H79" s="197"/>
      <c r="L79" s="23"/>
    </row>
    <row r="80" spans="2:12" s="22" customFormat="1" ht="15" customHeight="1" x14ac:dyDescent="0.3">
      <c r="B80" s="23"/>
      <c r="C80" s="18" t="s">
        <v>115</v>
      </c>
      <c r="L80" s="23"/>
    </row>
    <row r="81" spans="2:65" s="22" customFormat="1" ht="19.5" customHeight="1" x14ac:dyDescent="0.3">
      <c r="B81" s="23"/>
      <c r="E81" s="196" t="str">
        <f>$E$11</f>
        <v>17-335-3-3 - D2.3 - PJ 03 Vnitřní rozvody oleje</v>
      </c>
      <c r="F81" s="197"/>
      <c r="G81" s="197"/>
      <c r="H81" s="197"/>
      <c r="L81" s="23"/>
    </row>
    <row r="82" spans="2:65" s="22" customFormat="1" ht="7.5" customHeight="1" x14ac:dyDescent="0.3">
      <c r="B82" s="23"/>
      <c r="L82" s="23"/>
    </row>
    <row r="83" spans="2:65" s="22" customFormat="1" ht="18.75" customHeight="1" x14ac:dyDescent="0.3">
      <c r="B83" s="23"/>
      <c r="C83" s="18" t="s">
        <v>21</v>
      </c>
      <c r="F83" s="25" t="str">
        <f>$F$14</f>
        <v xml:space="preserve"> </v>
      </c>
      <c r="I83" s="18" t="s">
        <v>23</v>
      </c>
      <c r="J83" s="26" t="str">
        <f>IF($J$14="","",$J$14)</f>
        <v>Vyplň údaj</v>
      </c>
      <c r="L83" s="23"/>
    </row>
    <row r="84" spans="2:65" s="22" customFormat="1" ht="7.5" customHeight="1" x14ac:dyDescent="0.3">
      <c r="B84" s="23"/>
      <c r="L84" s="23"/>
    </row>
    <row r="85" spans="2:65" s="22" customFormat="1" ht="15.75" customHeight="1" x14ac:dyDescent="0.3">
      <c r="B85" s="23"/>
      <c r="C85" s="18" t="s">
        <v>24</v>
      </c>
      <c r="F85" s="25" t="str">
        <f>$E$17</f>
        <v xml:space="preserve"> </v>
      </c>
      <c r="I85" s="18" t="s">
        <v>29</v>
      </c>
      <c r="J85" s="25" t="str">
        <f>$E$23</f>
        <v xml:space="preserve"> </v>
      </c>
      <c r="L85" s="23"/>
    </row>
    <row r="86" spans="2:65" s="22" customFormat="1" ht="15" customHeight="1" x14ac:dyDescent="0.3">
      <c r="B86" s="23"/>
      <c r="C86" s="18" t="s">
        <v>27</v>
      </c>
      <c r="F86" s="25" t="str">
        <f>IF($E$20="","",$E$20)</f>
        <v/>
      </c>
      <c r="L86" s="23"/>
    </row>
    <row r="87" spans="2:65" s="22" customFormat="1" ht="11.25" customHeight="1" x14ac:dyDescent="0.3">
      <c r="B87" s="23"/>
      <c r="L87" s="23"/>
    </row>
    <row r="88" spans="2:65" s="69" customFormat="1" ht="30" customHeight="1" x14ac:dyDescent="0.3">
      <c r="B88" s="62"/>
      <c r="C88" s="63" t="s">
        <v>138</v>
      </c>
      <c r="D88" s="64" t="s">
        <v>51</v>
      </c>
      <c r="E88" s="64" t="s">
        <v>47</v>
      </c>
      <c r="F88" s="64" t="s">
        <v>139</v>
      </c>
      <c r="G88" s="64" t="s">
        <v>140</v>
      </c>
      <c r="H88" s="64" t="s">
        <v>141</v>
      </c>
      <c r="I88" s="64" t="s">
        <v>142</v>
      </c>
      <c r="J88" s="64" t="s">
        <v>143</v>
      </c>
      <c r="K88" s="65" t="s">
        <v>144</v>
      </c>
      <c r="L88" s="62"/>
      <c r="M88" s="66" t="s">
        <v>145</v>
      </c>
      <c r="N88" s="67" t="s">
        <v>36</v>
      </c>
      <c r="O88" s="67" t="s">
        <v>146</v>
      </c>
      <c r="P88" s="67" t="s">
        <v>147</v>
      </c>
      <c r="Q88" s="67" t="s">
        <v>148</v>
      </c>
      <c r="R88" s="67" t="s">
        <v>149</v>
      </c>
      <c r="S88" s="67" t="s">
        <v>150</v>
      </c>
      <c r="T88" s="68" t="s">
        <v>151</v>
      </c>
    </row>
    <row r="89" spans="2:65" s="22" customFormat="1" ht="30" customHeight="1" x14ac:dyDescent="0.35">
      <c r="B89" s="23"/>
      <c r="C89" s="51" t="s">
        <v>120</v>
      </c>
      <c r="J89" s="70">
        <f>$BK$89</f>
        <v>0</v>
      </c>
      <c r="L89" s="23"/>
      <c r="M89" s="71"/>
      <c r="N89" s="27"/>
      <c r="O89" s="27"/>
      <c r="P89" s="72">
        <f>$P$90+$P$205</f>
        <v>0</v>
      </c>
      <c r="Q89" s="27"/>
      <c r="R89" s="72">
        <f>$R$90+$R$205</f>
        <v>0.25413800000000003</v>
      </c>
      <c r="S89" s="27"/>
      <c r="T89" s="73">
        <f>$T$90+$T$205</f>
        <v>0</v>
      </c>
      <c r="AT89" s="22" t="s">
        <v>65</v>
      </c>
      <c r="AU89" s="22" t="s">
        <v>121</v>
      </c>
      <c r="BK89" s="74">
        <f>$BK$90+$BK$205</f>
        <v>0</v>
      </c>
    </row>
    <row r="90" spans="2:65" s="76" customFormat="1" ht="37.5" customHeight="1" x14ac:dyDescent="0.35">
      <c r="B90" s="75"/>
      <c r="D90" s="77" t="s">
        <v>65</v>
      </c>
      <c r="E90" s="78" t="s">
        <v>532</v>
      </c>
      <c r="F90" s="78" t="s">
        <v>533</v>
      </c>
      <c r="J90" s="79">
        <f>$BK$90</f>
        <v>0</v>
      </c>
      <c r="L90" s="75"/>
      <c r="M90" s="80"/>
      <c r="P90" s="81">
        <f>$P$91+$P$132+$P$163+$P$198+$P$202</f>
        <v>0</v>
      </c>
      <c r="R90" s="81">
        <f>$R$91+$R$132+$R$163+$R$198+$R$202</f>
        <v>0.25413800000000003</v>
      </c>
      <c r="T90" s="82">
        <f>$T$91+$T$132+$T$163+$T$198+$T$202</f>
        <v>0</v>
      </c>
      <c r="AR90" s="77" t="s">
        <v>75</v>
      </c>
      <c r="AT90" s="77" t="s">
        <v>65</v>
      </c>
      <c r="AU90" s="77" t="s">
        <v>66</v>
      </c>
      <c r="AY90" s="77" t="s">
        <v>154</v>
      </c>
      <c r="BK90" s="83">
        <f>$BK$91+$BK$132+$BK$163+$BK$198+$BK$202</f>
        <v>0</v>
      </c>
    </row>
    <row r="91" spans="2:65" s="76" customFormat="1" ht="21" customHeight="1" x14ac:dyDescent="0.3">
      <c r="B91" s="75"/>
      <c r="D91" s="77" t="s">
        <v>65</v>
      </c>
      <c r="E91" s="84" t="s">
        <v>1455</v>
      </c>
      <c r="F91" s="84" t="s">
        <v>2512</v>
      </c>
      <c r="J91" s="85">
        <f>$BK$91</f>
        <v>0</v>
      </c>
      <c r="L91" s="75"/>
      <c r="M91" s="80"/>
      <c r="P91" s="81">
        <f>SUM($P$92:$P$131)</f>
        <v>0</v>
      </c>
      <c r="R91" s="81">
        <f>SUM($R$92:$R$131)</f>
        <v>2.7999999999999998E-4</v>
      </c>
      <c r="T91" s="82">
        <f>SUM($T$92:$T$131)</f>
        <v>0</v>
      </c>
      <c r="AR91" s="77" t="s">
        <v>75</v>
      </c>
      <c r="AT91" s="77" t="s">
        <v>65</v>
      </c>
      <c r="AU91" s="77" t="s">
        <v>73</v>
      </c>
      <c r="AY91" s="77" t="s">
        <v>154</v>
      </c>
      <c r="BK91" s="83">
        <f>SUM($BK$92:$BK$131)</f>
        <v>0</v>
      </c>
    </row>
    <row r="92" spans="2:65" s="22" customFormat="1" ht="15.75" customHeight="1" x14ac:dyDescent="0.3">
      <c r="B92" s="23"/>
      <c r="C92" s="105" t="s">
        <v>73</v>
      </c>
      <c r="D92" s="105" t="s">
        <v>171</v>
      </c>
      <c r="E92" s="106" t="s">
        <v>2513</v>
      </c>
      <c r="F92" s="107" t="s">
        <v>2514</v>
      </c>
      <c r="G92" s="108" t="s">
        <v>258</v>
      </c>
      <c r="H92" s="109">
        <v>1</v>
      </c>
      <c r="I92" s="119"/>
      <c r="J92" s="110">
        <f>ROUND($I$92*$H$92,1)</f>
        <v>0</v>
      </c>
      <c r="K92" s="107"/>
      <c r="L92" s="111"/>
      <c r="M92" s="112"/>
      <c r="N92" s="113" t="s">
        <v>37</v>
      </c>
      <c r="Q92" s="94">
        <v>0</v>
      </c>
      <c r="R92" s="94">
        <f>$Q$92*$H$92</f>
        <v>0</v>
      </c>
      <c r="S92" s="94">
        <v>0</v>
      </c>
      <c r="T92" s="95">
        <f>$S$92*$H$92</f>
        <v>0</v>
      </c>
      <c r="AR92" s="19" t="s">
        <v>354</v>
      </c>
      <c r="AT92" s="19" t="s">
        <v>171</v>
      </c>
      <c r="AU92" s="19" t="s">
        <v>75</v>
      </c>
      <c r="AY92" s="22" t="s">
        <v>154</v>
      </c>
      <c r="BE92" s="96">
        <f>IF($N$92="základní",$J$92,0)</f>
        <v>0</v>
      </c>
      <c r="BF92" s="96">
        <f>IF($N$92="snížená",$J$92,0)</f>
        <v>0</v>
      </c>
      <c r="BG92" s="96">
        <f>IF($N$92="zákl. přenesená",$J$92,0)</f>
        <v>0</v>
      </c>
      <c r="BH92" s="96">
        <f>IF($N$92="sníž. přenesená",$J$92,0)</f>
        <v>0</v>
      </c>
      <c r="BI92" s="96">
        <f>IF($N$92="nulová",$J$92,0)</f>
        <v>0</v>
      </c>
      <c r="BJ92" s="19" t="s">
        <v>73</v>
      </c>
      <c r="BK92" s="96">
        <f>ROUND($I$92*$H$92,1)</f>
        <v>0</v>
      </c>
      <c r="BL92" s="19" t="s">
        <v>261</v>
      </c>
      <c r="BM92" s="19" t="s">
        <v>2515</v>
      </c>
    </row>
    <row r="93" spans="2:65" s="22" customFormat="1" ht="15.75" customHeight="1" x14ac:dyDescent="0.3">
      <c r="B93" s="97"/>
      <c r="D93" s="98" t="s">
        <v>162</v>
      </c>
      <c r="E93" s="99"/>
      <c r="F93" s="99" t="s">
        <v>73</v>
      </c>
      <c r="H93" s="100">
        <v>1</v>
      </c>
      <c r="L93" s="97"/>
      <c r="M93" s="101"/>
      <c r="T93" s="102"/>
      <c r="AT93" s="103" t="s">
        <v>162</v>
      </c>
      <c r="AU93" s="103" t="s">
        <v>75</v>
      </c>
      <c r="AV93" s="103" t="s">
        <v>75</v>
      </c>
      <c r="AW93" s="103" t="s">
        <v>121</v>
      </c>
      <c r="AX93" s="103" t="s">
        <v>66</v>
      </c>
      <c r="AY93" s="103" t="s">
        <v>154</v>
      </c>
    </row>
    <row r="94" spans="2:65" s="22" customFormat="1" ht="15.75" customHeight="1" x14ac:dyDescent="0.3">
      <c r="B94" s="125"/>
      <c r="D94" s="104" t="s">
        <v>162</v>
      </c>
      <c r="E94" s="126"/>
      <c r="F94" s="127" t="s">
        <v>1004</v>
      </c>
      <c r="H94" s="128">
        <v>1</v>
      </c>
      <c r="L94" s="125"/>
      <c r="M94" s="129"/>
      <c r="T94" s="130"/>
      <c r="AT94" s="126" t="s">
        <v>162</v>
      </c>
      <c r="AU94" s="126" t="s">
        <v>75</v>
      </c>
      <c r="AV94" s="126" t="s">
        <v>160</v>
      </c>
      <c r="AW94" s="126" t="s">
        <v>121</v>
      </c>
      <c r="AX94" s="126" t="s">
        <v>73</v>
      </c>
      <c r="AY94" s="126" t="s">
        <v>154</v>
      </c>
    </row>
    <row r="95" spans="2:65" s="22" customFormat="1" ht="15.75" customHeight="1" x14ac:dyDescent="0.3">
      <c r="B95" s="23"/>
      <c r="C95" s="105" t="s">
        <v>75</v>
      </c>
      <c r="D95" s="105" t="s">
        <v>171</v>
      </c>
      <c r="E95" s="106" t="s">
        <v>2516</v>
      </c>
      <c r="F95" s="107" t="s">
        <v>2517</v>
      </c>
      <c r="G95" s="108" t="s">
        <v>258</v>
      </c>
      <c r="H95" s="109">
        <v>1</v>
      </c>
      <c r="I95" s="119"/>
      <c r="J95" s="110">
        <f>ROUND($I$95*$H$95,1)</f>
        <v>0</v>
      </c>
      <c r="K95" s="107"/>
      <c r="L95" s="111"/>
      <c r="M95" s="112"/>
      <c r="N95" s="113" t="s">
        <v>37</v>
      </c>
      <c r="Q95" s="94">
        <v>0</v>
      </c>
      <c r="R95" s="94">
        <f>$Q$95*$H$95</f>
        <v>0</v>
      </c>
      <c r="S95" s="94">
        <v>0</v>
      </c>
      <c r="T95" s="95">
        <f>$S$95*$H$95</f>
        <v>0</v>
      </c>
      <c r="AR95" s="19" t="s">
        <v>354</v>
      </c>
      <c r="AT95" s="19" t="s">
        <v>171</v>
      </c>
      <c r="AU95" s="19" t="s">
        <v>75</v>
      </c>
      <c r="AY95" s="22" t="s">
        <v>154</v>
      </c>
      <c r="BE95" s="96">
        <f>IF($N$95="základní",$J$95,0)</f>
        <v>0</v>
      </c>
      <c r="BF95" s="96">
        <f>IF($N$95="snížená",$J$95,0)</f>
        <v>0</v>
      </c>
      <c r="BG95" s="96">
        <f>IF($N$95="zákl. přenesená",$J$95,0)</f>
        <v>0</v>
      </c>
      <c r="BH95" s="96">
        <f>IF($N$95="sníž. přenesená",$J$95,0)</f>
        <v>0</v>
      </c>
      <c r="BI95" s="96">
        <f>IF($N$95="nulová",$J$95,0)</f>
        <v>0</v>
      </c>
      <c r="BJ95" s="19" t="s">
        <v>73</v>
      </c>
      <c r="BK95" s="96">
        <f>ROUND($I$95*$H$95,1)</f>
        <v>0</v>
      </c>
      <c r="BL95" s="19" t="s">
        <v>261</v>
      </c>
      <c r="BM95" s="19" t="s">
        <v>2518</v>
      </c>
    </row>
    <row r="96" spans="2:65" s="22" customFormat="1" ht="15.75" customHeight="1" x14ac:dyDescent="0.3">
      <c r="B96" s="97"/>
      <c r="D96" s="98" t="s">
        <v>162</v>
      </c>
      <c r="E96" s="99"/>
      <c r="F96" s="99" t="s">
        <v>73</v>
      </c>
      <c r="H96" s="100">
        <v>1</v>
      </c>
      <c r="L96" s="97"/>
      <c r="M96" s="101"/>
      <c r="T96" s="102"/>
      <c r="AT96" s="103" t="s">
        <v>162</v>
      </c>
      <c r="AU96" s="103" t="s">
        <v>75</v>
      </c>
      <c r="AV96" s="103" t="s">
        <v>75</v>
      </c>
      <c r="AW96" s="103" t="s">
        <v>121</v>
      </c>
      <c r="AX96" s="103" t="s">
        <v>66</v>
      </c>
      <c r="AY96" s="103" t="s">
        <v>154</v>
      </c>
    </row>
    <row r="97" spans="2:65" s="22" customFormat="1" ht="15.75" customHeight="1" x14ac:dyDescent="0.3">
      <c r="B97" s="125"/>
      <c r="D97" s="104" t="s">
        <v>162</v>
      </c>
      <c r="E97" s="126"/>
      <c r="F97" s="127" t="s">
        <v>1004</v>
      </c>
      <c r="H97" s="128">
        <v>1</v>
      </c>
      <c r="L97" s="125"/>
      <c r="M97" s="129"/>
      <c r="T97" s="130"/>
      <c r="AT97" s="126" t="s">
        <v>162</v>
      </c>
      <c r="AU97" s="126" t="s">
        <v>75</v>
      </c>
      <c r="AV97" s="126" t="s">
        <v>160</v>
      </c>
      <c r="AW97" s="126" t="s">
        <v>121</v>
      </c>
      <c r="AX97" s="126" t="s">
        <v>73</v>
      </c>
      <c r="AY97" s="126" t="s">
        <v>154</v>
      </c>
    </row>
    <row r="98" spans="2:65" s="22" customFormat="1" ht="15.75" customHeight="1" x14ac:dyDescent="0.3">
      <c r="B98" s="23"/>
      <c r="C98" s="86" t="s">
        <v>97</v>
      </c>
      <c r="D98" s="86" t="s">
        <v>156</v>
      </c>
      <c r="E98" s="87" t="s">
        <v>2519</v>
      </c>
      <c r="F98" s="88" t="s">
        <v>2520</v>
      </c>
      <c r="G98" s="89" t="s">
        <v>258</v>
      </c>
      <c r="H98" s="90">
        <v>1</v>
      </c>
      <c r="I98" s="118"/>
      <c r="J98" s="91">
        <f>ROUND($I$98*$H$98,1)</f>
        <v>0</v>
      </c>
      <c r="K98" s="88"/>
      <c r="L98" s="23"/>
      <c r="M98" s="92"/>
      <c r="N98" s="93" t="s">
        <v>37</v>
      </c>
      <c r="Q98" s="94">
        <v>0</v>
      </c>
      <c r="R98" s="94">
        <f>$Q$98*$H$98</f>
        <v>0</v>
      </c>
      <c r="S98" s="94">
        <v>0</v>
      </c>
      <c r="T98" s="95">
        <f>$S$98*$H$98</f>
        <v>0</v>
      </c>
      <c r="AR98" s="19" t="s">
        <v>261</v>
      </c>
      <c r="AT98" s="19" t="s">
        <v>156</v>
      </c>
      <c r="AU98" s="19" t="s">
        <v>75</v>
      </c>
      <c r="AY98" s="22" t="s">
        <v>154</v>
      </c>
      <c r="BE98" s="96">
        <f>IF($N$98="základní",$J$98,0)</f>
        <v>0</v>
      </c>
      <c r="BF98" s="96">
        <f>IF($N$98="snížená",$J$98,0)</f>
        <v>0</v>
      </c>
      <c r="BG98" s="96">
        <f>IF($N$98="zákl. přenesená",$J$98,0)</f>
        <v>0</v>
      </c>
      <c r="BH98" s="96">
        <f>IF($N$98="sníž. přenesená",$J$98,0)</f>
        <v>0</v>
      </c>
      <c r="BI98" s="96">
        <f>IF($N$98="nulová",$J$98,0)</f>
        <v>0</v>
      </c>
      <c r="BJ98" s="19" t="s">
        <v>73</v>
      </c>
      <c r="BK98" s="96">
        <f>ROUND($I$98*$H$98,1)</f>
        <v>0</v>
      </c>
      <c r="BL98" s="19" t="s">
        <v>261</v>
      </c>
      <c r="BM98" s="19" t="s">
        <v>2521</v>
      </c>
    </row>
    <row r="99" spans="2:65" s="22" customFormat="1" ht="15.75" customHeight="1" x14ac:dyDescent="0.3">
      <c r="B99" s="97"/>
      <c r="D99" s="98" t="s">
        <v>162</v>
      </c>
      <c r="E99" s="99"/>
      <c r="F99" s="99" t="s">
        <v>73</v>
      </c>
      <c r="H99" s="100">
        <v>1</v>
      </c>
      <c r="L99" s="97"/>
      <c r="M99" s="101"/>
      <c r="T99" s="102"/>
      <c r="AT99" s="103" t="s">
        <v>162</v>
      </c>
      <c r="AU99" s="103" t="s">
        <v>75</v>
      </c>
      <c r="AV99" s="103" t="s">
        <v>75</v>
      </c>
      <c r="AW99" s="103" t="s">
        <v>121</v>
      </c>
      <c r="AX99" s="103" t="s">
        <v>66</v>
      </c>
      <c r="AY99" s="103" t="s">
        <v>154</v>
      </c>
    </row>
    <row r="100" spans="2:65" s="22" customFormat="1" ht="15.75" customHeight="1" x14ac:dyDescent="0.3">
      <c r="B100" s="125"/>
      <c r="D100" s="104" t="s">
        <v>162</v>
      </c>
      <c r="E100" s="126"/>
      <c r="F100" s="127" t="s">
        <v>1004</v>
      </c>
      <c r="H100" s="128">
        <v>1</v>
      </c>
      <c r="L100" s="125"/>
      <c r="M100" s="129"/>
      <c r="T100" s="130"/>
      <c r="AT100" s="126" t="s">
        <v>162</v>
      </c>
      <c r="AU100" s="126" t="s">
        <v>75</v>
      </c>
      <c r="AV100" s="126" t="s">
        <v>160</v>
      </c>
      <c r="AW100" s="126" t="s">
        <v>121</v>
      </c>
      <c r="AX100" s="126" t="s">
        <v>73</v>
      </c>
      <c r="AY100" s="126" t="s">
        <v>154</v>
      </c>
    </row>
    <row r="101" spans="2:65" s="22" customFormat="1" ht="15.75" customHeight="1" x14ac:dyDescent="0.3">
      <c r="B101" s="23"/>
      <c r="C101" s="86" t="s">
        <v>160</v>
      </c>
      <c r="D101" s="86" t="s">
        <v>156</v>
      </c>
      <c r="E101" s="87" t="s">
        <v>2522</v>
      </c>
      <c r="F101" s="88" t="s">
        <v>2523</v>
      </c>
      <c r="G101" s="89" t="s">
        <v>258</v>
      </c>
      <c r="H101" s="90">
        <v>1</v>
      </c>
      <c r="I101" s="118"/>
      <c r="J101" s="91">
        <f>ROUND($I$101*$H$101,1)</f>
        <v>0</v>
      </c>
      <c r="K101" s="88"/>
      <c r="L101" s="23"/>
      <c r="M101" s="92"/>
      <c r="N101" s="93" t="s">
        <v>37</v>
      </c>
      <c r="Q101" s="94">
        <v>0</v>
      </c>
      <c r="R101" s="94">
        <f>$Q$101*$H$101</f>
        <v>0</v>
      </c>
      <c r="S101" s="94">
        <v>0</v>
      </c>
      <c r="T101" s="95">
        <f>$S$101*$H$101</f>
        <v>0</v>
      </c>
      <c r="AR101" s="19" t="s">
        <v>261</v>
      </c>
      <c r="AT101" s="19" t="s">
        <v>156</v>
      </c>
      <c r="AU101" s="19" t="s">
        <v>75</v>
      </c>
      <c r="AY101" s="22" t="s">
        <v>154</v>
      </c>
      <c r="BE101" s="96">
        <f>IF($N$101="základní",$J$101,0)</f>
        <v>0</v>
      </c>
      <c r="BF101" s="96">
        <f>IF($N$101="snížená",$J$101,0)</f>
        <v>0</v>
      </c>
      <c r="BG101" s="96">
        <f>IF($N$101="zákl. přenesená",$J$101,0)</f>
        <v>0</v>
      </c>
      <c r="BH101" s="96">
        <f>IF($N$101="sníž. přenesená",$J$101,0)</f>
        <v>0</v>
      </c>
      <c r="BI101" s="96">
        <f>IF($N$101="nulová",$J$101,0)</f>
        <v>0</v>
      </c>
      <c r="BJ101" s="19" t="s">
        <v>73</v>
      </c>
      <c r="BK101" s="96">
        <f>ROUND($I$101*$H$101,1)</f>
        <v>0</v>
      </c>
      <c r="BL101" s="19" t="s">
        <v>261</v>
      </c>
      <c r="BM101" s="19" t="s">
        <v>2524</v>
      </c>
    </row>
    <row r="102" spans="2:65" s="22" customFormat="1" ht="15.75" customHeight="1" x14ac:dyDescent="0.3">
      <c r="B102" s="97"/>
      <c r="D102" s="98" t="s">
        <v>162</v>
      </c>
      <c r="E102" s="99"/>
      <c r="F102" s="99" t="s">
        <v>73</v>
      </c>
      <c r="H102" s="100">
        <v>1</v>
      </c>
      <c r="L102" s="97"/>
      <c r="M102" s="101"/>
      <c r="T102" s="102"/>
      <c r="AT102" s="103" t="s">
        <v>162</v>
      </c>
      <c r="AU102" s="103" t="s">
        <v>75</v>
      </c>
      <c r="AV102" s="103" t="s">
        <v>75</v>
      </c>
      <c r="AW102" s="103" t="s">
        <v>121</v>
      </c>
      <c r="AX102" s="103" t="s">
        <v>66</v>
      </c>
      <c r="AY102" s="103" t="s">
        <v>154</v>
      </c>
    </row>
    <row r="103" spans="2:65" s="22" customFormat="1" ht="15.75" customHeight="1" x14ac:dyDescent="0.3">
      <c r="B103" s="125"/>
      <c r="D103" s="104" t="s">
        <v>162</v>
      </c>
      <c r="E103" s="126"/>
      <c r="F103" s="127" t="s">
        <v>1004</v>
      </c>
      <c r="H103" s="128">
        <v>1</v>
      </c>
      <c r="L103" s="125"/>
      <c r="M103" s="129"/>
      <c r="T103" s="130"/>
      <c r="AT103" s="126" t="s">
        <v>162</v>
      </c>
      <c r="AU103" s="126" t="s">
        <v>75</v>
      </c>
      <c r="AV103" s="126" t="s">
        <v>160</v>
      </c>
      <c r="AW103" s="126" t="s">
        <v>121</v>
      </c>
      <c r="AX103" s="126" t="s">
        <v>73</v>
      </c>
      <c r="AY103" s="126" t="s">
        <v>154</v>
      </c>
    </row>
    <row r="104" spans="2:65" s="22" customFormat="1" ht="15.75" customHeight="1" x14ac:dyDescent="0.3">
      <c r="B104" s="23"/>
      <c r="C104" s="86" t="s">
        <v>182</v>
      </c>
      <c r="D104" s="86" t="s">
        <v>156</v>
      </c>
      <c r="E104" s="87" t="s">
        <v>2525</v>
      </c>
      <c r="F104" s="88" t="s">
        <v>2526</v>
      </c>
      <c r="G104" s="89" t="s">
        <v>258</v>
      </c>
      <c r="H104" s="90">
        <v>1</v>
      </c>
      <c r="I104" s="118"/>
      <c r="J104" s="91">
        <f>ROUND($I$104*$H$104,1)</f>
        <v>0</v>
      </c>
      <c r="K104" s="88"/>
      <c r="L104" s="23"/>
      <c r="M104" s="92"/>
      <c r="N104" s="93" t="s">
        <v>37</v>
      </c>
      <c r="Q104" s="94">
        <v>0</v>
      </c>
      <c r="R104" s="94">
        <f>$Q$104*$H$104</f>
        <v>0</v>
      </c>
      <c r="S104" s="94">
        <v>0</v>
      </c>
      <c r="T104" s="95">
        <f>$S$104*$H$104</f>
        <v>0</v>
      </c>
      <c r="AR104" s="19" t="s">
        <v>261</v>
      </c>
      <c r="AT104" s="19" t="s">
        <v>156</v>
      </c>
      <c r="AU104" s="19" t="s">
        <v>75</v>
      </c>
      <c r="AY104" s="22" t="s">
        <v>154</v>
      </c>
      <c r="BE104" s="96">
        <f>IF($N$104="základní",$J$104,0)</f>
        <v>0</v>
      </c>
      <c r="BF104" s="96">
        <f>IF($N$104="snížená",$J$104,0)</f>
        <v>0</v>
      </c>
      <c r="BG104" s="96">
        <f>IF($N$104="zákl. přenesená",$J$104,0)</f>
        <v>0</v>
      </c>
      <c r="BH104" s="96">
        <f>IF($N$104="sníž. přenesená",$J$104,0)</f>
        <v>0</v>
      </c>
      <c r="BI104" s="96">
        <f>IF($N$104="nulová",$J$104,0)</f>
        <v>0</v>
      </c>
      <c r="BJ104" s="19" t="s">
        <v>73</v>
      </c>
      <c r="BK104" s="96">
        <f>ROUND($I$104*$H$104,1)</f>
        <v>0</v>
      </c>
      <c r="BL104" s="19" t="s">
        <v>261</v>
      </c>
      <c r="BM104" s="19" t="s">
        <v>2527</v>
      </c>
    </row>
    <row r="105" spans="2:65" s="22" customFormat="1" ht="15.75" customHeight="1" x14ac:dyDescent="0.3">
      <c r="B105" s="97"/>
      <c r="D105" s="98" t="s">
        <v>162</v>
      </c>
      <c r="E105" s="99"/>
      <c r="F105" s="99" t="s">
        <v>73</v>
      </c>
      <c r="H105" s="100">
        <v>1</v>
      </c>
      <c r="L105" s="97"/>
      <c r="M105" s="101"/>
      <c r="T105" s="102"/>
      <c r="AT105" s="103" t="s">
        <v>162</v>
      </c>
      <c r="AU105" s="103" t="s">
        <v>75</v>
      </c>
      <c r="AV105" s="103" t="s">
        <v>75</v>
      </c>
      <c r="AW105" s="103" t="s">
        <v>121</v>
      </c>
      <c r="AX105" s="103" t="s">
        <v>66</v>
      </c>
      <c r="AY105" s="103" t="s">
        <v>154</v>
      </c>
    </row>
    <row r="106" spans="2:65" s="22" customFormat="1" ht="15.75" customHeight="1" x14ac:dyDescent="0.3">
      <c r="B106" s="125"/>
      <c r="D106" s="104" t="s">
        <v>162</v>
      </c>
      <c r="E106" s="126"/>
      <c r="F106" s="127" t="s">
        <v>1004</v>
      </c>
      <c r="H106" s="128">
        <v>1</v>
      </c>
      <c r="L106" s="125"/>
      <c r="M106" s="129"/>
      <c r="T106" s="130"/>
      <c r="AT106" s="126" t="s">
        <v>162</v>
      </c>
      <c r="AU106" s="126" t="s">
        <v>75</v>
      </c>
      <c r="AV106" s="126" t="s">
        <v>160</v>
      </c>
      <c r="AW106" s="126" t="s">
        <v>121</v>
      </c>
      <c r="AX106" s="126" t="s">
        <v>73</v>
      </c>
      <c r="AY106" s="126" t="s">
        <v>154</v>
      </c>
    </row>
    <row r="107" spans="2:65" s="22" customFormat="1" ht="15.75" customHeight="1" x14ac:dyDescent="0.3">
      <c r="B107" s="23"/>
      <c r="C107" s="105" t="s">
        <v>192</v>
      </c>
      <c r="D107" s="105" t="s">
        <v>171</v>
      </c>
      <c r="E107" s="106" t="s">
        <v>2528</v>
      </c>
      <c r="F107" s="107" t="s">
        <v>2529</v>
      </c>
      <c r="G107" s="108" t="s">
        <v>258</v>
      </c>
      <c r="H107" s="109">
        <v>2</v>
      </c>
      <c r="I107" s="119"/>
      <c r="J107" s="110">
        <f>ROUND($I$107*$H$107,1)</f>
        <v>0</v>
      </c>
      <c r="K107" s="107"/>
      <c r="L107" s="111"/>
      <c r="M107" s="112"/>
      <c r="N107" s="113" t="s">
        <v>37</v>
      </c>
      <c r="Q107" s="94">
        <v>0</v>
      </c>
      <c r="R107" s="94">
        <f>$Q$107*$H$107</f>
        <v>0</v>
      </c>
      <c r="S107" s="94">
        <v>0</v>
      </c>
      <c r="T107" s="95">
        <f>$S$107*$H$107</f>
        <v>0</v>
      </c>
      <c r="AR107" s="19" t="s">
        <v>354</v>
      </c>
      <c r="AT107" s="19" t="s">
        <v>171</v>
      </c>
      <c r="AU107" s="19" t="s">
        <v>75</v>
      </c>
      <c r="AY107" s="22" t="s">
        <v>154</v>
      </c>
      <c r="BE107" s="96">
        <f>IF($N$107="základní",$J$107,0)</f>
        <v>0</v>
      </c>
      <c r="BF107" s="96">
        <f>IF($N$107="snížená",$J$107,0)</f>
        <v>0</v>
      </c>
      <c r="BG107" s="96">
        <f>IF($N$107="zákl. přenesená",$J$107,0)</f>
        <v>0</v>
      </c>
      <c r="BH107" s="96">
        <f>IF($N$107="sníž. přenesená",$J$107,0)</f>
        <v>0</v>
      </c>
      <c r="BI107" s="96">
        <f>IF($N$107="nulová",$J$107,0)</f>
        <v>0</v>
      </c>
      <c r="BJ107" s="19" t="s">
        <v>73</v>
      </c>
      <c r="BK107" s="96">
        <f>ROUND($I$107*$H$107,1)</f>
        <v>0</v>
      </c>
      <c r="BL107" s="19" t="s">
        <v>261</v>
      </c>
      <c r="BM107" s="19" t="s">
        <v>2530</v>
      </c>
    </row>
    <row r="108" spans="2:65" s="22" customFormat="1" ht="15.75" customHeight="1" x14ac:dyDescent="0.3">
      <c r="B108" s="97"/>
      <c r="D108" s="98" t="s">
        <v>162</v>
      </c>
      <c r="E108" s="99"/>
      <c r="F108" s="99" t="s">
        <v>75</v>
      </c>
      <c r="H108" s="100">
        <v>2</v>
      </c>
      <c r="L108" s="97"/>
      <c r="M108" s="101"/>
      <c r="T108" s="102"/>
      <c r="AT108" s="103" t="s">
        <v>162</v>
      </c>
      <c r="AU108" s="103" t="s">
        <v>75</v>
      </c>
      <c r="AV108" s="103" t="s">
        <v>75</v>
      </c>
      <c r="AW108" s="103" t="s">
        <v>121</v>
      </c>
      <c r="AX108" s="103" t="s">
        <v>66</v>
      </c>
      <c r="AY108" s="103" t="s">
        <v>154</v>
      </c>
    </row>
    <row r="109" spans="2:65" s="22" customFormat="1" ht="15.75" customHeight="1" x14ac:dyDescent="0.3">
      <c r="B109" s="125"/>
      <c r="D109" s="104" t="s">
        <v>162</v>
      </c>
      <c r="E109" s="126"/>
      <c r="F109" s="127" t="s">
        <v>1004</v>
      </c>
      <c r="H109" s="128">
        <v>2</v>
      </c>
      <c r="L109" s="125"/>
      <c r="M109" s="129"/>
      <c r="T109" s="130"/>
      <c r="AT109" s="126" t="s">
        <v>162</v>
      </c>
      <c r="AU109" s="126" t="s">
        <v>75</v>
      </c>
      <c r="AV109" s="126" t="s">
        <v>160</v>
      </c>
      <c r="AW109" s="126" t="s">
        <v>121</v>
      </c>
      <c r="AX109" s="126" t="s">
        <v>73</v>
      </c>
      <c r="AY109" s="126" t="s">
        <v>154</v>
      </c>
    </row>
    <row r="110" spans="2:65" s="22" customFormat="1" ht="15.75" customHeight="1" x14ac:dyDescent="0.3">
      <c r="B110" s="23"/>
      <c r="C110" s="86" t="s">
        <v>204</v>
      </c>
      <c r="D110" s="86" t="s">
        <v>156</v>
      </c>
      <c r="E110" s="87" t="s">
        <v>2531</v>
      </c>
      <c r="F110" s="88" t="s">
        <v>2532</v>
      </c>
      <c r="G110" s="89" t="s">
        <v>258</v>
      </c>
      <c r="H110" s="90">
        <v>2</v>
      </c>
      <c r="I110" s="118"/>
      <c r="J110" s="91">
        <f>ROUND($I$110*$H$110,1)</f>
        <v>0</v>
      </c>
      <c r="K110" s="88"/>
      <c r="L110" s="23"/>
      <c r="M110" s="92"/>
      <c r="N110" s="93" t="s">
        <v>37</v>
      </c>
      <c r="Q110" s="94">
        <v>0</v>
      </c>
      <c r="R110" s="94">
        <f>$Q$110*$H$110</f>
        <v>0</v>
      </c>
      <c r="S110" s="94">
        <v>0</v>
      </c>
      <c r="T110" s="95">
        <f>$S$110*$H$110</f>
        <v>0</v>
      </c>
      <c r="AR110" s="19" t="s">
        <v>261</v>
      </c>
      <c r="AT110" s="19" t="s">
        <v>156</v>
      </c>
      <c r="AU110" s="19" t="s">
        <v>75</v>
      </c>
      <c r="AY110" s="22" t="s">
        <v>154</v>
      </c>
      <c r="BE110" s="96">
        <f>IF($N$110="základní",$J$110,0)</f>
        <v>0</v>
      </c>
      <c r="BF110" s="96">
        <f>IF($N$110="snížená",$J$110,0)</f>
        <v>0</v>
      </c>
      <c r="BG110" s="96">
        <f>IF($N$110="zákl. přenesená",$J$110,0)</f>
        <v>0</v>
      </c>
      <c r="BH110" s="96">
        <f>IF($N$110="sníž. přenesená",$J$110,0)</f>
        <v>0</v>
      </c>
      <c r="BI110" s="96">
        <f>IF($N$110="nulová",$J$110,0)</f>
        <v>0</v>
      </c>
      <c r="BJ110" s="19" t="s">
        <v>73</v>
      </c>
      <c r="BK110" s="96">
        <f>ROUND($I$110*$H$110,1)</f>
        <v>0</v>
      </c>
      <c r="BL110" s="19" t="s">
        <v>261</v>
      </c>
      <c r="BM110" s="19" t="s">
        <v>2533</v>
      </c>
    </row>
    <row r="111" spans="2:65" s="22" customFormat="1" ht="15.75" customHeight="1" x14ac:dyDescent="0.3">
      <c r="B111" s="97"/>
      <c r="D111" s="98" t="s">
        <v>162</v>
      </c>
      <c r="E111" s="99"/>
      <c r="F111" s="99" t="s">
        <v>75</v>
      </c>
      <c r="H111" s="100">
        <v>2</v>
      </c>
      <c r="L111" s="97"/>
      <c r="M111" s="101"/>
      <c r="T111" s="102"/>
      <c r="AT111" s="103" t="s">
        <v>162</v>
      </c>
      <c r="AU111" s="103" t="s">
        <v>75</v>
      </c>
      <c r="AV111" s="103" t="s">
        <v>75</v>
      </c>
      <c r="AW111" s="103" t="s">
        <v>121</v>
      </c>
      <c r="AX111" s="103" t="s">
        <v>66</v>
      </c>
      <c r="AY111" s="103" t="s">
        <v>154</v>
      </c>
    </row>
    <row r="112" spans="2:65" s="22" customFormat="1" ht="15.75" customHeight="1" x14ac:dyDescent="0.3">
      <c r="B112" s="125"/>
      <c r="D112" s="104" t="s">
        <v>162</v>
      </c>
      <c r="E112" s="126"/>
      <c r="F112" s="127" t="s">
        <v>1004</v>
      </c>
      <c r="H112" s="128">
        <v>2</v>
      </c>
      <c r="L112" s="125"/>
      <c r="M112" s="129"/>
      <c r="T112" s="130"/>
      <c r="AT112" s="126" t="s">
        <v>162</v>
      </c>
      <c r="AU112" s="126" t="s">
        <v>75</v>
      </c>
      <c r="AV112" s="126" t="s">
        <v>160</v>
      </c>
      <c r="AW112" s="126" t="s">
        <v>121</v>
      </c>
      <c r="AX112" s="126" t="s">
        <v>73</v>
      </c>
      <c r="AY112" s="126" t="s">
        <v>154</v>
      </c>
    </row>
    <row r="113" spans="2:65" s="22" customFormat="1" ht="15.75" customHeight="1" x14ac:dyDescent="0.3">
      <c r="B113" s="23"/>
      <c r="C113" s="105" t="s">
        <v>175</v>
      </c>
      <c r="D113" s="105" t="s">
        <v>171</v>
      </c>
      <c r="E113" s="106" t="s">
        <v>2534</v>
      </c>
      <c r="F113" s="107" t="s">
        <v>2535</v>
      </c>
      <c r="G113" s="108" t="s">
        <v>258</v>
      </c>
      <c r="H113" s="109">
        <v>1</v>
      </c>
      <c r="I113" s="119"/>
      <c r="J113" s="110">
        <f>ROUND($I$113*$H$113,1)</f>
        <v>0</v>
      </c>
      <c r="K113" s="107"/>
      <c r="L113" s="111"/>
      <c r="M113" s="112"/>
      <c r="N113" s="113" t="s">
        <v>37</v>
      </c>
      <c r="Q113" s="94">
        <v>0</v>
      </c>
      <c r="R113" s="94">
        <f>$Q$113*$H$113</f>
        <v>0</v>
      </c>
      <c r="S113" s="94">
        <v>0</v>
      </c>
      <c r="T113" s="95">
        <f>$S$113*$H$113</f>
        <v>0</v>
      </c>
      <c r="AR113" s="19" t="s">
        <v>354</v>
      </c>
      <c r="AT113" s="19" t="s">
        <v>171</v>
      </c>
      <c r="AU113" s="19" t="s">
        <v>75</v>
      </c>
      <c r="AY113" s="22" t="s">
        <v>154</v>
      </c>
      <c r="BE113" s="96">
        <f>IF($N$113="základní",$J$113,0)</f>
        <v>0</v>
      </c>
      <c r="BF113" s="96">
        <f>IF($N$113="snížená",$J$113,0)</f>
        <v>0</v>
      </c>
      <c r="BG113" s="96">
        <f>IF($N$113="zákl. přenesená",$J$113,0)</f>
        <v>0</v>
      </c>
      <c r="BH113" s="96">
        <f>IF($N$113="sníž. přenesená",$J$113,0)</f>
        <v>0</v>
      </c>
      <c r="BI113" s="96">
        <f>IF($N$113="nulová",$J$113,0)</f>
        <v>0</v>
      </c>
      <c r="BJ113" s="19" t="s">
        <v>73</v>
      </c>
      <c r="BK113" s="96">
        <f>ROUND($I$113*$H$113,1)</f>
        <v>0</v>
      </c>
      <c r="BL113" s="19" t="s">
        <v>261</v>
      </c>
      <c r="BM113" s="19" t="s">
        <v>2536</v>
      </c>
    </row>
    <row r="114" spans="2:65" s="22" customFormat="1" ht="15.75" customHeight="1" x14ac:dyDescent="0.3">
      <c r="B114" s="97"/>
      <c r="D114" s="98" t="s">
        <v>162</v>
      </c>
      <c r="E114" s="99"/>
      <c r="F114" s="99" t="s">
        <v>73</v>
      </c>
      <c r="H114" s="100">
        <v>1</v>
      </c>
      <c r="L114" s="97"/>
      <c r="M114" s="101"/>
      <c r="T114" s="102"/>
      <c r="AT114" s="103" t="s">
        <v>162</v>
      </c>
      <c r="AU114" s="103" t="s">
        <v>75</v>
      </c>
      <c r="AV114" s="103" t="s">
        <v>75</v>
      </c>
      <c r="AW114" s="103" t="s">
        <v>121</v>
      </c>
      <c r="AX114" s="103" t="s">
        <v>66</v>
      </c>
      <c r="AY114" s="103" t="s">
        <v>154</v>
      </c>
    </row>
    <row r="115" spans="2:65" s="22" customFormat="1" ht="15.75" customHeight="1" x14ac:dyDescent="0.3">
      <c r="B115" s="125"/>
      <c r="D115" s="104" t="s">
        <v>162</v>
      </c>
      <c r="E115" s="126"/>
      <c r="F115" s="127" t="s">
        <v>1004</v>
      </c>
      <c r="H115" s="128">
        <v>1</v>
      </c>
      <c r="L115" s="125"/>
      <c r="M115" s="129"/>
      <c r="T115" s="130"/>
      <c r="AT115" s="126" t="s">
        <v>162</v>
      </c>
      <c r="AU115" s="126" t="s">
        <v>75</v>
      </c>
      <c r="AV115" s="126" t="s">
        <v>160</v>
      </c>
      <c r="AW115" s="126" t="s">
        <v>121</v>
      </c>
      <c r="AX115" s="126" t="s">
        <v>73</v>
      </c>
      <c r="AY115" s="126" t="s">
        <v>154</v>
      </c>
    </row>
    <row r="116" spans="2:65" s="22" customFormat="1" ht="15.75" customHeight="1" x14ac:dyDescent="0.3">
      <c r="B116" s="23"/>
      <c r="C116" s="86" t="s">
        <v>217</v>
      </c>
      <c r="D116" s="86" t="s">
        <v>156</v>
      </c>
      <c r="E116" s="87" t="s">
        <v>2537</v>
      </c>
      <c r="F116" s="88" t="s">
        <v>2538</v>
      </c>
      <c r="G116" s="89" t="s">
        <v>258</v>
      </c>
      <c r="H116" s="90">
        <v>1</v>
      </c>
      <c r="I116" s="118"/>
      <c r="J116" s="91">
        <f>ROUND($I$116*$H$116,1)</f>
        <v>0</v>
      </c>
      <c r="K116" s="88"/>
      <c r="L116" s="23"/>
      <c r="M116" s="92"/>
      <c r="N116" s="93" t="s">
        <v>37</v>
      </c>
      <c r="Q116" s="94">
        <v>0</v>
      </c>
      <c r="R116" s="94">
        <f>$Q$116*$H$116</f>
        <v>0</v>
      </c>
      <c r="S116" s="94">
        <v>0</v>
      </c>
      <c r="T116" s="95">
        <f>$S$116*$H$116</f>
        <v>0</v>
      </c>
      <c r="AR116" s="19" t="s">
        <v>261</v>
      </c>
      <c r="AT116" s="19" t="s">
        <v>156</v>
      </c>
      <c r="AU116" s="19" t="s">
        <v>75</v>
      </c>
      <c r="AY116" s="22" t="s">
        <v>154</v>
      </c>
      <c r="BE116" s="96">
        <f>IF($N$116="základní",$J$116,0)</f>
        <v>0</v>
      </c>
      <c r="BF116" s="96">
        <f>IF($N$116="snížená",$J$116,0)</f>
        <v>0</v>
      </c>
      <c r="BG116" s="96">
        <f>IF($N$116="zákl. přenesená",$J$116,0)</f>
        <v>0</v>
      </c>
      <c r="BH116" s="96">
        <f>IF($N$116="sníž. přenesená",$J$116,0)</f>
        <v>0</v>
      </c>
      <c r="BI116" s="96">
        <f>IF($N$116="nulová",$J$116,0)</f>
        <v>0</v>
      </c>
      <c r="BJ116" s="19" t="s">
        <v>73</v>
      </c>
      <c r="BK116" s="96">
        <f>ROUND($I$116*$H$116,1)</f>
        <v>0</v>
      </c>
      <c r="BL116" s="19" t="s">
        <v>261</v>
      </c>
      <c r="BM116" s="19" t="s">
        <v>2539</v>
      </c>
    </row>
    <row r="117" spans="2:65" s="22" customFormat="1" ht="15.75" customHeight="1" x14ac:dyDescent="0.3">
      <c r="B117" s="97"/>
      <c r="D117" s="98" t="s">
        <v>162</v>
      </c>
      <c r="E117" s="99"/>
      <c r="F117" s="99" t="s">
        <v>73</v>
      </c>
      <c r="H117" s="100">
        <v>1</v>
      </c>
      <c r="L117" s="97"/>
      <c r="M117" s="101"/>
      <c r="T117" s="102"/>
      <c r="AT117" s="103" t="s">
        <v>162</v>
      </c>
      <c r="AU117" s="103" t="s">
        <v>75</v>
      </c>
      <c r="AV117" s="103" t="s">
        <v>75</v>
      </c>
      <c r="AW117" s="103" t="s">
        <v>121</v>
      </c>
      <c r="AX117" s="103" t="s">
        <v>66</v>
      </c>
      <c r="AY117" s="103" t="s">
        <v>154</v>
      </c>
    </row>
    <row r="118" spans="2:65" s="22" customFormat="1" ht="15.75" customHeight="1" x14ac:dyDescent="0.3">
      <c r="B118" s="125"/>
      <c r="D118" s="104" t="s">
        <v>162</v>
      </c>
      <c r="E118" s="126"/>
      <c r="F118" s="127" t="s">
        <v>1004</v>
      </c>
      <c r="H118" s="128">
        <v>1</v>
      </c>
      <c r="L118" s="125"/>
      <c r="M118" s="129"/>
      <c r="T118" s="130"/>
      <c r="AT118" s="126" t="s">
        <v>162</v>
      </c>
      <c r="AU118" s="126" t="s">
        <v>75</v>
      </c>
      <c r="AV118" s="126" t="s">
        <v>160</v>
      </c>
      <c r="AW118" s="126" t="s">
        <v>121</v>
      </c>
      <c r="AX118" s="126" t="s">
        <v>73</v>
      </c>
      <c r="AY118" s="126" t="s">
        <v>154</v>
      </c>
    </row>
    <row r="119" spans="2:65" s="22" customFormat="1" ht="15.75" customHeight="1" x14ac:dyDescent="0.3">
      <c r="B119" s="23"/>
      <c r="C119" s="105" t="s">
        <v>226</v>
      </c>
      <c r="D119" s="105" t="s">
        <v>171</v>
      </c>
      <c r="E119" s="106" t="s">
        <v>2540</v>
      </c>
      <c r="F119" s="107" t="s">
        <v>2541</v>
      </c>
      <c r="G119" s="108" t="s">
        <v>258</v>
      </c>
      <c r="H119" s="109">
        <v>1</v>
      </c>
      <c r="I119" s="119"/>
      <c r="J119" s="110">
        <f>ROUND($I$119*$H$119,1)</f>
        <v>0</v>
      </c>
      <c r="K119" s="107"/>
      <c r="L119" s="111"/>
      <c r="M119" s="112"/>
      <c r="N119" s="113" t="s">
        <v>37</v>
      </c>
      <c r="Q119" s="94">
        <v>0</v>
      </c>
      <c r="R119" s="94">
        <f>$Q$119*$H$119</f>
        <v>0</v>
      </c>
      <c r="S119" s="94">
        <v>0</v>
      </c>
      <c r="T119" s="95">
        <f>$S$119*$H$119</f>
        <v>0</v>
      </c>
      <c r="AR119" s="19" t="s">
        <v>354</v>
      </c>
      <c r="AT119" s="19" t="s">
        <v>171</v>
      </c>
      <c r="AU119" s="19" t="s">
        <v>75</v>
      </c>
      <c r="AY119" s="22" t="s">
        <v>154</v>
      </c>
      <c r="BE119" s="96">
        <f>IF($N$119="základní",$J$119,0)</f>
        <v>0</v>
      </c>
      <c r="BF119" s="96">
        <f>IF($N$119="snížená",$J$119,0)</f>
        <v>0</v>
      </c>
      <c r="BG119" s="96">
        <f>IF($N$119="zákl. přenesená",$J$119,0)</f>
        <v>0</v>
      </c>
      <c r="BH119" s="96">
        <f>IF($N$119="sníž. přenesená",$J$119,0)</f>
        <v>0</v>
      </c>
      <c r="BI119" s="96">
        <f>IF($N$119="nulová",$J$119,0)</f>
        <v>0</v>
      </c>
      <c r="BJ119" s="19" t="s">
        <v>73</v>
      </c>
      <c r="BK119" s="96">
        <f>ROUND($I$119*$H$119,1)</f>
        <v>0</v>
      </c>
      <c r="BL119" s="19" t="s">
        <v>261</v>
      </c>
      <c r="BM119" s="19" t="s">
        <v>2542</v>
      </c>
    </row>
    <row r="120" spans="2:65" s="22" customFormat="1" ht="15.75" customHeight="1" x14ac:dyDescent="0.3">
      <c r="B120" s="97"/>
      <c r="D120" s="98" t="s">
        <v>162</v>
      </c>
      <c r="E120" s="99"/>
      <c r="F120" s="99" t="s">
        <v>73</v>
      </c>
      <c r="H120" s="100">
        <v>1</v>
      </c>
      <c r="L120" s="97"/>
      <c r="M120" s="101"/>
      <c r="T120" s="102"/>
      <c r="AT120" s="103" t="s">
        <v>162</v>
      </c>
      <c r="AU120" s="103" t="s">
        <v>75</v>
      </c>
      <c r="AV120" s="103" t="s">
        <v>75</v>
      </c>
      <c r="AW120" s="103" t="s">
        <v>121</v>
      </c>
      <c r="AX120" s="103" t="s">
        <v>66</v>
      </c>
      <c r="AY120" s="103" t="s">
        <v>154</v>
      </c>
    </row>
    <row r="121" spans="2:65" s="22" customFormat="1" ht="15.75" customHeight="1" x14ac:dyDescent="0.3">
      <c r="B121" s="125"/>
      <c r="D121" s="104" t="s">
        <v>162</v>
      </c>
      <c r="E121" s="126"/>
      <c r="F121" s="127" t="s">
        <v>1004</v>
      </c>
      <c r="H121" s="128">
        <v>1</v>
      </c>
      <c r="L121" s="125"/>
      <c r="M121" s="129"/>
      <c r="T121" s="130"/>
      <c r="AT121" s="126" t="s">
        <v>162</v>
      </c>
      <c r="AU121" s="126" t="s">
        <v>75</v>
      </c>
      <c r="AV121" s="126" t="s">
        <v>160</v>
      </c>
      <c r="AW121" s="126" t="s">
        <v>121</v>
      </c>
      <c r="AX121" s="126" t="s">
        <v>73</v>
      </c>
      <c r="AY121" s="126" t="s">
        <v>154</v>
      </c>
    </row>
    <row r="122" spans="2:65" s="22" customFormat="1" ht="15.75" customHeight="1" x14ac:dyDescent="0.3">
      <c r="B122" s="23"/>
      <c r="C122" s="86" t="s">
        <v>231</v>
      </c>
      <c r="D122" s="86" t="s">
        <v>156</v>
      </c>
      <c r="E122" s="87" t="s">
        <v>2543</v>
      </c>
      <c r="F122" s="88" t="s">
        <v>2544</v>
      </c>
      <c r="G122" s="89" t="s">
        <v>258</v>
      </c>
      <c r="H122" s="90">
        <v>1</v>
      </c>
      <c r="I122" s="118"/>
      <c r="J122" s="91">
        <f>ROUND($I$122*$H$122,1)</f>
        <v>0</v>
      </c>
      <c r="K122" s="88"/>
      <c r="L122" s="23"/>
      <c r="M122" s="92"/>
      <c r="N122" s="93" t="s">
        <v>37</v>
      </c>
      <c r="Q122" s="94">
        <v>0</v>
      </c>
      <c r="R122" s="94">
        <f>$Q$122*$H$122</f>
        <v>0</v>
      </c>
      <c r="S122" s="94">
        <v>0</v>
      </c>
      <c r="T122" s="95">
        <f>$S$122*$H$122</f>
        <v>0</v>
      </c>
      <c r="AR122" s="19" t="s">
        <v>261</v>
      </c>
      <c r="AT122" s="19" t="s">
        <v>156</v>
      </c>
      <c r="AU122" s="19" t="s">
        <v>75</v>
      </c>
      <c r="AY122" s="22" t="s">
        <v>154</v>
      </c>
      <c r="BE122" s="96">
        <f>IF($N$122="základní",$J$122,0)</f>
        <v>0</v>
      </c>
      <c r="BF122" s="96">
        <f>IF($N$122="snížená",$J$122,0)</f>
        <v>0</v>
      </c>
      <c r="BG122" s="96">
        <f>IF($N$122="zákl. přenesená",$J$122,0)</f>
        <v>0</v>
      </c>
      <c r="BH122" s="96">
        <f>IF($N$122="sníž. přenesená",$J$122,0)</f>
        <v>0</v>
      </c>
      <c r="BI122" s="96">
        <f>IF($N$122="nulová",$J$122,0)</f>
        <v>0</v>
      </c>
      <c r="BJ122" s="19" t="s">
        <v>73</v>
      </c>
      <c r="BK122" s="96">
        <f>ROUND($I$122*$H$122,1)</f>
        <v>0</v>
      </c>
      <c r="BL122" s="19" t="s">
        <v>261</v>
      </c>
      <c r="BM122" s="19" t="s">
        <v>2545</v>
      </c>
    </row>
    <row r="123" spans="2:65" s="22" customFormat="1" ht="15.75" customHeight="1" x14ac:dyDescent="0.3">
      <c r="B123" s="97"/>
      <c r="D123" s="98" t="s">
        <v>162</v>
      </c>
      <c r="E123" s="99"/>
      <c r="F123" s="99" t="s">
        <v>73</v>
      </c>
      <c r="H123" s="100">
        <v>1</v>
      </c>
      <c r="L123" s="97"/>
      <c r="M123" s="101"/>
      <c r="T123" s="102"/>
      <c r="AT123" s="103" t="s">
        <v>162</v>
      </c>
      <c r="AU123" s="103" t="s">
        <v>75</v>
      </c>
      <c r="AV123" s="103" t="s">
        <v>75</v>
      </c>
      <c r="AW123" s="103" t="s">
        <v>121</v>
      </c>
      <c r="AX123" s="103" t="s">
        <v>66</v>
      </c>
      <c r="AY123" s="103" t="s">
        <v>154</v>
      </c>
    </row>
    <row r="124" spans="2:65" s="22" customFormat="1" ht="15.75" customHeight="1" x14ac:dyDescent="0.3">
      <c r="B124" s="125"/>
      <c r="D124" s="104" t="s">
        <v>162</v>
      </c>
      <c r="E124" s="126"/>
      <c r="F124" s="127" t="s">
        <v>1004</v>
      </c>
      <c r="H124" s="128">
        <v>1</v>
      </c>
      <c r="L124" s="125"/>
      <c r="M124" s="129"/>
      <c r="T124" s="130"/>
      <c r="AT124" s="126" t="s">
        <v>162</v>
      </c>
      <c r="AU124" s="126" t="s">
        <v>75</v>
      </c>
      <c r="AV124" s="126" t="s">
        <v>160</v>
      </c>
      <c r="AW124" s="126" t="s">
        <v>121</v>
      </c>
      <c r="AX124" s="126" t="s">
        <v>73</v>
      </c>
      <c r="AY124" s="126" t="s">
        <v>154</v>
      </c>
    </row>
    <row r="125" spans="2:65" s="22" customFormat="1" ht="15.75" customHeight="1" x14ac:dyDescent="0.3">
      <c r="B125" s="23"/>
      <c r="C125" s="105" t="s">
        <v>240</v>
      </c>
      <c r="D125" s="105" t="s">
        <v>171</v>
      </c>
      <c r="E125" s="106" t="s">
        <v>2546</v>
      </c>
      <c r="F125" s="107" t="s">
        <v>2547</v>
      </c>
      <c r="G125" s="108" t="s">
        <v>258</v>
      </c>
      <c r="H125" s="109">
        <v>2</v>
      </c>
      <c r="I125" s="119"/>
      <c r="J125" s="110">
        <f>ROUND($I$125*$H$125,1)</f>
        <v>0</v>
      </c>
      <c r="K125" s="107"/>
      <c r="L125" s="111"/>
      <c r="M125" s="112"/>
      <c r="N125" s="113" t="s">
        <v>37</v>
      </c>
      <c r="Q125" s="94">
        <v>0</v>
      </c>
      <c r="R125" s="94">
        <f>$Q$125*$H$125</f>
        <v>0</v>
      </c>
      <c r="S125" s="94">
        <v>0</v>
      </c>
      <c r="T125" s="95">
        <f>$S$125*$H$125</f>
        <v>0</v>
      </c>
      <c r="AR125" s="19" t="s">
        <v>354</v>
      </c>
      <c r="AT125" s="19" t="s">
        <v>171</v>
      </c>
      <c r="AU125" s="19" t="s">
        <v>75</v>
      </c>
      <c r="AY125" s="22" t="s">
        <v>154</v>
      </c>
      <c r="BE125" s="96">
        <f>IF($N$125="základní",$J$125,0)</f>
        <v>0</v>
      </c>
      <c r="BF125" s="96">
        <f>IF($N$125="snížená",$J$125,0)</f>
        <v>0</v>
      </c>
      <c r="BG125" s="96">
        <f>IF($N$125="zákl. přenesená",$J$125,0)</f>
        <v>0</v>
      </c>
      <c r="BH125" s="96">
        <f>IF($N$125="sníž. přenesená",$J$125,0)</f>
        <v>0</v>
      </c>
      <c r="BI125" s="96">
        <f>IF($N$125="nulová",$J$125,0)</f>
        <v>0</v>
      </c>
      <c r="BJ125" s="19" t="s">
        <v>73</v>
      </c>
      <c r="BK125" s="96">
        <f>ROUND($I$125*$H$125,1)</f>
        <v>0</v>
      </c>
      <c r="BL125" s="19" t="s">
        <v>261</v>
      </c>
      <c r="BM125" s="19" t="s">
        <v>2548</v>
      </c>
    </row>
    <row r="126" spans="2:65" s="22" customFormat="1" ht="15.75" customHeight="1" x14ac:dyDescent="0.3">
      <c r="B126" s="97"/>
      <c r="D126" s="98" t="s">
        <v>162</v>
      </c>
      <c r="E126" s="99"/>
      <c r="F126" s="99" t="s">
        <v>75</v>
      </c>
      <c r="H126" s="100">
        <v>2</v>
      </c>
      <c r="L126" s="97"/>
      <c r="M126" s="101"/>
      <c r="T126" s="102"/>
      <c r="AT126" s="103" t="s">
        <v>162</v>
      </c>
      <c r="AU126" s="103" t="s">
        <v>75</v>
      </c>
      <c r="AV126" s="103" t="s">
        <v>75</v>
      </c>
      <c r="AW126" s="103" t="s">
        <v>121</v>
      </c>
      <c r="AX126" s="103" t="s">
        <v>73</v>
      </c>
      <c r="AY126" s="103" t="s">
        <v>154</v>
      </c>
    </row>
    <row r="127" spans="2:65" s="22" customFormat="1" ht="15.75" customHeight="1" x14ac:dyDescent="0.3">
      <c r="B127" s="125"/>
      <c r="D127" s="104" t="s">
        <v>162</v>
      </c>
      <c r="E127" s="126"/>
      <c r="F127" s="127" t="s">
        <v>1004</v>
      </c>
      <c r="H127" s="128">
        <v>2</v>
      </c>
      <c r="L127" s="125"/>
      <c r="M127" s="129"/>
      <c r="T127" s="130"/>
      <c r="AT127" s="126" t="s">
        <v>162</v>
      </c>
      <c r="AU127" s="126" t="s">
        <v>75</v>
      </c>
      <c r="AV127" s="126" t="s">
        <v>160</v>
      </c>
      <c r="AW127" s="126" t="s">
        <v>121</v>
      </c>
      <c r="AX127" s="126" t="s">
        <v>66</v>
      </c>
      <c r="AY127" s="126" t="s">
        <v>154</v>
      </c>
    </row>
    <row r="128" spans="2:65" s="22" customFormat="1" ht="15.75" customHeight="1" x14ac:dyDescent="0.3">
      <c r="B128" s="23"/>
      <c r="C128" s="86" t="s">
        <v>245</v>
      </c>
      <c r="D128" s="86" t="s">
        <v>156</v>
      </c>
      <c r="E128" s="87" t="s">
        <v>2549</v>
      </c>
      <c r="F128" s="88" t="s">
        <v>2550</v>
      </c>
      <c r="G128" s="89" t="s">
        <v>711</v>
      </c>
      <c r="H128" s="90">
        <v>2</v>
      </c>
      <c r="I128" s="118"/>
      <c r="J128" s="91">
        <f>ROUND($I$128*$H$128,1)</f>
        <v>0</v>
      </c>
      <c r="K128" s="88"/>
      <c r="L128" s="23"/>
      <c r="M128" s="92"/>
      <c r="N128" s="93" t="s">
        <v>37</v>
      </c>
      <c r="Q128" s="94">
        <v>1.3999999999999999E-4</v>
      </c>
      <c r="R128" s="94">
        <f>$Q$128*$H$128</f>
        <v>2.7999999999999998E-4</v>
      </c>
      <c r="S128" s="94">
        <v>0</v>
      </c>
      <c r="T128" s="95">
        <f>$S$128*$H$128</f>
        <v>0</v>
      </c>
      <c r="AR128" s="19" t="s">
        <v>261</v>
      </c>
      <c r="AT128" s="19" t="s">
        <v>156</v>
      </c>
      <c r="AU128" s="19" t="s">
        <v>75</v>
      </c>
      <c r="AY128" s="22" t="s">
        <v>154</v>
      </c>
      <c r="BE128" s="96">
        <f>IF($N$128="základní",$J$128,0)</f>
        <v>0</v>
      </c>
      <c r="BF128" s="96">
        <f>IF($N$128="snížená",$J$128,0)</f>
        <v>0</v>
      </c>
      <c r="BG128" s="96">
        <f>IF($N$128="zákl. přenesená",$J$128,0)</f>
        <v>0</v>
      </c>
      <c r="BH128" s="96">
        <f>IF($N$128="sníž. přenesená",$J$128,0)</f>
        <v>0</v>
      </c>
      <c r="BI128" s="96">
        <f>IF($N$128="nulová",$J$128,0)</f>
        <v>0</v>
      </c>
      <c r="BJ128" s="19" t="s">
        <v>73</v>
      </c>
      <c r="BK128" s="96">
        <f>ROUND($I$128*$H$128,1)</f>
        <v>0</v>
      </c>
      <c r="BL128" s="19" t="s">
        <v>261</v>
      </c>
      <c r="BM128" s="19" t="s">
        <v>2551</v>
      </c>
    </row>
    <row r="129" spans="2:65" s="22" customFormat="1" ht="15.75" customHeight="1" x14ac:dyDescent="0.3">
      <c r="B129" s="97"/>
      <c r="D129" s="98" t="s">
        <v>162</v>
      </c>
      <c r="E129" s="99"/>
      <c r="F129" s="99" t="s">
        <v>75</v>
      </c>
      <c r="H129" s="100">
        <v>2</v>
      </c>
      <c r="L129" s="97"/>
      <c r="M129" s="101"/>
      <c r="T129" s="102"/>
      <c r="AT129" s="103" t="s">
        <v>162</v>
      </c>
      <c r="AU129" s="103" t="s">
        <v>75</v>
      </c>
      <c r="AV129" s="103" t="s">
        <v>75</v>
      </c>
      <c r="AW129" s="103" t="s">
        <v>121</v>
      </c>
      <c r="AX129" s="103" t="s">
        <v>66</v>
      </c>
      <c r="AY129" s="103" t="s">
        <v>154</v>
      </c>
    </row>
    <row r="130" spans="2:65" s="22" customFormat="1" ht="15.75" customHeight="1" x14ac:dyDescent="0.3">
      <c r="B130" s="125"/>
      <c r="D130" s="104" t="s">
        <v>162</v>
      </c>
      <c r="E130" s="126"/>
      <c r="F130" s="127" t="s">
        <v>1004</v>
      </c>
      <c r="H130" s="128">
        <v>2</v>
      </c>
      <c r="L130" s="125"/>
      <c r="M130" s="129"/>
      <c r="T130" s="130"/>
      <c r="AT130" s="126" t="s">
        <v>162</v>
      </c>
      <c r="AU130" s="126" t="s">
        <v>75</v>
      </c>
      <c r="AV130" s="126" t="s">
        <v>160</v>
      </c>
      <c r="AW130" s="126" t="s">
        <v>121</v>
      </c>
      <c r="AX130" s="126" t="s">
        <v>73</v>
      </c>
      <c r="AY130" s="126" t="s">
        <v>154</v>
      </c>
    </row>
    <row r="131" spans="2:65" s="22" customFormat="1" ht="15.75" customHeight="1" x14ac:dyDescent="0.3">
      <c r="B131" s="23"/>
      <c r="C131" s="86" t="s">
        <v>249</v>
      </c>
      <c r="D131" s="86" t="s">
        <v>156</v>
      </c>
      <c r="E131" s="87" t="s">
        <v>1639</v>
      </c>
      <c r="F131" s="88" t="s">
        <v>1640</v>
      </c>
      <c r="G131" s="89" t="s">
        <v>1062</v>
      </c>
      <c r="H131" s="134"/>
      <c r="I131" s="118"/>
      <c r="J131" s="91">
        <f>ROUND($I$131*$H$131,1)</f>
        <v>0</v>
      </c>
      <c r="K131" s="88"/>
      <c r="L131" s="23"/>
      <c r="M131" s="92"/>
      <c r="N131" s="93" t="s">
        <v>37</v>
      </c>
      <c r="Q131" s="94">
        <v>0</v>
      </c>
      <c r="R131" s="94">
        <f>$Q$131*$H$131</f>
        <v>0</v>
      </c>
      <c r="S131" s="94">
        <v>0</v>
      </c>
      <c r="T131" s="95">
        <f>$S$131*$H$131</f>
        <v>0</v>
      </c>
      <c r="AR131" s="19" t="s">
        <v>160</v>
      </c>
      <c r="AT131" s="19" t="s">
        <v>156</v>
      </c>
      <c r="AU131" s="19" t="s">
        <v>75</v>
      </c>
      <c r="AY131" s="22" t="s">
        <v>154</v>
      </c>
      <c r="BE131" s="96">
        <f>IF($N$131="základní",$J$131,0)</f>
        <v>0</v>
      </c>
      <c r="BF131" s="96">
        <f>IF($N$131="snížená",$J$131,0)</f>
        <v>0</v>
      </c>
      <c r="BG131" s="96">
        <f>IF($N$131="zákl. přenesená",$J$131,0)</f>
        <v>0</v>
      </c>
      <c r="BH131" s="96">
        <f>IF($N$131="sníž. přenesená",$J$131,0)</f>
        <v>0</v>
      </c>
      <c r="BI131" s="96">
        <f>IF($N$131="nulová",$J$131,0)</f>
        <v>0</v>
      </c>
      <c r="BJ131" s="19" t="s">
        <v>73</v>
      </c>
      <c r="BK131" s="96">
        <f>ROUND($I$131*$H$131,1)</f>
        <v>0</v>
      </c>
      <c r="BL131" s="19" t="s">
        <v>160</v>
      </c>
      <c r="BM131" s="19" t="s">
        <v>2552</v>
      </c>
    </row>
    <row r="132" spans="2:65" s="76" customFormat="1" ht="30.75" customHeight="1" x14ac:dyDescent="0.3">
      <c r="B132" s="75"/>
      <c r="D132" s="77" t="s">
        <v>65</v>
      </c>
      <c r="E132" s="84" t="s">
        <v>1642</v>
      </c>
      <c r="F132" s="84" t="s">
        <v>2553</v>
      </c>
      <c r="J132" s="85">
        <f>$BK$132</f>
        <v>0</v>
      </c>
      <c r="L132" s="75"/>
      <c r="M132" s="80"/>
      <c r="P132" s="81">
        <f>SUM($P$133:$P$162)</f>
        <v>0</v>
      </c>
      <c r="R132" s="81">
        <f>SUM($R$133:$R$162)</f>
        <v>0.22528800000000004</v>
      </c>
      <c r="T132" s="82">
        <f>SUM($T$133:$T$162)</f>
        <v>0</v>
      </c>
      <c r="AR132" s="77" t="s">
        <v>75</v>
      </c>
      <c r="AT132" s="77" t="s">
        <v>65</v>
      </c>
      <c r="AU132" s="77" t="s">
        <v>73</v>
      </c>
      <c r="AY132" s="77" t="s">
        <v>154</v>
      </c>
      <c r="BK132" s="83">
        <f>SUM($BK$133:$BK$162)</f>
        <v>0</v>
      </c>
    </row>
    <row r="133" spans="2:65" s="22" customFormat="1" ht="15.75" customHeight="1" x14ac:dyDescent="0.3">
      <c r="B133" s="23"/>
      <c r="C133" s="89" t="s">
        <v>9</v>
      </c>
      <c r="D133" s="89" t="s">
        <v>156</v>
      </c>
      <c r="E133" s="87" t="s">
        <v>2554</v>
      </c>
      <c r="F133" s="88" t="s">
        <v>2555</v>
      </c>
      <c r="G133" s="89" t="s">
        <v>174</v>
      </c>
      <c r="H133" s="90">
        <v>17</v>
      </c>
      <c r="I133" s="118"/>
      <c r="J133" s="91">
        <f>ROUND($I$133*$H$133,1)</f>
        <v>0</v>
      </c>
      <c r="K133" s="88"/>
      <c r="L133" s="23"/>
      <c r="M133" s="92"/>
      <c r="N133" s="93" t="s">
        <v>37</v>
      </c>
      <c r="Q133" s="94">
        <v>5.79E-3</v>
      </c>
      <c r="R133" s="94">
        <f>$Q$133*$H$133</f>
        <v>9.8430000000000004E-2</v>
      </c>
      <c r="S133" s="94">
        <v>0</v>
      </c>
      <c r="T133" s="95">
        <f>$S$133*$H$133</f>
        <v>0</v>
      </c>
      <c r="AR133" s="19" t="s">
        <v>261</v>
      </c>
      <c r="AT133" s="19" t="s">
        <v>156</v>
      </c>
      <c r="AU133" s="19" t="s">
        <v>75</v>
      </c>
      <c r="AY133" s="19" t="s">
        <v>154</v>
      </c>
      <c r="BE133" s="96">
        <f>IF($N$133="základní",$J$133,0)</f>
        <v>0</v>
      </c>
      <c r="BF133" s="96">
        <f>IF($N$133="snížená",$J$133,0)</f>
        <v>0</v>
      </c>
      <c r="BG133" s="96">
        <f>IF($N$133="zákl. přenesená",$J$133,0)</f>
        <v>0</v>
      </c>
      <c r="BH133" s="96">
        <f>IF($N$133="sníž. přenesená",$J$133,0)</f>
        <v>0</v>
      </c>
      <c r="BI133" s="96">
        <f>IF($N$133="nulová",$J$133,0)</f>
        <v>0</v>
      </c>
      <c r="BJ133" s="19" t="s">
        <v>73</v>
      </c>
      <c r="BK133" s="96">
        <f>ROUND($I$133*$H$133,1)</f>
        <v>0</v>
      </c>
      <c r="BL133" s="19" t="s">
        <v>261</v>
      </c>
      <c r="BM133" s="19" t="s">
        <v>2556</v>
      </c>
    </row>
    <row r="134" spans="2:65" s="22" customFormat="1" ht="15.75" customHeight="1" x14ac:dyDescent="0.3">
      <c r="B134" s="97"/>
      <c r="D134" s="98" t="s">
        <v>162</v>
      </c>
      <c r="E134" s="99"/>
      <c r="F134" s="99" t="s">
        <v>272</v>
      </c>
      <c r="H134" s="100">
        <v>17</v>
      </c>
      <c r="L134" s="97"/>
      <c r="M134" s="101"/>
      <c r="T134" s="102"/>
      <c r="AT134" s="103" t="s">
        <v>162</v>
      </c>
      <c r="AU134" s="103" t="s">
        <v>75</v>
      </c>
      <c r="AV134" s="103" t="s">
        <v>75</v>
      </c>
      <c r="AW134" s="103" t="s">
        <v>121</v>
      </c>
      <c r="AX134" s="103" t="s">
        <v>66</v>
      </c>
      <c r="AY134" s="103" t="s">
        <v>154</v>
      </c>
    </row>
    <row r="135" spans="2:65" s="22" customFormat="1" ht="15.75" customHeight="1" x14ac:dyDescent="0.3">
      <c r="B135" s="125"/>
      <c r="D135" s="104" t="s">
        <v>162</v>
      </c>
      <c r="E135" s="126"/>
      <c r="F135" s="127" t="s">
        <v>1004</v>
      </c>
      <c r="H135" s="128">
        <v>17</v>
      </c>
      <c r="L135" s="125"/>
      <c r="M135" s="129"/>
      <c r="T135" s="130"/>
      <c r="AT135" s="126" t="s">
        <v>162</v>
      </c>
      <c r="AU135" s="126" t="s">
        <v>75</v>
      </c>
      <c r="AV135" s="126" t="s">
        <v>160</v>
      </c>
      <c r="AW135" s="126" t="s">
        <v>121</v>
      </c>
      <c r="AX135" s="126" t="s">
        <v>73</v>
      </c>
      <c r="AY135" s="126" t="s">
        <v>154</v>
      </c>
    </row>
    <row r="136" spans="2:65" s="22" customFormat="1" ht="15.75" customHeight="1" x14ac:dyDescent="0.3">
      <c r="B136" s="23"/>
      <c r="C136" s="86" t="s">
        <v>261</v>
      </c>
      <c r="D136" s="86" t="s">
        <v>156</v>
      </c>
      <c r="E136" s="87" t="s">
        <v>2557</v>
      </c>
      <c r="F136" s="88" t="s">
        <v>2558</v>
      </c>
      <c r="G136" s="89" t="s">
        <v>174</v>
      </c>
      <c r="H136" s="90">
        <v>10</v>
      </c>
      <c r="I136" s="118"/>
      <c r="J136" s="91">
        <f>ROUND($I$136*$H$136,1)</f>
        <v>0</v>
      </c>
      <c r="K136" s="88"/>
      <c r="L136" s="23"/>
      <c r="M136" s="92"/>
      <c r="N136" s="93" t="s">
        <v>37</v>
      </c>
      <c r="Q136" s="94">
        <v>7.5100000000000002E-3</v>
      </c>
      <c r="R136" s="94">
        <f>$Q$136*$H$136</f>
        <v>7.51E-2</v>
      </c>
      <c r="S136" s="94">
        <v>0</v>
      </c>
      <c r="T136" s="95">
        <f>$S$136*$H$136</f>
        <v>0</v>
      </c>
      <c r="AR136" s="19" t="s">
        <v>261</v>
      </c>
      <c r="AT136" s="19" t="s">
        <v>156</v>
      </c>
      <c r="AU136" s="19" t="s">
        <v>75</v>
      </c>
      <c r="AY136" s="22" t="s">
        <v>154</v>
      </c>
      <c r="BE136" s="96">
        <f>IF($N$136="základní",$J$136,0)</f>
        <v>0</v>
      </c>
      <c r="BF136" s="96">
        <f>IF($N$136="snížená",$J$136,0)</f>
        <v>0</v>
      </c>
      <c r="BG136" s="96">
        <f>IF($N$136="zákl. přenesená",$J$136,0)</f>
        <v>0</v>
      </c>
      <c r="BH136" s="96">
        <f>IF($N$136="sníž. přenesená",$J$136,0)</f>
        <v>0</v>
      </c>
      <c r="BI136" s="96">
        <f>IF($N$136="nulová",$J$136,0)</f>
        <v>0</v>
      </c>
      <c r="BJ136" s="19" t="s">
        <v>73</v>
      </c>
      <c r="BK136" s="96">
        <f>ROUND($I$136*$H$136,1)</f>
        <v>0</v>
      </c>
      <c r="BL136" s="19" t="s">
        <v>261</v>
      </c>
      <c r="BM136" s="19" t="s">
        <v>2559</v>
      </c>
    </row>
    <row r="137" spans="2:65" s="22" customFormat="1" ht="15.75" customHeight="1" x14ac:dyDescent="0.3">
      <c r="B137" s="97"/>
      <c r="D137" s="98" t="s">
        <v>162</v>
      </c>
      <c r="E137" s="99"/>
      <c r="F137" s="99" t="s">
        <v>226</v>
      </c>
      <c r="H137" s="100">
        <v>10</v>
      </c>
      <c r="L137" s="97"/>
      <c r="M137" s="101"/>
      <c r="T137" s="102"/>
      <c r="AT137" s="103" t="s">
        <v>162</v>
      </c>
      <c r="AU137" s="103" t="s">
        <v>75</v>
      </c>
      <c r="AV137" s="103" t="s">
        <v>75</v>
      </c>
      <c r="AW137" s="103" t="s">
        <v>121</v>
      </c>
      <c r="AX137" s="103" t="s">
        <v>66</v>
      </c>
      <c r="AY137" s="103" t="s">
        <v>154</v>
      </c>
    </row>
    <row r="138" spans="2:65" s="22" customFormat="1" ht="15.75" customHeight="1" x14ac:dyDescent="0.3">
      <c r="B138" s="125"/>
      <c r="D138" s="104" t="s">
        <v>162</v>
      </c>
      <c r="E138" s="126"/>
      <c r="F138" s="127" t="s">
        <v>1004</v>
      </c>
      <c r="H138" s="128">
        <v>10</v>
      </c>
      <c r="L138" s="125"/>
      <c r="M138" s="129"/>
      <c r="T138" s="130"/>
      <c r="AT138" s="126" t="s">
        <v>162</v>
      </c>
      <c r="AU138" s="126" t="s">
        <v>75</v>
      </c>
      <c r="AV138" s="126" t="s">
        <v>160</v>
      </c>
      <c r="AW138" s="126" t="s">
        <v>121</v>
      </c>
      <c r="AX138" s="126" t="s">
        <v>73</v>
      </c>
      <c r="AY138" s="126" t="s">
        <v>154</v>
      </c>
    </row>
    <row r="139" spans="2:65" s="22" customFormat="1" ht="15.75" customHeight="1" x14ac:dyDescent="0.3">
      <c r="B139" s="23"/>
      <c r="C139" s="86" t="s">
        <v>272</v>
      </c>
      <c r="D139" s="86" t="s">
        <v>156</v>
      </c>
      <c r="E139" s="87" t="s">
        <v>1757</v>
      </c>
      <c r="F139" s="88" t="s">
        <v>1758</v>
      </c>
      <c r="G139" s="89" t="s">
        <v>258</v>
      </c>
      <c r="H139" s="90">
        <v>1</v>
      </c>
      <c r="I139" s="118"/>
      <c r="J139" s="91">
        <f>ROUND($I$139*$H$139,1)</f>
        <v>0</v>
      </c>
      <c r="K139" s="88"/>
      <c r="L139" s="23"/>
      <c r="M139" s="92"/>
      <c r="N139" s="93" t="s">
        <v>37</v>
      </c>
      <c r="Q139" s="94">
        <v>0</v>
      </c>
      <c r="R139" s="94">
        <f>$Q$139*$H$139</f>
        <v>0</v>
      </c>
      <c r="S139" s="94">
        <v>0</v>
      </c>
      <c r="T139" s="95">
        <f>$S$139*$H$139</f>
        <v>0</v>
      </c>
      <c r="AR139" s="19" t="s">
        <v>261</v>
      </c>
      <c r="AT139" s="19" t="s">
        <v>156</v>
      </c>
      <c r="AU139" s="19" t="s">
        <v>75</v>
      </c>
      <c r="AY139" s="22" t="s">
        <v>154</v>
      </c>
      <c r="BE139" s="96">
        <f>IF($N$139="základní",$J$139,0)</f>
        <v>0</v>
      </c>
      <c r="BF139" s="96">
        <f>IF($N$139="snížená",$J$139,0)</f>
        <v>0</v>
      </c>
      <c r="BG139" s="96">
        <f>IF($N$139="zákl. přenesená",$J$139,0)</f>
        <v>0</v>
      </c>
      <c r="BH139" s="96">
        <f>IF($N$139="sníž. přenesená",$J$139,0)</f>
        <v>0</v>
      </c>
      <c r="BI139" s="96">
        <f>IF($N$139="nulová",$J$139,0)</f>
        <v>0</v>
      </c>
      <c r="BJ139" s="19" t="s">
        <v>73</v>
      </c>
      <c r="BK139" s="96">
        <f>ROUND($I$139*$H$139,1)</f>
        <v>0</v>
      </c>
      <c r="BL139" s="19" t="s">
        <v>261</v>
      </c>
      <c r="BM139" s="19" t="s">
        <v>2560</v>
      </c>
    </row>
    <row r="140" spans="2:65" s="22" customFormat="1" ht="15.75" customHeight="1" x14ac:dyDescent="0.3">
      <c r="B140" s="97"/>
      <c r="D140" s="98" t="s">
        <v>162</v>
      </c>
      <c r="E140" s="99"/>
      <c r="F140" s="99" t="s">
        <v>73</v>
      </c>
      <c r="H140" s="100">
        <v>1</v>
      </c>
      <c r="L140" s="97"/>
      <c r="M140" s="101"/>
      <c r="T140" s="102"/>
      <c r="AT140" s="103" t="s">
        <v>162</v>
      </c>
      <c r="AU140" s="103" t="s">
        <v>75</v>
      </c>
      <c r="AV140" s="103" t="s">
        <v>75</v>
      </c>
      <c r="AW140" s="103" t="s">
        <v>121</v>
      </c>
      <c r="AX140" s="103" t="s">
        <v>66</v>
      </c>
      <c r="AY140" s="103" t="s">
        <v>154</v>
      </c>
    </row>
    <row r="141" spans="2:65" s="22" customFormat="1" ht="15.75" customHeight="1" x14ac:dyDescent="0.3">
      <c r="B141" s="125"/>
      <c r="D141" s="104" t="s">
        <v>162</v>
      </c>
      <c r="E141" s="126"/>
      <c r="F141" s="127" t="s">
        <v>1004</v>
      </c>
      <c r="H141" s="128">
        <v>1</v>
      </c>
      <c r="L141" s="125"/>
      <c r="M141" s="129"/>
      <c r="T141" s="130"/>
      <c r="AT141" s="126" t="s">
        <v>162</v>
      </c>
      <c r="AU141" s="126" t="s">
        <v>75</v>
      </c>
      <c r="AV141" s="126" t="s">
        <v>160</v>
      </c>
      <c r="AW141" s="126" t="s">
        <v>121</v>
      </c>
      <c r="AX141" s="126" t="s">
        <v>73</v>
      </c>
      <c r="AY141" s="126" t="s">
        <v>154</v>
      </c>
    </row>
    <row r="142" spans="2:65" s="22" customFormat="1" ht="15.75" customHeight="1" x14ac:dyDescent="0.3">
      <c r="B142" s="23"/>
      <c r="C142" s="86" t="s">
        <v>276</v>
      </c>
      <c r="D142" s="86" t="s">
        <v>156</v>
      </c>
      <c r="E142" s="87" t="s">
        <v>1730</v>
      </c>
      <c r="F142" s="88" t="s">
        <v>1731</v>
      </c>
      <c r="G142" s="89" t="s">
        <v>174</v>
      </c>
      <c r="H142" s="90">
        <v>27</v>
      </c>
      <c r="I142" s="118"/>
      <c r="J142" s="91">
        <f>ROUND($I$142*$H$142,1)</f>
        <v>0</v>
      </c>
      <c r="K142" s="88"/>
      <c r="L142" s="23"/>
      <c r="M142" s="92"/>
      <c r="N142" s="93" t="s">
        <v>37</v>
      </c>
      <c r="Q142" s="94">
        <v>0</v>
      </c>
      <c r="R142" s="94">
        <f>$Q$142*$H$142</f>
        <v>0</v>
      </c>
      <c r="S142" s="94">
        <v>0</v>
      </c>
      <c r="T142" s="95">
        <f>$S$142*$H$142</f>
        <v>0</v>
      </c>
      <c r="AR142" s="19" t="s">
        <v>261</v>
      </c>
      <c r="AT142" s="19" t="s">
        <v>156</v>
      </c>
      <c r="AU142" s="19" t="s">
        <v>75</v>
      </c>
      <c r="AY142" s="22" t="s">
        <v>154</v>
      </c>
      <c r="BE142" s="96">
        <f>IF($N$142="základní",$J$142,0)</f>
        <v>0</v>
      </c>
      <c r="BF142" s="96">
        <f>IF($N$142="snížená",$J$142,0)</f>
        <v>0</v>
      </c>
      <c r="BG142" s="96">
        <f>IF($N$142="zákl. přenesená",$J$142,0)</f>
        <v>0</v>
      </c>
      <c r="BH142" s="96">
        <f>IF($N$142="sníž. přenesená",$J$142,0)</f>
        <v>0</v>
      </c>
      <c r="BI142" s="96">
        <f>IF($N$142="nulová",$J$142,0)</f>
        <v>0</v>
      </c>
      <c r="BJ142" s="19" t="s">
        <v>73</v>
      </c>
      <c r="BK142" s="96">
        <f>ROUND($I$142*$H$142,1)</f>
        <v>0</v>
      </c>
      <c r="BL142" s="19" t="s">
        <v>261</v>
      </c>
      <c r="BM142" s="19" t="s">
        <v>2561</v>
      </c>
    </row>
    <row r="143" spans="2:65" s="22" customFormat="1" ht="15.75" customHeight="1" x14ac:dyDescent="0.3">
      <c r="B143" s="23"/>
      <c r="C143" s="89" t="s">
        <v>283</v>
      </c>
      <c r="D143" s="89" t="s">
        <v>156</v>
      </c>
      <c r="E143" s="87" t="s">
        <v>2562</v>
      </c>
      <c r="F143" s="88" t="s">
        <v>2563</v>
      </c>
      <c r="G143" s="89" t="s">
        <v>174</v>
      </c>
      <c r="H143" s="90">
        <v>45</v>
      </c>
      <c r="I143" s="118"/>
      <c r="J143" s="91">
        <f>ROUND($I$143*$H$143,1)</f>
        <v>0</v>
      </c>
      <c r="K143" s="88"/>
      <c r="L143" s="23"/>
      <c r="M143" s="92"/>
      <c r="N143" s="93" t="s">
        <v>37</v>
      </c>
      <c r="Q143" s="94">
        <v>3.6999999999999999E-4</v>
      </c>
      <c r="R143" s="94">
        <f>$Q$143*$H$143</f>
        <v>1.6649999999999998E-2</v>
      </c>
      <c r="S143" s="94">
        <v>0</v>
      </c>
      <c r="T143" s="95">
        <f>$S$143*$H$143</f>
        <v>0</v>
      </c>
      <c r="AR143" s="19" t="s">
        <v>261</v>
      </c>
      <c r="AT143" s="19" t="s">
        <v>156</v>
      </c>
      <c r="AU143" s="19" t="s">
        <v>75</v>
      </c>
      <c r="AY143" s="19" t="s">
        <v>154</v>
      </c>
      <c r="BE143" s="96">
        <f>IF($N$143="základní",$J$143,0)</f>
        <v>0</v>
      </c>
      <c r="BF143" s="96">
        <f>IF($N$143="snížená",$J$143,0)</f>
        <v>0</v>
      </c>
      <c r="BG143" s="96">
        <f>IF($N$143="zákl. přenesená",$J$143,0)</f>
        <v>0</v>
      </c>
      <c r="BH143" s="96">
        <f>IF($N$143="sníž. přenesená",$J$143,0)</f>
        <v>0</v>
      </c>
      <c r="BI143" s="96">
        <f>IF($N$143="nulová",$J$143,0)</f>
        <v>0</v>
      </c>
      <c r="BJ143" s="19" t="s">
        <v>73</v>
      </c>
      <c r="BK143" s="96">
        <f>ROUND($I$143*$H$143,1)</f>
        <v>0</v>
      </c>
      <c r="BL143" s="19" t="s">
        <v>261</v>
      </c>
      <c r="BM143" s="19" t="s">
        <v>2564</v>
      </c>
    </row>
    <row r="144" spans="2:65" s="22" customFormat="1" ht="15.75" customHeight="1" x14ac:dyDescent="0.3">
      <c r="B144" s="97"/>
      <c r="D144" s="98" t="s">
        <v>162</v>
      </c>
      <c r="E144" s="99"/>
      <c r="F144" s="99" t="s">
        <v>419</v>
      </c>
      <c r="H144" s="100">
        <v>45</v>
      </c>
      <c r="L144" s="97"/>
      <c r="M144" s="101"/>
      <c r="T144" s="102"/>
      <c r="AT144" s="103" t="s">
        <v>162</v>
      </c>
      <c r="AU144" s="103" t="s">
        <v>75</v>
      </c>
      <c r="AV144" s="103" t="s">
        <v>75</v>
      </c>
      <c r="AW144" s="103" t="s">
        <v>121</v>
      </c>
      <c r="AX144" s="103" t="s">
        <v>66</v>
      </c>
      <c r="AY144" s="103" t="s">
        <v>154</v>
      </c>
    </row>
    <row r="145" spans="2:65" s="22" customFormat="1" ht="15.75" customHeight="1" x14ac:dyDescent="0.3">
      <c r="B145" s="125"/>
      <c r="D145" s="104" t="s">
        <v>162</v>
      </c>
      <c r="E145" s="126"/>
      <c r="F145" s="127" t="s">
        <v>1004</v>
      </c>
      <c r="H145" s="128">
        <v>45</v>
      </c>
      <c r="L145" s="125"/>
      <c r="M145" s="129"/>
      <c r="T145" s="130"/>
      <c r="AT145" s="126" t="s">
        <v>162</v>
      </c>
      <c r="AU145" s="126" t="s">
        <v>75</v>
      </c>
      <c r="AV145" s="126" t="s">
        <v>160</v>
      </c>
      <c r="AW145" s="126" t="s">
        <v>121</v>
      </c>
      <c r="AX145" s="126" t="s">
        <v>73</v>
      </c>
      <c r="AY145" s="126" t="s">
        <v>154</v>
      </c>
    </row>
    <row r="146" spans="2:65" s="22" customFormat="1" ht="15.75" customHeight="1" x14ac:dyDescent="0.3">
      <c r="B146" s="23"/>
      <c r="C146" s="86" t="s">
        <v>288</v>
      </c>
      <c r="D146" s="86" t="s">
        <v>156</v>
      </c>
      <c r="E146" s="87" t="s">
        <v>2565</v>
      </c>
      <c r="F146" s="88" t="s">
        <v>2566</v>
      </c>
      <c r="G146" s="89" t="s">
        <v>174</v>
      </c>
      <c r="H146" s="90">
        <v>20</v>
      </c>
      <c r="I146" s="118"/>
      <c r="J146" s="91">
        <f>ROUND($I$146*$H$146,1)</f>
        <v>0</v>
      </c>
      <c r="K146" s="88"/>
      <c r="L146" s="23"/>
      <c r="M146" s="92"/>
      <c r="N146" s="93" t="s">
        <v>37</v>
      </c>
      <c r="Q146" s="94">
        <v>1.2700000000000001E-3</v>
      </c>
      <c r="R146" s="94">
        <f>$Q$146*$H$146</f>
        <v>2.5400000000000002E-2</v>
      </c>
      <c r="S146" s="94">
        <v>0</v>
      </c>
      <c r="T146" s="95">
        <f>$S$146*$H$146</f>
        <v>0</v>
      </c>
      <c r="AR146" s="19" t="s">
        <v>261</v>
      </c>
      <c r="AT146" s="19" t="s">
        <v>156</v>
      </c>
      <c r="AU146" s="19" t="s">
        <v>75</v>
      </c>
      <c r="AY146" s="22" t="s">
        <v>154</v>
      </c>
      <c r="BE146" s="96">
        <f>IF($N$146="základní",$J$146,0)</f>
        <v>0</v>
      </c>
      <c r="BF146" s="96">
        <f>IF($N$146="snížená",$J$146,0)</f>
        <v>0</v>
      </c>
      <c r="BG146" s="96">
        <f>IF($N$146="zákl. přenesená",$J$146,0)</f>
        <v>0</v>
      </c>
      <c r="BH146" s="96">
        <f>IF($N$146="sníž. přenesená",$J$146,0)</f>
        <v>0</v>
      </c>
      <c r="BI146" s="96">
        <f>IF($N$146="nulová",$J$146,0)</f>
        <v>0</v>
      </c>
      <c r="BJ146" s="19" t="s">
        <v>73</v>
      </c>
      <c r="BK146" s="96">
        <f>ROUND($I$146*$H$146,1)</f>
        <v>0</v>
      </c>
      <c r="BL146" s="19" t="s">
        <v>261</v>
      </c>
      <c r="BM146" s="19" t="s">
        <v>2567</v>
      </c>
    </row>
    <row r="147" spans="2:65" s="22" customFormat="1" ht="15.75" customHeight="1" x14ac:dyDescent="0.3">
      <c r="B147" s="97"/>
      <c r="D147" s="98" t="s">
        <v>162</v>
      </c>
      <c r="E147" s="99"/>
      <c r="F147" s="99" t="s">
        <v>288</v>
      </c>
      <c r="H147" s="100">
        <v>20</v>
      </c>
      <c r="L147" s="97"/>
      <c r="M147" s="101"/>
      <c r="T147" s="102"/>
      <c r="AT147" s="103" t="s">
        <v>162</v>
      </c>
      <c r="AU147" s="103" t="s">
        <v>75</v>
      </c>
      <c r="AV147" s="103" t="s">
        <v>75</v>
      </c>
      <c r="AW147" s="103" t="s">
        <v>121</v>
      </c>
      <c r="AX147" s="103" t="s">
        <v>66</v>
      </c>
      <c r="AY147" s="103" t="s">
        <v>154</v>
      </c>
    </row>
    <row r="148" spans="2:65" s="22" customFormat="1" ht="15.75" customHeight="1" x14ac:dyDescent="0.3">
      <c r="B148" s="125"/>
      <c r="D148" s="104" t="s">
        <v>162</v>
      </c>
      <c r="E148" s="126"/>
      <c r="F148" s="127" t="s">
        <v>1004</v>
      </c>
      <c r="H148" s="128">
        <v>20</v>
      </c>
      <c r="L148" s="125"/>
      <c r="M148" s="129"/>
      <c r="T148" s="130"/>
      <c r="AT148" s="126" t="s">
        <v>162</v>
      </c>
      <c r="AU148" s="126" t="s">
        <v>75</v>
      </c>
      <c r="AV148" s="126" t="s">
        <v>160</v>
      </c>
      <c r="AW148" s="126" t="s">
        <v>121</v>
      </c>
      <c r="AX148" s="126" t="s">
        <v>73</v>
      </c>
      <c r="AY148" s="126" t="s">
        <v>154</v>
      </c>
    </row>
    <row r="149" spans="2:65" s="22" customFormat="1" ht="15.75" customHeight="1" x14ac:dyDescent="0.3">
      <c r="B149" s="23"/>
      <c r="C149" s="86" t="s">
        <v>8</v>
      </c>
      <c r="D149" s="86" t="s">
        <v>156</v>
      </c>
      <c r="E149" s="87" t="s">
        <v>2568</v>
      </c>
      <c r="F149" s="88" t="s">
        <v>2569</v>
      </c>
      <c r="G149" s="89" t="s">
        <v>258</v>
      </c>
      <c r="H149" s="90">
        <v>1</v>
      </c>
      <c r="I149" s="118"/>
      <c r="J149" s="91">
        <f>ROUND($I$149*$H$149,1)</f>
        <v>0</v>
      </c>
      <c r="K149" s="88"/>
      <c r="L149" s="23"/>
      <c r="M149" s="92"/>
      <c r="N149" s="93" t="s">
        <v>37</v>
      </c>
      <c r="Q149" s="94">
        <v>5.0000000000000002E-5</v>
      </c>
      <c r="R149" s="94">
        <f>$Q$149*$H$149</f>
        <v>5.0000000000000002E-5</v>
      </c>
      <c r="S149" s="94">
        <v>0</v>
      </c>
      <c r="T149" s="95">
        <f>$S$149*$H$149</f>
        <v>0</v>
      </c>
      <c r="AR149" s="19" t="s">
        <v>261</v>
      </c>
      <c r="AT149" s="19" t="s">
        <v>156</v>
      </c>
      <c r="AU149" s="19" t="s">
        <v>75</v>
      </c>
      <c r="AY149" s="22" t="s">
        <v>154</v>
      </c>
      <c r="BE149" s="96">
        <f>IF($N$149="základní",$J$149,0)</f>
        <v>0</v>
      </c>
      <c r="BF149" s="96">
        <f>IF($N$149="snížená",$J$149,0)</f>
        <v>0</v>
      </c>
      <c r="BG149" s="96">
        <f>IF($N$149="zákl. přenesená",$J$149,0)</f>
        <v>0</v>
      </c>
      <c r="BH149" s="96">
        <f>IF($N$149="sníž. přenesená",$J$149,0)</f>
        <v>0</v>
      </c>
      <c r="BI149" s="96">
        <f>IF($N$149="nulová",$J$149,0)</f>
        <v>0</v>
      </c>
      <c r="BJ149" s="19" t="s">
        <v>73</v>
      </c>
      <c r="BK149" s="96">
        <f>ROUND($I$149*$H$149,1)</f>
        <v>0</v>
      </c>
      <c r="BL149" s="19" t="s">
        <v>261</v>
      </c>
      <c r="BM149" s="19" t="s">
        <v>2570</v>
      </c>
    </row>
    <row r="150" spans="2:65" s="22" customFormat="1" ht="15.75" customHeight="1" x14ac:dyDescent="0.3">
      <c r="B150" s="97"/>
      <c r="D150" s="98" t="s">
        <v>162</v>
      </c>
      <c r="E150" s="99"/>
      <c r="F150" s="99" t="s">
        <v>73</v>
      </c>
      <c r="H150" s="100">
        <v>1</v>
      </c>
      <c r="L150" s="97"/>
      <c r="M150" s="101"/>
      <c r="T150" s="102"/>
      <c r="AT150" s="103" t="s">
        <v>162</v>
      </c>
      <c r="AU150" s="103" t="s">
        <v>75</v>
      </c>
      <c r="AV150" s="103" t="s">
        <v>75</v>
      </c>
      <c r="AW150" s="103" t="s">
        <v>121</v>
      </c>
      <c r="AX150" s="103" t="s">
        <v>66</v>
      </c>
      <c r="AY150" s="103" t="s">
        <v>154</v>
      </c>
    </row>
    <row r="151" spans="2:65" s="22" customFormat="1" ht="15.75" customHeight="1" x14ac:dyDescent="0.3">
      <c r="B151" s="125"/>
      <c r="D151" s="104" t="s">
        <v>162</v>
      </c>
      <c r="E151" s="126"/>
      <c r="F151" s="127" t="s">
        <v>1004</v>
      </c>
      <c r="H151" s="128">
        <v>1</v>
      </c>
      <c r="L151" s="125"/>
      <c r="M151" s="129"/>
      <c r="T151" s="130"/>
      <c r="AT151" s="126" t="s">
        <v>162</v>
      </c>
      <c r="AU151" s="126" t="s">
        <v>75</v>
      </c>
      <c r="AV151" s="126" t="s">
        <v>160</v>
      </c>
      <c r="AW151" s="126" t="s">
        <v>121</v>
      </c>
      <c r="AX151" s="126" t="s">
        <v>73</v>
      </c>
      <c r="AY151" s="126" t="s">
        <v>154</v>
      </c>
    </row>
    <row r="152" spans="2:65" s="22" customFormat="1" ht="15.75" customHeight="1" x14ac:dyDescent="0.3">
      <c r="B152" s="23"/>
      <c r="C152" s="86" t="s">
        <v>295</v>
      </c>
      <c r="D152" s="86" t="s">
        <v>156</v>
      </c>
      <c r="E152" s="87" t="s">
        <v>2571</v>
      </c>
      <c r="F152" s="88" t="s">
        <v>2572</v>
      </c>
      <c r="G152" s="89" t="s">
        <v>174</v>
      </c>
      <c r="H152" s="90">
        <v>65</v>
      </c>
      <c r="I152" s="118"/>
      <c r="J152" s="91">
        <f>ROUND($I$152*$H$152,1)</f>
        <v>0</v>
      </c>
      <c r="K152" s="88"/>
      <c r="L152" s="23"/>
      <c r="M152" s="92"/>
      <c r="N152" s="93" t="s">
        <v>37</v>
      </c>
      <c r="Q152" s="94">
        <v>0</v>
      </c>
      <c r="R152" s="94">
        <f>$Q$152*$H$152</f>
        <v>0</v>
      </c>
      <c r="S152" s="94">
        <v>0</v>
      </c>
      <c r="T152" s="95">
        <f>$S$152*$H$152</f>
        <v>0</v>
      </c>
      <c r="AR152" s="19" t="s">
        <v>261</v>
      </c>
      <c r="AT152" s="19" t="s">
        <v>156</v>
      </c>
      <c r="AU152" s="19" t="s">
        <v>75</v>
      </c>
      <c r="AY152" s="22" t="s">
        <v>154</v>
      </c>
      <c r="BE152" s="96">
        <f>IF($N$152="základní",$J$152,0)</f>
        <v>0</v>
      </c>
      <c r="BF152" s="96">
        <f>IF($N$152="snížená",$J$152,0)</f>
        <v>0</v>
      </c>
      <c r="BG152" s="96">
        <f>IF($N$152="zákl. přenesená",$J$152,0)</f>
        <v>0</v>
      </c>
      <c r="BH152" s="96">
        <f>IF($N$152="sníž. přenesená",$J$152,0)</f>
        <v>0</v>
      </c>
      <c r="BI152" s="96">
        <f>IF($N$152="nulová",$J$152,0)</f>
        <v>0</v>
      </c>
      <c r="BJ152" s="19" t="s">
        <v>73</v>
      </c>
      <c r="BK152" s="96">
        <f>ROUND($I$152*$H$152,1)</f>
        <v>0</v>
      </c>
      <c r="BL152" s="19" t="s">
        <v>261</v>
      </c>
      <c r="BM152" s="19" t="s">
        <v>2573</v>
      </c>
    </row>
    <row r="153" spans="2:65" s="22" customFormat="1" ht="15.75" customHeight="1" x14ac:dyDescent="0.3">
      <c r="B153" s="23"/>
      <c r="C153" s="89" t="s">
        <v>300</v>
      </c>
      <c r="D153" s="89" t="s">
        <v>156</v>
      </c>
      <c r="E153" s="87" t="s">
        <v>2574</v>
      </c>
      <c r="F153" s="88" t="s">
        <v>2575</v>
      </c>
      <c r="G153" s="89" t="s">
        <v>174</v>
      </c>
      <c r="H153" s="90">
        <v>1</v>
      </c>
      <c r="I153" s="118"/>
      <c r="J153" s="91">
        <f>ROUND($I$153*$H$153,1)</f>
        <v>0</v>
      </c>
      <c r="K153" s="88"/>
      <c r="L153" s="23"/>
      <c r="M153" s="92"/>
      <c r="N153" s="93" t="s">
        <v>37</v>
      </c>
      <c r="Q153" s="94">
        <v>2.5600000000000002E-3</v>
      </c>
      <c r="R153" s="94">
        <f>$Q$153*$H$153</f>
        <v>2.5600000000000002E-3</v>
      </c>
      <c r="S153" s="94">
        <v>0</v>
      </c>
      <c r="T153" s="95">
        <f>$S$153*$H$153</f>
        <v>0</v>
      </c>
      <c r="AR153" s="19" t="s">
        <v>261</v>
      </c>
      <c r="AT153" s="19" t="s">
        <v>156</v>
      </c>
      <c r="AU153" s="19" t="s">
        <v>75</v>
      </c>
      <c r="AY153" s="19" t="s">
        <v>154</v>
      </c>
      <c r="BE153" s="96">
        <f>IF($N$153="základní",$J$153,0)</f>
        <v>0</v>
      </c>
      <c r="BF153" s="96">
        <f>IF($N$153="snížená",$J$153,0)</f>
        <v>0</v>
      </c>
      <c r="BG153" s="96">
        <f>IF($N$153="zákl. přenesená",$J$153,0)</f>
        <v>0</v>
      </c>
      <c r="BH153" s="96">
        <f>IF($N$153="sníž. přenesená",$J$153,0)</f>
        <v>0</v>
      </c>
      <c r="BI153" s="96">
        <f>IF($N$153="nulová",$J$153,0)</f>
        <v>0</v>
      </c>
      <c r="BJ153" s="19" t="s">
        <v>73</v>
      </c>
      <c r="BK153" s="96">
        <f>ROUND($I$153*$H$153,1)</f>
        <v>0</v>
      </c>
      <c r="BL153" s="19" t="s">
        <v>261</v>
      </c>
      <c r="BM153" s="19" t="s">
        <v>2576</v>
      </c>
    </row>
    <row r="154" spans="2:65" s="22" customFormat="1" ht="15.75" customHeight="1" x14ac:dyDescent="0.3">
      <c r="B154" s="97"/>
      <c r="D154" s="98" t="s">
        <v>162</v>
      </c>
      <c r="E154" s="99"/>
      <c r="F154" s="99" t="s">
        <v>73</v>
      </c>
      <c r="H154" s="100">
        <v>1</v>
      </c>
      <c r="L154" s="97"/>
      <c r="M154" s="101"/>
      <c r="T154" s="102"/>
      <c r="AT154" s="103" t="s">
        <v>162</v>
      </c>
      <c r="AU154" s="103" t="s">
        <v>75</v>
      </c>
      <c r="AV154" s="103" t="s">
        <v>75</v>
      </c>
      <c r="AW154" s="103" t="s">
        <v>121</v>
      </c>
      <c r="AX154" s="103" t="s">
        <v>66</v>
      </c>
      <c r="AY154" s="103" t="s">
        <v>154</v>
      </c>
    </row>
    <row r="155" spans="2:65" s="22" customFormat="1" ht="15.75" customHeight="1" x14ac:dyDescent="0.3">
      <c r="B155" s="125"/>
      <c r="D155" s="104" t="s">
        <v>162</v>
      </c>
      <c r="E155" s="126"/>
      <c r="F155" s="127" t="s">
        <v>1004</v>
      </c>
      <c r="H155" s="128">
        <v>1</v>
      </c>
      <c r="L155" s="125"/>
      <c r="M155" s="129"/>
      <c r="T155" s="130"/>
      <c r="AT155" s="126" t="s">
        <v>162</v>
      </c>
      <c r="AU155" s="126" t="s">
        <v>75</v>
      </c>
      <c r="AV155" s="126" t="s">
        <v>160</v>
      </c>
      <c r="AW155" s="126" t="s">
        <v>121</v>
      </c>
      <c r="AX155" s="126" t="s">
        <v>73</v>
      </c>
      <c r="AY155" s="126" t="s">
        <v>154</v>
      </c>
    </row>
    <row r="156" spans="2:65" s="22" customFormat="1" ht="15.75" customHeight="1" x14ac:dyDescent="0.3">
      <c r="B156" s="23"/>
      <c r="C156" s="86" t="s">
        <v>319</v>
      </c>
      <c r="D156" s="86" t="s">
        <v>156</v>
      </c>
      <c r="E156" s="87" t="s">
        <v>2577</v>
      </c>
      <c r="F156" s="88" t="s">
        <v>2578</v>
      </c>
      <c r="G156" s="89" t="s">
        <v>174</v>
      </c>
      <c r="H156" s="90">
        <v>0.3</v>
      </c>
      <c r="I156" s="118"/>
      <c r="J156" s="91">
        <f>ROUND($I$156*$H$156,1)</f>
        <v>0</v>
      </c>
      <c r="K156" s="88"/>
      <c r="L156" s="23"/>
      <c r="M156" s="92"/>
      <c r="N156" s="93" t="s">
        <v>37</v>
      </c>
      <c r="Q156" s="94">
        <v>8.2699999999999996E-3</v>
      </c>
      <c r="R156" s="94">
        <f>$Q$156*$H$156</f>
        <v>2.4809999999999997E-3</v>
      </c>
      <c r="S156" s="94">
        <v>0</v>
      </c>
      <c r="T156" s="95">
        <f>$S$156*$H$156</f>
        <v>0</v>
      </c>
      <c r="AR156" s="19" t="s">
        <v>261</v>
      </c>
      <c r="AT156" s="19" t="s">
        <v>156</v>
      </c>
      <c r="AU156" s="19" t="s">
        <v>75</v>
      </c>
      <c r="AY156" s="22" t="s">
        <v>154</v>
      </c>
      <c r="BE156" s="96">
        <f>IF($N$156="základní",$J$156,0)</f>
        <v>0</v>
      </c>
      <c r="BF156" s="96">
        <f>IF($N$156="snížená",$J$156,0)</f>
        <v>0</v>
      </c>
      <c r="BG156" s="96">
        <f>IF($N$156="zákl. přenesená",$J$156,0)</f>
        <v>0</v>
      </c>
      <c r="BH156" s="96">
        <f>IF($N$156="sníž. přenesená",$J$156,0)</f>
        <v>0</v>
      </c>
      <c r="BI156" s="96">
        <f>IF($N$156="nulová",$J$156,0)</f>
        <v>0</v>
      </c>
      <c r="BJ156" s="19" t="s">
        <v>73</v>
      </c>
      <c r="BK156" s="96">
        <f>ROUND($I$156*$H$156,1)</f>
        <v>0</v>
      </c>
      <c r="BL156" s="19" t="s">
        <v>261</v>
      </c>
      <c r="BM156" s="19" t="s">
        <v>2579</v>
      </c>
    </row>
    <row r="157" spans="2:65" s="22" customFormat="1" ht="15.75" customHeight="1" x14ac:dyDescent="0.3">
      <c r="B157" s="97"/>
      <c r="D157" s="98" t="s">
        <v>162</v>
      </c>
      <c r="E157" s="99"/>
      <c r="F157" s="99" t="s">
        <v>2580</v>
      </c>
      <c r="H157" s="100">
        <v>0.3</v>
      </c>
      <c r="L157" s="97"/>
      <c r="M157" s="101"/>
      <c r="T157" s="102"/>
      <c r="AT157" s="103" t="s">
        <v>162</v>
      </c>
      <c r="AU157" s="103" t="s">
        <v>75</v>
      </c>
      <c r="AV157" s="103" t="s">
        <v>75</v>
      </c>
      <c r="AW157" s="103" t="s">
        <v>121</v>
      </c>
      <c r="AX157" s="103" t="s">
        <v>66</v>
      </c>
      <c r="AY157" s="103" t="s">
        <v>154</v>
      </c>
    </row>
    <row r="158" spans="2:65" s="22" customFormat="1" ht="15.75" customHeight="1" x14ac:dyDescent="0.3">
      <c r="B158" s="125"/>
      <c r="D158" s="104" t="s">
        <v>162</v>
      </c>
      <c r="E158" s="126"/>
      <c r="F158" s="127" t="s">
        <v>1004</v>
      </c>
      <c r="H158" s="128">
        <v>0.3</v>
      </c>
      <c r="L158" s="125"/>
      <c r="M158" s="129"/>
      <c r="T158" s="130"/>
      <c r="AT158" s="126" t="s">
        <v>162</v>
      </c>
      <c r="AU158" s="126" t="s">
        <v>75</v>
      </c>
      <c r="AV158" s="126" t="s">
        <v>160</v>
      </c>
      <c r="AW158" s="126" t="s">
        <v>121</v>
      </c>
      <c r="AX158" s="126" t="s">
        <v>73</v>
      </c>
      <c r="AY158" s="126" t="s">
        <v>154</v>
      </c>
    </row>
    <row r="159" spans="2:65" s="22" customFormat="1" ht="15.75" customHeight="1" x14ac:dyDescent="0.3">
      <c r="B159" s="23"/>
      <c r="C159" s="86" t="s">
        <v>323</v>
      </c>
      <c r="D159" s="86" t="s">
        <v>156</v>
      </c>
      <c r="E159" s="87" t="s">
        <v>2581</v>
      </c>
      <c r="F159" s="88" t="s">
        <v>2582</v>
      </c>
      <c r="G159" s="89" t="s">
        <v>174</v>
      </c>
      <c r="H159" s="90">
        <v>0.3</v>
      </c>
      <c r="I159" s="118"/>
      <c r="J159" s="91">
        <f>ROUND($I$159*$H$159,1)</f>
        <v>0</v>
      </c>
      <c r="K159" s="88"/>
      <c r="L159" s="23"/>
      <c r="M159" s="92"/>
      <c r="N159" s="93" t="s">
        <v>37</v>
      </c>
      <c r="Q159" s="94">
        <v>1.5389999999999999E-2</v>
      </c>
      <c r="R159" s="94">
        <f>$Q$159*$H$159</f>
        <v>4.6169999999999996E-3</v>
      </c>
      <c r="S159" s="94">
        <v>0</v>
      </c>
      <c r="T159" s="95">
        <f>$S$159*$H$159</f>
        <v>0</v>
      </c>
      <c r="AR159" s="19" t="s">
        <v>261</v>
      </c>
      <c r="AT159" s="19" t="s">
        <v>156</v>
      </c>
      <c r="AU159" s="19" t="s">
        <v>75</v>
      </c>
      <c r="AY159" s="22" t="s">
        <v>154</v>
      </c>
      <c r="BE159" s="96">
        <f>IF($N$159="základní",$J$159,0)</f>
        <v>0</v>
      </c>
      <c r="BF159" s="96">
        <f>IF($N$159="snížená",$J$159,0)</f>
        <v>0</v>
      </c>
      <c r="BG159" s="96">
        <f>IF($N$159="zákl. přenesená",$J$159,0)</f>
        <v>0</v>
      </c>
      <c r="BH159" s="96">
        <f>IF($N$159="sníž. přenesená",$J$159,0)</f>
        <v>0</v>
      </c>
      <c r="BI159" s="96">
        <f>IF($N$159="nulová",$J$159,0)</f>
        <v>0</v>
      </c>
      <c r="BJ159" s="19" t="s">
        <v>73</v>
      </c>
      <c r="BK159" s="96">
        <f>ROUND($I$159*$H$159,1)</f>
        <v>0</v>
      </c>
      <c r="BL159" s="19" t="s">
        <v>261</v>
      </c>
      <c r="BM159" s="19" t="s">
        <v>2583</v>
      </c>
    </row>
    <row r="160" spans="2:65" s="22" customFormat="1" ht="15.75" customHeight="1" x14ac:dyDescent="0.3">
      <c r="B160" s="97"/>
      <c r="D160" s="98" t="s">
        <v>162</v>
      </c>
      <c r="E160" s="99"/>
      <c r="F160" s="99" t="s">
        <v>2580</v>
      </c>
      <c r="H160" s="100">
        <v>0.3</v>
      </c>
      <c r="L160" s="97"/>
      <c r="M160" s="101"/>
      <c r="T160" s="102"/>
      <c r="AT160" s="103" t="s">
        <v>162</v>
      </c>
      <c r="AU160" s="103" t="s">
        <v>75</v>
      </c>
      <c r="AV160" s="103" t="s">
        <v>75</v>
      </c>
      <c r="AW160" s="103" t="s">
        <v>121</v>
      </c>
      <c r="AX160" s="103" t="s">
        <v>66</v>
      </c>
      <c r="AY160" s="103" t="s">
        <v>154</v>
      </c>
    </row>
    <row r="161" spans="2:65" s="22" customFormat="1" ht="15.75" customHeight="1" x14ac:dyDescent="0.3">
      <c r="B161" s="125"/>
      <c r="D161" s="104" t="s">
        <v>162</v>
      </c>
      <c r="E161" s="126"/>
      <c r="F161" s="127" t="s">
        <v>1004</v>
      </c>
      <c r="H161" s="128">
        <v>0.3</v>
      </c>
      <c r="L161" s="125"/>
      <c r="M161" s="129"/>
      <c r="T161" s="130"/>
      <c r="AT161" s="126" t="s">
        <v>162</v>
      </c>
      <c r="AU161" s="126" t="s">
        <v>75</v>
      </c>
      <c r="AV161" s="126" t="s">
        <v>160</v>
      </c>
      <c r="AW161" s="126" t="s">
        <v>121</v>
      </c>
      <c r="AX161" s="126" t="s">
        <v>73</v>
      </c>
      <c r="AY161" s="126" t="s">
        <v>154</v>
      </c>
    </row>
    <row r="162" spans="2:65" s="22" customFormat="1" ht="15.75" customHeight="1" x14ac:dyDescent="0.3">
      <c r="B162" s="23"/>
      <c r="C162" s="86" t="s">
        <v>327</v>
      </c>
      <c r="D162" s="86" t="s">
        <v>156</v>
      </c>
      <c r="E162" s="87" t="s">
        <v>1797</v>
      </c>
      <c r="F162" s="88" t="s">
        <v>1798</v>
      </c>
      <c r="G162" s="89" t="s">
        <v>1062</v>
      </c>
      <c r="H162" s="134"/>
      <c r="I162" s="118"/>
      <c r="J162" s="91">
        <f>ROUND($I$162*$H$162,1)</f>
        <v>0</v>
      </c>
      <c r="K162" s="88"/>
      <c r="L162" s="23"/>
      <c r="M162" s="92"/>
      <c r="N162" s="93" t="s">
        <v>37</v>
      </c>
      <c r="Q162" s="94">
        <v>0</v>
      </c>
      <c r="R162" s="94">
        <f>$Q$162*$H$162</f>
        <v>0</v>
      </c>
      <c r="S162" s="94">
        <v>0</v>
      </c>
      <c r="T162" s="95">
        <f>$S$162*$H$162</f>
        <v>0</v>
      </c>
      <c r="AR162" s="19" t="s">
        <v>160</v>
      </c>
      <c r="AT162" s="19" t="s">
        <v>156</v>
      </c>
      <c r="AU162" s="19" t="s">
        <v>75</v>
      </c>
      <c r="AY162" s="22" t="s">
        <v>154</v>
      </c>
      <c r="BE162" s="96">
        <f>IF($N$162="základní",$J$162,0)</f>
        <v>0</v>
      </c>
      <c r="BF162" s="96">
        <f>IF($N$162="snížená",$J$162,0)</f>
        <v>0</v>
      </c>
      <c r="BG162" s="96">
        <f>IF($N$162="zákl. přenesená",$J$162,0)</f>
        <v>0</v>
      </c>
      <c r="BH162" s="96">
        <f>IF($N$162="sníž. přenesená",$J$162,0)</f>
        <v>0</v>
      </c>
      <c r="BI162" s="96">
        <f>IF($N$162="nulová",$J$162,0)</f>
        <v>0</v>
      </c>
      <c r="BJ162" s="19" t="s">
        <v>73</v>
      </c>
      <c r="BK162" s="96">
        <f>ROUND($I$162*$H$162,1)</f>
        <v>0</v>
      </c>
      <c r="BL162" s="19" t="s">
        <v>160</v>
      </c>
      <c r="BM162" s="19" t="s">
        <v>2584</v>
      </c>
    </row>
    <row r="163" spans="2:65" s="76" customFormat="1" ht="30.75" customHeight="1" x14ac:dyDescent="0.3">
      <c r="B163" s="75"/>
      <c r="D163" s="77" t="s">
        <v>65</v>
      </c>
      <c r="E163" s="84" t="s">
        <v>1800</v>
      </c>
      <c r="F163" s="84" t="s">
        <v>2585</v>
      </c>
      <c r="J163" s="85">
        <f>$BK$163</f>
        <v>0</v>
      </c>
      <c r="L163" s="75"/>
      <c r="M163" s="80"/>
      <c r="P163" s="81">
        <f>SUM($P$164:$P$197)</f>
        <v>0</v>
      </c>
      <c r="R163" s="81">
        <f>SUM($R$164:$R$197)</f>
        <v>1.7690000000000001E-2</v>
      </c>
      <c r="T163" s="82">
        <f>SUM($T$164:$T$197)</f>
        <v>0</v>
      </c>
      <c r="AR163" s="77" t="s">
        <v>75</v>
      </c>
      <c r="AT163" s="77" t="s">
        <v>65</v>
      </c>
      <c r="AU163" s="77" t="s">
        <v>73</v>
      </c>
      <c r="AY163" s="77" t="s">
        <v>154</v>
      </c>
      <c r="BK163" s="83">
        <f>SUM($BK$164:$BK$197)</f>
        <v>0</v>
      </c>
    </row>
    <row r="164" spans="2:65" s="22" customFormat="1" ht="15.75" customHeight="1" x14ac:dyDescent="0.3">
      <c r="B164" s="23"/>
      <c r="C164" s="108" t="s">
        <v>331</v>
      </c>
      <c r="D164" s="108" t="s">
        <v>171</v>
      </c>
      <c r="E164" s="106" t="s">
        <v>2586</v>
      </c>
      <c r="F164" s="107" t="s">
        <v>2587</v>
      </c>
      <c r="G164" s="108" t="s">
        <v>258</v>
      </c>
      <c r="H164" s="109">
        <v>3</v>
      </c>
      <c r="I164" s="119"/>
      <c r="J164" s="110">
        <f>ROUND($I$164*$H$164,1)</f>
        <v>0</v>
      </c>
      <c r="K164" s="107"/>
      <c r="L164" s="111"/>
      <c r="M164" s="112"/>
      <c r="N164" s="113" t="s">
        <v>37</v>
      </c>
      <c r="Q164" s="94">
        <v>0</v>
      </c>
      <c r="R164" s="94">
        <f>$Q$164*$H$164</f>
        <v>0</v>
      </c>
      <c r="S164" s="94">
        <v>0</v>
      </c>
      <c r="T164" s="95">
        <f>$S$164*$H$164</f>
        <v>0</v>
      </c>
      <c r="AR164" s="19" t="s">
        <v>354</v>
      </c>
      <c r="AT164" s="19" t="s">
        <v>171</v>
      </c>
      <c r="AU164" s="19" t="s">
        <v>75</v>
      </c>
      <c r="AY164" s="19" t="s">
        <v>154</v>
      </c>
      <c r="BE164" s="96">
        <f>IF($N$164="základní",$J$164,0)</f>
        <v>0</v>
      </c>
      <c r="BF164" s="96">
        <f>IF($N$164="snížená",$J$164,0)</f>
        <v>0</v>
      </c>
      <c r="BG164" s="96">
        <f>IF($N$164="zákl. přenesená",$J$164,0)</f>
        <v>0</v>
      </c>
      <c r="BH164" s="96">
        <f>IF($N$164="sníž. přenesená",$J$164,0)</f>
        <v>0</v>
      </c>
      <c r="BI164" s="96">
        <f>IF($N$164="nulová",$J$164,0)</f>
        <v>0</v>
      </c>
      <c r="BJ164" s="19" t="s">
        <v>73</v>
      </c>
      <c r="BK164" s="96">
        <f>ROUND($I$164*$H$164,1)</f>
        <v>0</v>
      </c>
      <c r="BL164" s="19" t="s">
        <v>261</v>
      </c>
      <c r="BM164" s="19" t="s">
        <v>2588</v>
      </c>
    </row>
    <row r="165" spans="2:65" s="22" customFormat="1" ht="15.75" customHeight="1" x14ac:dyDescent="0.3">
      <c r="B165" s="97"/>
      <c r="D165" s="98" t="s">
        <v>162</v>
      </c>
      <c r="E165" s="99"/>
      <c r="F165" s="99" t="s">
        <v>97</v>
      </c>
      <c r="H165" s="100">
        <v>3</v>
      </c>
      <c r="L165" s="97"/>
      <c r="M165" s="101"/>
      <c r="T165" s="102"/>
      <c r="AT165" s="103" t="s">
        <v>162</v>
      </c>
      <c r="AU165" s="103" t="s">
        <v>75</v>
      </c>
      <c r="AV165" s="103" t="s">
        <v>75</v>
      </c>
      <c r="AW165" s="103" t="s">
        <v>121</v>
      </c>
      <c r="AX165" s="103" t="s">
        <v>66</v>
      </c>
      <c r="AY165" s="103" t="s">
        <v>154</v>
      </c>
    </row>
    <row r="166" spans="2:65" s="22" customFormat="1" ht="15.75" customHeight="1" x14ac:dyDescent="0.3">
      <c r="B166" s="125"/>
      <c r="D166" s="104" t="s">
        <v>162</v>
      </c>
      <c r="E166" s="126"/>
      <c r="F166" s="127" t="s">
        <v>1004</v>
      </c>
      <c r="H166" s="128">
        <v>3</v>
      </c>
      <c r="L166" s="125"/>
      <c r="M166" s="129"/>
      <c r="T166" s="130"/>
      <c r="AT166" s="126" t="s">
        <v>162</v>
      </c>
      <c r="AU166" s="126" t="s">
        <v>75</v>
      </c>
      <c r="AV166" s="126" t="s">
        <v>160</v>
      </c>
      <c r="AW166" s="126" t="s">
        <v>121</v>
      </c>
      <c r="AX166" s="126" t="s">
        <v>73</v>
      </c>
      <c r="AY166" s="126" t="s">
        <v>154</v>
      </c>
    </row>
    <row r="167" spans="2:65" s="22" customFormat="1" ht="15.75" customHeight="1" x14ac:dyDescent="0.3">
      <c r="B167" s="23"/>
      <c r="C167" s="105" t="s">
        <v>337</v>
      </c>
      <c r="D167" s="105" t="s">
        <v>171</v>
      </c>
      <c r="E167" s="106" t="s">
        <v>2589</v>
      </c>
      <c r="F167" s="107" t="s">
        <v>2590</v>
      </c>
      <c r="G167" s="108" t="s">
        <v>258</v>
      </c>
      <c r="H167" s="109">
        <v>3</v>
      </c>
      <c r="I167" s="119"/>
      <c r="J167" s="110">
        <f>ROUND($I$167*$H$167,1)</f>
        <v>0</v>
      </c>
      <c r="K167" s="107"/>
      <c r="L167" s="111"/>
      <c r="M167" s="112"/>
      <c r="N167" s="113" t="s">
        <v>37</v>
      </c>
      <c r="Q167" s="94">
        <v>0</v>
      </c>
      <c r="R167" s="94">
        <f>$Q$167*$H$167</f>
        <v>0</v>
      </c>
      <c r="S167" s="94">
        <v>0</v>
      </c>
      <c r="T167" s="95">
        <f>$S$167*$H$167</f>
        <v>0</v>
      </c>
      <c r="AR167" s="19" t="s">
        <v>354</v>
      </c>
      <c r="AT167" s="19" t="s">
        <v>171</v>
      </c>
      <c r="AU167" s="19" t="s">
        <v>75</v>
      </c>
      <c r="AY167" s="22" t="s">
        <v>154</v>
      </c>
      <c r="BE167" s="96">
        <f>IF($N$167="základní",$J$167,0)</f>
        <v>0</v>
      </c>
      <c r="BF167" s="96">
        <f>IF($N$167="snížená",$J$167,0)</f>
        <v>0</v>
      </c>
      <c r="BG167" s="96">
        <f>IF($N$167="zákl. přenesená",$J$167,0)</f>
        <v>0</v>
      </c>
      <c r="BH167" s="96">
        <f>IF($N$167="sníž. přenesená",$J$167,0)</f>
        <v>0</v>
      </c>
      <c r="BI167" s="96">
        <f>IF($N$167="nulová",$J$167,0)</f>
        <v>0</v>
      </c>
      <c r="BJ167" s="19" t="s">
        <v>73</v>
      </c>
      <c r="BK167" s="96">
        <f>ROUND($I$167*$H$167,1)</f>
        <v>0</v>
      </c>
      <c r="BL167" s="19" t="s">
        <v>261</v>
      </c>
      <c r="BM167" s="19" t="s">
        <v>2591</v>
      </c>
    </row>
    <row r="168" spans="2:65" s="22" customFormat="1" ht="15.75" customHeight="1" x14ac:dyDescent="0.3">
      <c r="B168" s="97"/>
      <c r="D168" s="98" t="s">
        <v>162</v>
      </c>
      <c r="E168" s="99"/>
      <c r="F168" s="99" t="s">
        <v>97</v>
      </c>
      <c r="H168" s="100">
        <v>3</v>
      </c>
      <c r="L168" s="97"/>
      <c r="M168" s="101"/>
      <c r="T168" s="102"/>
      <c r="AT168" s="103" t="s">
        <v>162</v>
      </c>
      <c r="AU168" s="103" t="s">
        <v>75</v>
      </c>
      <c r="AV168" s="103" t="s">
        <v>75</v>
      </c>
      <c r="AW168" s="103" t="s">
        <v>121</v>
      </c>
      <c r="AX168" s="103" t="s">
        <v>66</v>
      </c>
      <c r="AY168" s="103" t="s">
        <v>154</v>
      </c>
    </row>
    <row r="169" spans="2:65" s="22" customFormat="1" ht="15.75" customHeight="1" x14ac:dyDescent="0.3">
      <c r="B169" s="125"/>
      <c r="D169" s="104" t="s">
        <v>162</v>
      </c>
      <c r="E169" s="126"/>
      <c r="F169" s="127" t="s">
        <v>1004</v>
      </c>
      <c r="H169" s="128">
        <v>3</v>
      </c>
      <c r="L169" s="125"/>
      <c r="M169" s="129"/>
      <c r="T169" s="130"/>
      <c r="AT169" s="126" t="s">
        <v>162</v>
      </c>
      <c r="AU169" s="126" t="s">
        <v>75</v>
      </c>
      <c r="AV169" s="126" t="s">
        <v>160</v>
      </c>
      <c r="AW169" s="126" t="s">
        <v>121</v>
      </c>
      <c r="AX169" s="126" t="s">
        <v>73</v>
      </c>
      <c r="AY169" s="126" t="s">
        <v>154</v>
      </c>
    </row>
    <row r="170" spans="2:65" s="22" customFormat="1" ht="15.75" customHeight="1" x14ac:dyDescent="0.3">
      <c r="B170" s="23"/>
      <c r="C170" s="105" t="s">
        <v>342</v>
      </c>
      <c r="D170" s="105" t="s">
        <v>171</v>
      </c>
      <c r="E170" s="106" t="s">
        <v>2592</v>
      </c>
      <c r="F170" s="107" t="s">
        <v>2593</v>
      </c>
      <c r="G170" s="108" t="s">
        <v>258</v>
      </c>
      <c r="H170" s="109">
        <v>3</v>
      </c>
      <c r="I170" s="119"/>
      <c r="J170" s="110">
        <f>ROUND($I$170*$H$170,1)</f>
        <v>0</v>
      </c>
      <c r="K170" s="107"/>
      <c r="L170" s="111"/>
      <c r="M170" s="112"/>
      <c r="N170" s="113" t="s">
        <v>37</v>
      </c>
      <c r="Q170" s="94">
        <v>0</v>
      </c>
      <c r="R170" s="94">
        <f>$Q$170*$H$170</f>
        <v>0</v>
      </c>
      <c r="S170" s="94">
        <v>0</v>
      </c>
      <c r="T170" s="95">
        <f>$S$170*$H$170</f>
        <v>0</v>
      </c>
      <c r="AR170" s="19" t="s">
        <v>354</v>
      </c>
      <c r="AT170" s="19" t="s">
        <v>171</v>
      </c>
      <c r="AU170" s="19" t="s">
        <v>75</v>
      </c>
      <c r="AY170" s="22" t="s">
        <v>154</v>
      </c>
      <c r="BE170" s="96">
        <f>IF($N$170="základní",$J$170,0)</f>
        <v>0</v>
      </c>
      <c r="BF170" s="96">
        <f>IF($N$170="snížená",$J$170,0)</f>
        <v>0</v>
      </c>
      <c r="BG170" s="96">
        <f>IF($N$170="zákl. přenesená",$J$170,0)</f>
        <v>0</v>
      </c>
      <c r="BH170" s="96">
        <f>IF($N$170="sníž. přenesená",$J$170,0)</f>
        <v>0</v>
      </c>
      <c r="BI170" s="96">
        <f>IF($N$170="nulová",$J$170,0)</f>
        <v>0</v>
      </c>
      <c r="BJ170" s="19" t="s">
        <v>73</v>
      </c>
      <c r="BK170" s="96">
        <f>ROUND($I$170*$H$170,1)</f>
        <v>0</v>
      </c>
      <c r="BL170" s="19" t="s">
        <v>261</v>
      </c>
      <c r="BM170" s="19" t="s">
        <v>2594</v>
      </c>
    </row>
    <row r="171" spans="2:65" s="22" customFormat="1" ht="15.75" customHeight="1" x14ac:dyDescent="0.3">
      <c r="B171" s="97"/>
      <c r="D171" s="98" t="s">
        <v>162</v>
      </c>
      <c r="E171" s="99"/>
      <c r="F171" s="99" t="s">
        <v>97</v>
      </c>
      <c r="H171" s="100">
        <v>3</v>
      </c>
      <c r="L171" s="97"/>
      <c r="M171" s="101"/>
      <c r="T171" s="102"/>
      <c r="AT171" s="103" t="s">
        <v>162</v>
      </c>
      <c r="AU171" s="103" t="s">
        <v>75</v>
      </c>
      <c r="AV171" s="103" t="s">
        <v>75</v>
      </c>
      <c r="AW171" s="103" t="s">
        <v>121</v>
      </c>
      <c r="AX171" s="103" t="s">
        <v>66</v>
      </c>
      <c r="AY171" s="103" t="s">
        <v>154</v>
      </c>
    </row>
    <row r="172" spans="2:65" s="22" customFormat="1" ht="15.75" customHeight="1" x14ac:dyDescent="0.3">
      <c r="B172" s="125"/>
      <c r="D172" s="104" t="s">
        <v>162</v>
      </c>
      <c r="E172" s="126"/>
      <c r="F172" s="127" t="s">
        <v>1004</v>
      </c>
      <c r="H172" s="128">
        <v>3</v>
      </c>
      <c r="L172" s="125"/>
      <c r="M172" s="129"/>
      <c r="T172" s="130"/>
      <c r="AT172" s="126" t="s">
        <v>162</v>
      </c>
      <c r="AU172" s="126" t="s">
        <v>75</v>
      </c>
      <c r="AV172" s="126" t="s">
        <v>160</v>
      </c>
      <c r="AW172" s="126" t="s">
        <v>121</v>
      </c>
      <c r="AX172" s="126" t="s">
        <v>73</v>
      </c>
      <c r="AY172" s="126" t="s">
        <v>154</v>
      </c>
    </row>
    <row r="173" spans="2:65" s="22" customFormat="1" ht="15.75" customHeight="1" x14ac:dyDescent="0.3">
      <c r="B173" s="23"/>
      <c r="C173" s="105" t="s">
        <v>346</v>
      </c>
      <c r="D173" s="105" t="s">
        <v>171</v>
      </c>
      <c r="E173" s="106" t="s">
        <v>2595</v>
      </c>
      <c r="F173" s="107" t="s">
        <v>1079</v>
      </c>
      <c r="G173" s="108" t="s">
        <v>258</v>
      </c>
      <c r="H173" s="109">
        <v>4</v>
      </c>
      <c r="I173" s="119"/>
      <c r="J173" s="110">
        <f>ROUND($I$173*$H$173,1)</f>
        <v>0</v>
      </c>
      <c r="K173" s="107"/>
      <c r="L173" s="111"/>
      <c r="M173" s="112"/>
      <c r="N173" s="113" t="s">
        <v>37</v>
      </c>
      <c r="Q173" s="94">
        <v>0</v>
      </c>
      <c r="R173" s="94">
        <f>$Q$173*$H$173</f>
        <v>0</v>
      </c>
      <c r="S173" s="94">
        <v>0</v>
      </c>
      <c r="T173" s="95">
        <f>$S$173*$H$173</f>
        <v>0</v>
      </c>
      <c r="AR173" s="19" t="s">
        <v>354</v>
      </c>
      <c r="AT173" s="19" t="s">
        <v>171</v>
      </c>
      <c r="AU173" s="19" t="s">
        <v>75</v>
      </c>
      <c r="AY173" s="22" t="s">
        <v>154</v>
      </c>
      <c r="BE173" s="96">
        <f>IF($N$173="základní",$J$173,0)</f>
        <v>0</v>
      </c>
      <c r="BF173" s="96">
        <f>IF($N$173="snížená",$J$173,0)</f>
        <v>0</v>
      </c>
      <c r="BG173" s="96">
        <f>IF($N$173="zákl. přenesená",$J$173,0)</f>
        <v>0</v>
      </c>
      <c r="BH173" s="96">
        <f>IF($N$173="sníž. přenesená",$J$173,0)</f>
        <v>0</v>
      </c>
      <c r="BI173" s="96">
        <f>IF($N$173="nulová",$J$173,0)</f>
        <v>0</v>
      </c>
      <c r="BJ173" s="19" t="s">
        <v>73</v>
      </c>
      <c r="BK173" s="96">
        <f>ROUND($I$173*$H$173,1)</f>
        <v>0</v>
      </c>
      <c r="BL173" s="19" t="s">
        <v>261</v>
      </c>
      <c r="BM173" s="19" t="s">
        <v>2596</v>
      </c>
    </row>
    <row r="174" spans="2:65" s="22" customFormat="1" ht="15.75" customHeight="1" x14ac:dyDescent="0.3">
      <c r="B174" s="97"/>
      <c r="D174" s="98" t="s">
        <v>162</v>
      </c>
      <c r="E174" s="99"/>
      <c r="F174" s="99" t="s">
        <v>160</v>
      </c>
      <c r="H174" s="100">
        <v>4</v>
      </c>
      <c r="L174" s="97"/>
      <c r="M174" s="101"/>
      <c r="T174" s="102"/>
      <c r="AT174" s="103" t="s">
        <v>162</v>
      </c>
      <c r="AU174" s="103" t="s">
        <v>75</v>
      </c>
      <c r="AV174" s="103" t="s">
        <v>75</v>
      </c>
      <c r="AW174" s="103" t="s">
        <v>121</v>
      </c>
      <c r="AX174" s="103" t="s">
        <v>66</v>
      </c>
      <c r="AY174" s="103" t="s">
        <v>154</v>
      </c>
    </row>
    <row r="175" spans="2:65" s="22" customFormat="1" ht="15.75" customHeight="1" x14ac:dyDescent="0.3">
      <c r="B175" s="125"/>
      <c r="D175" s="104" t="s">
        <v>162</v>
      </c>
      <c r="E175" s="126"/>
      <c r="F175" s="127" t="s">
        <v>1004</v>
      </c>
      <c r="H175" s="128">
        <v>4</v>
      </c>
      <c r="L175" s="125"/>
      <c r="M175" s="129"/>
      <c r="T175" s="130"/>
      <c r="AT175" s="126" t="s">
        <v>162</v>
      </c>
      <c r="AU175" s="126" t="s">
        <v>75</v>
      </c>
      <c r="AV175" s="126" t="s">
        <v>160</v>
      </c>
      <c r="AW175" s="126" t="s">
        <v>121</v>
      </c>
      <c r="AX175" s="126" t="s">
        <v>73</v>
      </c>
      <c r="AY175" s="126" t="s">
        <v>154</v>
      </c>
    </row>
    <row r="176" spans="2:65" s="22" customFormat="1" ht="15.75" customHeight="1" x14ac:dyDescent="0.3">
      <c r="B176" s="23"/>
      <c r="C176" s="105" t="s">
        <v>350</v>
      </c>
      <c r="D176" s="105" t="s">
        <v>171</v>
      </c>
      <c r="E176" s="106" t="s">
        <v>2597</v>
      </c>
      <c r="F176" s="107" t="s">
        <v>2598</v>
      </c>
      <c r="G176" s="108" t="s">
        <v>258</v>
      </c>
      <c r="H176" s="109">
        <v>2</v>
      </c>
      <c r="I176" s="119"/>
      <c r="J176" s="110">
        <f>ROUND($I$176*$H$176,1)</f>
        <v>0</v>
      </c>
      <c r="K176" s="107"/>
      <c r="L176" s="111"/>
      <c r="M176" s="112"/>
      <c r="N176" s="113" t="s">
        <v>37</v>
      </c>
      <c r="Q176" s="94">
        <v>0</v>
      </c>
      <c r="R176" s="94">
        <f>$Q$176*$H$176</f>
        <v>0</v>
      </c>
      <c r="S176" s="94">
        <v>0</v>
      </c>
      <c r="T176" s="95">
        <f>$S$176*$H$176</f>
        <v>0</v>
      </c>
      <c r="AR176" s="19" t="s">
        <v>354</v>
      </c>
      <c r="AT176" s="19" t="s">
        <v>171</v>
      </c>
      <c r="AU176" s="19" t="s">
        <v>75</v>
      </c>
      <c r="AY176" s="22" t="s">
        <v>154</v>
      </c>
      <c r="BE176" s="96">
        <f>IF($N$176="základní",$J$176,0)</f>
        <v>0</v>
      </c>
      <c r="BF176" s="96">
        <f>IF($N$176="snížená",$J$176,0)</f>
        <v>0</v>
      </c>
      <c r="BG176" s="96">
        <f>IF($N$176="zákl. přenesená",$J$176,0)</f>
        <v>0</v>
      </c>
      <c r="BH176" s="96">
        <f>IF($N$176="sníž. přenesená",$J$176,0)</f>
        <v>0</v>
      </c>
      <c r="BI176" s="96">
        <f>IF($N$176="nulová",$J$176,0)</f>
        <v>0</v>
      </c>
      <c r="BJ176" s="19" t="s">
        <v>73</v>
      </c>
      <c r="BK176" s="96">
        <f>ROUND($I$176*$H$176,1)</f>
        <v>0</v>
      </c>
      <c r="BL176" s="19" t="s">
        <v>261</v>
      </c>
      <c r="BM176" s="19" t="s">
        <v>2599</v>
      </c>
    </row>
    <row r="177" spans="2:65" s="22" customFormat="1" ht="15.75" customHeight="1" x14ac:dyDescent="0.3">
      <c r="B177" s="97"/>
      <c r="D177" s="98" t="s">
        <v>162</v>
      </c>
      <c r="E177" s="99"/>
      <c r="F177" s="99" t="s">
        <v>75</v>
      </c>
      <c r="H177" s="100">
        <v>2</v>
      </c>
      <c r="L177" s="97"/>
      <c r="M177" s="101"/>
      <c r="T177" s="102"/>
      <c r="AT177" s="103" t="s">
        <v>162</v>
      </c>
      <c r="AU177" s="103" t="s">
        <v>75</v>
      </c>
      <c r="AV177" s="103" t="s">
        <v>75</v>
      </c>
      <c r="AW177" s="103" t="s">
        <v>121</v>
      </c>
      <c r="AX177" s="103" t="s">
        <v>66</v>
      </c>
      <c r="AY177" s="103" t="s">
        <v>154</v>
      </c>
    </row>
    <row r="178" spans="2:65" s="22" customFormat="1" ht="15.75" customHeight="1" x14ac:dyDescent="0.3">
      <c r="B178" s="125"/>
      <c r="D178" s="104" t="s">
        <v>162</v>
      </c>
      <c r="E178" s="126"/>
      <c r="F178" s="127" t="s">
        <v>1004</v>
      </c>
      <c r="H178" s="128">
        <v>2</v>
      </c>
      <c r="L178" s="125"/>
      <c r="M178" s="129"/>
      <c r="T178" s="130"/>
      <c r="AT178" s="126" t="s">
        <v>162</v>
      </c>
      <c r="AU178" s="126" t="s">
        <v>75</v>
      </c>
      <c r="AV178" s="126" t="s">
        <v>160</v>
      </c>
      <c r="AW178" s="126" t="s">
        <v>121</v>
      </c>
      <c r="AX178" s="126" t="s">
        <v>73</v>
      </c>
      <c r="AY178" s="126" t="s">
        <v>154</v>
      </c>
    </row>
    <row r="179" spans="2:65" s="22" customFormat="1" ht="15.75" customHeight="1" x14ac:dyDescent="0.3">
      <c r="B179" s="23"/>
      <c r="C179" s="105" t="s">
        <v>354</v>
      </c>
      <c r="D179" s="105" t="s">
        <v>171</v>
      </c>
      <c r="E179" s="106" t="s">
        <v>2600</v>
      </c>
      <c r="F179" s="107" t="s">
        <v>2601</v>
      </c>
      <c r="G179" s="108" t="s">
        <v>258</v>
      </c>
      <c r="H179" s="109">
        <v>1</v>
      </c>
      <c r="I179" s="119"/>
      <c r="J179" s="110">
        <f>ROUND($I$179*$H$179,1)</f>
        <v>0</v>
      </c>
      <c r="K179" s="107"/>
      <c r="L179" s="111"/>
      <c r="M179" s="112"/>
      <c r="N179" s="113" t="s">
        <v>37</v>
      </c>
      <c r="Q179" s="94">
        <v>0</v>
      </c>
      <c r="R179" s="94">
        <f>$Q$179*$H$179</f>
        <v>0</v>
      </c>
      <c r="S179" s="94">
        <v>0</v>
      </c>
      <c r="T179" s="95">
        <f>$S$179*$H$179</f>
        <v>0</v>
      </c>
      <c r="AR179" s="19" t="s">
        <v>354</v>
      </c>
      <c r="AT179" s="19" t="s">
        <v>171</v>
      </c>
      <c r="AU179" s="19" t="s">
        <v>75</v>
      </c>
      <c r="AY179" s="22" t="s">
        <v>154</v>
      </c>
      <c r="BE179" s="96">
        <f>IF($N$179="základní",$J$179,0)</f>
        <v>0</v>
      </c>
      <c r="BF179" s="96">
        <f>IF($N$179="snížená",$J$179,0)</f>
        <v>0</v>
      </c>
      <c r="BG179" s="96">
        <f>IF($N$179="zákl. přenesená",$J$179,0)</f>
        <v>0</v>
      </c>
      <c r="BH179" s="96">
        <f>IF($N$179="sníž. přenesená",$J$179,0)</f>
        <v>0</v>
      </c>
      <c r="BI179" s="96">
        <f>IF($N$179="nulová",$J$179,0)</f>
        <v>0</v>
      </c>
      <c r="BJ179" s="19" t="s">
        <v>73</v>
      </c>
      <c r="BK179" s="96">
        <f>ROUND($I$179*$H$179,1)</f>
        <v>0</v>
      </c>
      <c r="BL179" s="19" t="s">
        <v>261</v>
      </c>
      <c r="BM179" s="19" t="s">
        <v>2602</v>
      </c>
    </row>
    <row r="180" spans="2:65" s="22" customFormat="1" ht="15.75" customHeight="1" x14ac:dyDescent="0.3">
      <c r="B180" s="97"/>
      <c r="D180" s="98" t="s">
        <v>162</v>
      </c>
      <c r="E180" s="99"/>
      <c r="F180" s="99" t="s">
        <v>73</v>
      </c>
      <c r="H180" s="100">
        <v>1</v>
      </c>
      <c r="L180" s="97"/>
      <c r="M180" s="101"/>
      <c r="T180" s="102"/>
      <c r="AT180" s="103" t="s">
        <v>162</v>
      </c>
      <c r="AU180" s="103" t="s">
        <v>75</v>
      </c>
      <c r="AV180" s="103" t="s">
        <v>75</v>
      </c>
      <c r="AW180" s="103" t="s">
        <v>121</v>
      </c>
      <c r="AX180" s="103" t="s">
        <v>66</v>
      </c>
      <c r="AY180" s="103" t="s">
        <v>154</v>
      </c>
    </row>
    <row r="181" spans="2:65" s="22" customFormat="1" ht="15.75" customHeight="1" x14ac:dyDescent="0.3">
      <c r="B181" s="125"/>
      <c r="D181" s="104" t="s">
        <v>162</v>
      </c>
      <c r="E181" s="126"/>
      <c r="F181" s="127" t="s">
        <v>1004</v>
      </c>
      <c r="H181" s="128">
        <v>1</v>
      </c>
      <c r="L181" s="125"/>
      <c r="M181" s="129"/>
      <c r="T181" s="130"/>
      <c r="AT181" s="126" t="s">
        <v>162</v>
      </c>
      <c r="AU181" s="126" t="s">
        <v>75</v>
      </c>
      <c r="AV181" s="126" t="s">
        <v>160</v>
      </c>
      <c r="AW181" s="126" t="s">
        <v>121</v>
      </c>
      <c r="AX181" s="126" t="s">
        <v>73</v>
      </c>
      <c r="AY181" s="126" t="s">
        <v>154</v>
      </c>
    </row>
    <row r="182" spans="2:65" s="22" customFormat="1" ht="15.75" customHeight="1" x14ac:dyDescent="0.3">
      <c r="B182" s="23"/>
      <c r="C182" s="86" t="s">
        <v>359</v>
      </c>
      <c r="D182" s="86" t="s">
        <v>156</v>
      </c>
      <c r="E182" s="87" t="s">
        <v>2603</v>
      </c>
      <c r="F182" s="88" t="s">
        <v>2604</v>
      </c>
      <c r="G182" s="89" t="s">
        <v>711</v>
      </c>
      <c r="H182" s="90">
        <v>1</v>
      </c>
      <c r="I182" s="118"/>
      <c r="J182" s="91">
        <f>ROUND($I$182*$H$182,1)</f>
        <v>0</v>
      </c>
      <c r="K182" s="88"/>
      <c r="L182" s="23"/>
      <c r="M182" s="92"/>
      <c r="N182" s="93" t="s">
        <v>37</v>
      </c>
      <c r="Q182" s="94">
        <v>1.1089999999999999E-2</v>
      </c>
      <c r="R182" s="94">
        <f>$Q$182*$H$182</f>
        <v>1.1089999999999999E-2</v>
      </c>
      <c r="S182" s="94">
        <v>0</v>
      </c>
      <c r="T182" s="95">
        <f>$S$182*$H$182</f>
        <v>0</v>
      </c>
      <c r="AR182" s="19" t="s">
        <v>261</v>
      </c>
      <c r="AT182" s="19" t="s">
        <v>156</v>
      </c>
      <c r="AU182" s="19" t="s">
        <v>75</v>
      </c>
      <c r="AY182" s="22" t="s">
        <v>154</v>
      </c>
      <c r="BE182" s="96">
        <f>IF($N$182="základní",$J$182,0)</f>
        <v>0</v>
      </c>
      <c r="BF182" s="96">
        <f>IF($N$182="snížená",$J$182,0)</f>
        <v>0</v>
      </c>
      <c r="BG182" s="96">
        <f>IF($N$182="zákl. přenesená",$J$182,0)</f>
        <v>0</v>
      </c>
      <c r="BH182" s="96">
        <f>IF($N$182="sníž. přenesená",$J$182,0)</f>
        <v>0</v>
      </c>
      <c r="BI182" s="96">
        <f>IF($N$182="nulová",$J$182,0)</f>
        <v>0</v>
      </c>
      <c r="BJ182" s="19" t="s">
        <v>73</v>
      </c>
      <c r="BK182" s="96">
        <f>ROUND($I$182*$H$182,1)</f>
        <v>0</v>
      </c>
      <c r="BL182" s="19" t="s">
        <v>261</v>
      </c>
      <c r="BM182" s="19" t="s">
        <v>2605</v>
      </c>
    </row>
    <row r="183" spans="2:65" s="22" customFormat="1" ht="15.75" customHeight="1" x14ac:dyDescent="0.3">
      <c r="B183" s="97"/>
      <c r="D183" s="98" t="s">
        <v>162</v>
      </c>
      <c r="E183" s="99"/>
      <c r="F183" s="99" t="s">
        <v>73</v>
      </c>
      <c r="H183" s="100">
        <v>1</v>
      </c>
      <c r="L183" s="97"/>
      <c r="M183" s="101"/>
      <c r="T183" s="102"/>
      <c r="AT183" s="103" t="s">
        <v>162</v>
      </c>
      <c r="AU183" s="103" t="s">
        <v>75</v>
      </c>
      <c r="AV183" s="103" t="s">
        <v>75</v>
      </c>
      <c r="AW183" s="103" t="s">
        <v>121</v>
      </c>
      <c r="AX183" s="103" t="s">
        <v>66</v>
      </c>
      <c r="AY183" s="103" t="s">
        <v>154</v>
      </c>
    </row>
    <row r="184" spans="2:65" s="22" customFormat="1" ht="15.75" customHeight="1" x14ac:dyDescent="0.3">
      <c r="B184" s="125"/>
      <c r="D184" s="104" t="s">
        <v>162</v>
      </c>
      <c r="E184" s="126"/>
      <c r="F184" s="127" t="s">
        <v>1004</v>
      </c>
      <c r="H184" s="128">
        <v>1</v>
      </c>
      <c r="L184" s="125"/>
      <c r="M184" s="129"/>
      <c r="T184" s="130"/>
      <c r="AT184" s="126" t="s">
        <v>162</v>
      </c>
      <c r="AU184" s="126" t="s">
        <v>75</v>
      </c>
      <c r="AV184" s="126" t="s">
        <v>160</v>
      </c>
      <c r="AW184" s="126" t="s">
        <v>121</v>
      </c>
      <c r="AX184" s="126" t="s">
        <v>73</v>
      </c>
      <c r="AY184" s="126" t="s">
        <v>154</v>
      </c>
    </row>
    <row r="185" spans="2:65" s="22" customFormat="1" ht="15.75" customHeight="1" x14ac:dyDescent="0.3">
      <c r="B185" s="23"/>
      <c r="C185" s="86" t="s">
        <v>363</v>
      </c>
      <c r="D185" s="86" t="s">
        <v>156</v>
      </c>
      <c r="E185" s="87" t="s">
        <v>2606</v>
      </c>
      <c r="F185" s="88" t="s">
        <v>2607</v>
      </c>
      <c r="G185" s="89" t="s">
        <v>711</v>
      </c>
      <c r="H185" s="90">
        <v>1</v>
      </c>
      <c r="I185" s="118"/>
      <c r="J185" s="91">
        <f>ROUND($I$185*$H$185,1)</f>
        <v>0</v>
      </c>
      <c r="K185" s="88"/>
      <c r="L185" s="23"/>
      <c r="M185" s="92"/>
      <c r="N185" s="93" t="s">
        <v>37</v>
      </c>
      <c r="Q185" s="94">
        <v>5.0699999999999999E-3</v>
      </c>
      <c r="R185" s="94">
        <f>$Q$185*$H$185</f>
        <v>5.0699999999999999E-3</v>
      </c>
      <c r="S185" s="94">
        <v>0</v>
      </c>
      <c r="T185" s="95">
        <f>$S$185*$H$185</f>
        <v>0</v>
      </c>
      <c r="AR185" s="19" t="s">
        <v>261</v>
      </c>
      <c r="AT185" s="19" t="s">
        <v>156</v>
      </c>
      <c r="AU185" s="19" t="s">
        <v>75</v>
      </c>
      <c r="AY185" s="22" t="s">
        <v>154</v>
      </c>
      <c r="BE185" s="96">
        <f>IF($N$185="základní",$J$185,0)</f>
        <v>0</v>
      </c>
      <c r="BF185" s="96">
        <f>IF($N$185="snížená",$J$185,0)</f>
        <v>0</v>
      </c>
      <c r="BG185" s="96">
        <f>IF($N$185="zákl. přenesená",$J$185,0)</f>
        <v>0</v>
      </c>
      <c r="BH185" s="96">
        <f>IF($N$185="sníž. přenesená",$J$185,0)</f>
        <v>0</v>
      </c>
      <c r="BI185" s="96">
        <f>IF($N$185="nulová",$J$185,0)</f>
        <v>0</v>
      </c>
      <c r="BJ185" s="19" t="s">
        <v>73</v>
      </c>
      <c r="BK185" s="96">
        <f>ROUND($I$185*$H$185,1)</f>
        <v>0</v>
      </c>
      <c r="BL185" s="19" t="s">
        <v>261</v>
      </c>
      <c r="BM185" s="19" t="s">
        <v>2608</v>
      </c>
    </row>
    <row r="186" spans="2:65" s="22" customFormat="1" ht="15.75" customHeight="1" x14ac:dyDescent="0.3">
      <c r="B186" s="97"/>
      <c r="D186" s="98" t="s">
        <v>162</v>
      </c>
      <c r="E186" s="99"/>
      <c r="F186" s="99" t="s">
        <v>73</v>
      </c>
      <c r="H186" s="100">
        <v>1</v>
      </c>
      <c r="L186" s="97"/>
      <c r="M186" s="101"/>
      <c r="T186" s="102"/>
      <c r="AT186" s="103" t="s">
        <v>162</v>
      </c>
      <c r="AU186" s="103" t="s">
        <v>75</v>
      </c>
      <c r="AV186" s="103" t="s">
        <v>75</v>
      </c>
      <c r="AW186" s="103" t="s">
        <v>121</v>
      </c>
      <c r="AX186" s="103" t="s">
        <v>66</v>
      </c>
      <c r="AY186" s="103" t="s">
        <v>154</v>
      </c>
    </row>
    <row r="187" spans="2:65" s="22" customFormat="1" ht="15.75" customHeight="1" x14ac:dyDescent="0.3">
      <c r="B187" s="125"/>
      <c r="D187" s="104" t="s">
        <v>162</v>
      </c>
      <c r="E187" s="126"/>
      <c r="F187" s="127" t="s">
        <v>1004</v>
      </c>
      <c r="H187" s="128">
        <v>1</v>
      </c>
      <c r="L187" s="125"/>
      <c r="M187" s="129"/>
      <c r="T187" s="130"/>
      <c r="AT187" s="126" t="s">
        <v>162</v>
      </c>
      <c r="AU187" s="126" t="s">
        <v>75</v>
      </c>
      <c r="AV187" s="126" t="s">
        <v>160</v>
      </c>
      <c r="AW187" s="126" t="s">
        <v>121</v>
      </c>
      <c r="AX187" s="126" t="s">
        <v>73</v>
      </c>
      <c r="AY187" s="126" t="s">
        <v>154</v>
      </c>
    </row>
    <row r="188" spans="2:65" s="22" customFormat="1" ht="15.75" customHeight="1" x14ac:dyDescent="0.3">
      <c r="B188" s="23"/>
      <c r="C188" s="86" t="s">
        <v>370</v>
      </c>
      <c r="D188" s="86" t="s">
        <v>156</v>
      </c>
      <c r="E188" s="87" t="s">
        <v>1997</v>
      </c>
      <c r="F188" s="88" t="s">
        <v>1998</v>
      </c>
      <c r="G188" s="89" t="s">
        <v>258</v>
      </c>
      <c r="H188" s="90">
        <v>9</v>
      </c>
      <c r="I188" s="118"/>
      <c r="J188" s="91">
        <f>ROUND($I$188*$H$188,1)</f>
        <v>0</v>
      </c>
      <c r="K188" s="88"/>
      <c r="L188" s="23"/>
      <c r="M188" s="92"/>
      <c r="N188" s="93" t="s">
        <v>37</v>
      </c>
      <c r="Q188" s="94">
        <v>6.9999999999999994E-5</v>
      </c>
      <c r="R188" s="94">
        <f>$Q$188*$H$188</f>
        <v>6.2999999999999992E-4</v>
      </c>
      <c r="S188" s="94">
        <v>0</v>
      </c>
      <c r="T188" s="95">
        <f>$S$188*$H$188</f>
        <v>0</v>
      </c>
      <c r="AR188" s="19" t="s">
        <v>261</v>
      </c>
      <c r="AT188" s="19" t="s">
        <v>156</v>
      </c>
      <c r="AU188" s="19" t="s">
        <v>75</v>
      </c>
      <c r="AY188" s="22" t="s">
        <v>154</v>
      </c>
      <c r="BE188" s="96">
        <f>IF($N$188="základní",$J$188,0)</f>
        <v>0</v>
      </c>
      <c r="BF188" s="96">
        <f>IF($N$188="snížená",$J$188,0)</f>
        <v>0</v>
      </c>
      <c r="BG188" s="96">
        <f>IF($N$188="zákl. přenesená",$J$188,0)</f>
        <v>0</v>
      </c>
      <c r="BH188" s="96">
        <f>IF($N$188="sníž. přenesená",$J$188,0)</f>
        <v>0</v>
      </c>
      <c r="BI188" s="96">
        <f>IF($N$188="nulová",$J$188,0)</f>
        <v>0</v>
      </c>
      <c r="BJ188" s="19" t="s">
        <v>73</v>
      </c>
      <c r="BK188" s="96">
        <f>ROUND($I$188*$H$188,1)</f>
        <v>0</v>
      </c>
      <c r="BL188" s="19" t="s">
        <v>261</v>
      </c>
      <c r="BM188" s="19" t="s">
        <v>2609</v>
      </c>
    </row>
    <row r="189" spans="2:65" s="22" customFormat="1" ht="15.75" customHeight="1" x14ac:dyDescent="0.3">
      <c r="B189" s="97"/>
      <c r="D189" s="98" t="s">
        <v>162</v>
      </c>
      <c r="E189" s="99"/>
      <c r="F189" s="99" t="s">
        <v>2610</v>
      </c>
      <c r="H189" s="100">
        <v>3</v>
      </c>
      <c r="L189" s="97"/>
      <c r="M189" s="101"/>
      <c r="T189" s="102"/>
      <c r="AT189" s="103" t="s">
        <v>162</v>
      </c>
      <c r="AU189" s="103" t="s">
        <v>75</v>
      </c>
      <c r="AV189" s="103" t="s">
        <v>75</v>
      </c>
      <c r="AW189" s="103" t="s">
        <v>121</v>
      </c>
      <c r="AX189" s="103" t="s">
        <v>66</v>
      </c>
      <c r="AY189" s="103" t="s">
        <v>154</v>
      </c>
    </row>
    <row r="190" spans="2:65" s="22" customFormat="1" ht="15.75" customHeight="1" x14ac:dyDescent="0.3">
      <c r="B190" s="97"/>
      <c r="D190" s="104" t="s">
        <v>162</v>
      </c>
      <c r="E190" s="103"/>
      <c r="F190" s="99" t="s">
        <v>2611</v>
      </c>
      <c r="H190" s="100">
        <v>3</v>
      </c>
      <c r="L190" s="97"/>
      <c r="M190" s="101"/>
      <c r="T190" s="102"/>
      <c r="AT190" s="103" t="s">
        <v>162</v>
      </c>
      <c r="AU190" s="103" t="s">
        <v>75</v>
      </c>
      <c r="AV190" s="103" t="s">
        <v>75</v>
      </c>
      <c r="AW190" s="103" t="s">
        <v>121</v>
      </c>
      <c r="AX190" s="103" t="s">
        <v>66</v>
      </c>
      <c r="AY190" s="103" t="s">
        <v>154</v>
      </c>
    </row>
    <row r="191" spans="2:65" s="22" customFormat="1" ht="15.75" customHeight="1" x14ac:dyDescent="0.3">
      <c r="B191" s="97"/>
      <c r="D191" s="104" t="s">
        <v>162</v>
      </c>
      <c r="E191" s="103"/>
      <c r="F191" s="99" t="s">
        <v>2612</v>
      </c>
      <c r="H191" s="100">
        <v>3</v>
      </c>
      <c r="L191" s="97"/>
      <c r="M191" s="101"/>
      <c r="T191" s="102"/>
      <c r="AT191" s="103" t="s">
        <v>162</v>
      </c>
      <c r="AU191" s="103" t="s">
        <v>75</v>
      </c>
      <c r="AV191" s="103" t="s">
        <v>75</v>
      </c>
      <c r="AW191" s="103" t="s">
        <v>121</v>
      </c>
      <c r="AX191" s="103" t="s">
        <v>66</v>
      </c>
      <c r="AY191" s="103" t="s">
        <v>154</v>
      </c>
    </row>
    <row r="192" spans="2:65" s="22" customFormat="1" ht="15.75" customHeight="1" x14ac:dyDescent="0.3">
      <c r="B192" s="125"/>
      <c r="D192" s="104" t="s">
        <v>162</v>
      </c>
      <c r="E192" s="126"/>
      <c r="F192" s="127" t="s">
        <v>1004</v>
      </c>
      <c r="H192" s="128">
        <v>9</v>
      </c>
      <c r="L192" s="125"/>
      <c r="M192" s="129"/>
      <c r="T192" s="130"/>
      <c r="AT192" s="126" t="s">
        <v>162</v>
      </c>
      <c r="AU192" s="126" t="s">
        <v>75</v>
      </c>
      <c r="AV192" s="126" t="s">
        <v>160</v>
      </c>
      <c r="AW192" s="126" t="s">
        <v>121</v>
      </c>
      <c r="AX192" s="126" t="s">
        <v>73</v>
      </c>
      <c r="AY192" s="126" t="s">
        <v>154</v>
      </c>
    </row>
    <row r="193" spans="2:65" s="22" customFormat="1" ht="15.75" customHeight="1" x14ac:dyDescent="0.3">
      <c r="B193" s="23"/>
      <c r="C193" s="86" t="s">
        <v>375</v>
      </c>
      <c r="D193" s="86" t="s">
        <v>156</v>
      </c>
      <c r="E193" s="87" t="s">
        <v>2009</v>
      </c>
      <c r="F193" s="88" t="s">
        <v>2010</v>
      </c>
      <c r="G193" s="89" t="s">
        <v>258</v>
      </c>
      <c r="H193" s="90">
        <v>6</v>
      </c>
      <c r="I193" s="118"/>
      <c r="J193" s="91">
        <f>ROUND($I$193*$H$193,1)</f>
        <v>0</v>
      </c>
      <c r="K193" s="88"/>
      <c r="L193" s="23"/>
      <c r="M193" s="92"/>
      <c r="N193" s="93" t="s">
        <v>37</v>
      </c>
      <c r="Q193" s="94">
        <v>1.4999999999999999E-4</v>
      </c>
      <c r="R193" s="94">
        <f>$Q$193*$H$193</f>
        <v>8.9999999999999998E-4</v>
      </c>
      <c r="S193" s="94">
        <v>0</v>
      </c>
      <c r="T193" s="95">
        <f>$S$193*$H$193</f>
        <v>0</v>
      </c>
      <c r="AR193" s="19" t="s">
        <v>261</v>
      </c>
      <c r="AT193" s="19" t="s">
        <v>156</v>
      </c>
      <c r="AU193" s="19" t="s">
        <v>75</v>
      </c>
      <c r="AY193" s="22" t="s">
        <v>154</v>
      </c>
      <c r="BE193" s="96">
        <f>IF($N$193="základní",$J$193,0)</f>
        <v>0</v>
      </c>
      <c r="BF193" s="96">
        <f>IF($N$193="snížená",$J$193,0)</f>
        <v>0</v>
      </c>
      <c r="BG193" s="96">
        <f>IF($N$193="zákl. přenesená",$J$193,0)</f>
        <v>0</v>
      </c>
      <c r="BH193" s="96">
        <f>IF($N$193="sníž. přenesená",$J$193,0)</f>
        <v>0</v>
      </c>
      <c r="BI193" s="96">
        <f>IF($N$193="nulová",$J$193,0)</f>
        <v>0</v>
      </c>
      <c r="BJ193" s="19" t="s">
        <v>73</v>
      </c>
      <c r="BK193" s="96">
        <f>ROUND($I$193*$H$193,1)</f>
        <v>0</v>
      </c>
      <c r="BL193" s="19" t="s">
        <v>261</v>
      </c>
      <c r="BM193" s="19" t="s">
        <v>2613</v>
      </c>
    </row>
    <row r="194" spans="2:65" s="22" customFormat="1" ht="15.75" customHeight="1" x14ac:dyDescent="0.3">
      <c r="B194" s="97"/>
      <c r="D194" s="98" t="s">
        <v>162</v>
      </c>
      <c r="E194" s="99"/>
      <c r="F194" s="99" t="s">
        <v>2614</v>
      </c>
      <c r="H194" s="100">
        <v>4</v>
      </c>
      <c r="L194" s="97"/>
      <c r="M194" s="101"/>
      <c r="T194" s="102"/>
      <c r="AT194" s="103" t="s">
        <v>162</v>
      </c>
      <c r="AU194" s="103" t="s">
        <v>75</v>
      </c>
      <c r="AV194" s="103" t="s">
        <v>75</v>
      </c>
      <c r="AW194" s="103" t="s">
        <v>121</v>
      </c>
      <c r="AX194" s="103" t="s">
        <v>66</v>
      </c>
      <c r="AY194" s="103" t="s">
        <v>154</v>
      </c>
    </row>
    <row r="195" spans="2:65" s="22" customFormat="1" ht="15.75" customHeight="1" x14ac:dyDescent="0.3">
      <c r="B195" s="97"/>
      <c r="D195" s="104" t="s">
        <v>162</v>
      </c>
      <c r="E195" s="103"/>
      <c r="F195" s="99" t="s">
        <v>2615</v>
      </c>
      <c r="H195" s="100">
        <v>2</v>
      </c>
      <c r="L195" s="97"/>
      <c r="M195" s="101"/>
      <c r="T195" s="102"/>
      <c r="AT195" s="103" t="s">
        <v>162</v>
      </c>
      <c r="AU195" s="103" t="s">
        <v>75</v>
      </c>
      <c r="AV195" s="103" t="s">
        <v>75</v>
      </c>
      <c r="AW195" s="103" t="s">
        <v>121</v>
      </c>
      <c r="AX195" s="103" t="s">
        <v>66</v>
      </c>
      <c r="AY195" s="103" t="s">
        <v>154</v>
      </c>
    </row>
    <row r="196" spans="2:65" s="22" customFormat="1" ht="15.75" customHeight="1" x14ac:dyDescent="0.3">
      <c r="B196" s="125"/>
      <c r="D196" s="104" t="s">
        <v>162</v>
      </c>
      <c r="E196" s="126"/>
      <c r="F196" s="127" t="s">
        <v>1004</v>
      </c>
      <c r="H196" s="128">
        <v>6</v>
      </c>
      <c r="L196" s="125"/>
      <c r="M196" s="129"/>
      <c r="T196" s="130"/>
      <c r="AT196" s="126" t="s">
        <v>162</v>
      </c>
      <c r="AU196" s="126" t="s">
        <v>75</v>
      </c>
      <c r="AV196" s="126" t="s">
        <v>160</v>
      </c>
      <c r="AW196" s="126" t="s">
        <v>121</v>
      </c>
      <c r="AX196" s="126" t="s">
        <v>73</v>
      </c>
      <c r="AY196" s="126" t="s">
        <v>154</v>
      </c>
    </row>
    <row r="197" spans="2:65" s="22" customFormat="1" ht="15.75" customHeight="1" x14ac:dyDescent="0.3">
      <c r="B197" s="23"/>
      <c r="C197" s="86" t="s">
        <v>379</v>
      </c>
      <c r="D197" s="86" t="s">
        <v>156</v>
      </c>
      <c r="E197" s="87" t="s">
        <v>2040</v>
      </c>
      <c r="F197" s="88" t="s">
        <v>2041</v>
      </c>
      <c r="G197" s="89" t="s">
        <v>1062</v>
      </c>
      <c r="H197" s="134"/>
      <c r="I197" s="118"/>
      <c r="J197" s="91">
        <f>ROUND($I$197*$H$197,1)</f>
        <v>0</v>
      </c>
      <c r="K197" s="88"/>
      <c r="L197" s="23"/>
      <c r="M197" s="92"/>
      <c r="N197" s="93" t="s">
        <v>37</v>
      </c>
      <c r="Q197" s="94">
        <v>0</v>
      </c>
      <c r="R197" s="94">
        <f>$Q$197*$H$197</f>
        <v>0</v>
      </c>
      <c r="S197" s="94">
        <v>0</v>
      </c>
      <c r="T197" s="95">
        <f>$S$197*$H$197</f>
        <v>0</v>
      </c>
      <c r="AR197" s="19" t="s">
        <v>160</v>
      </c>
      <c r="AT197" s="19" t="s">
        <v>156</v>
      </c>
      <c r="AU197" s="19" t="s">
        <v>75</v>
      </c>
      <c r="AY197" s="22" t="s">
        <v>154</v>
      </c>
      <c r="BE197" s="96">
        <f>IF($N$197="základní",$J$197,0)</f>
        <v>0</v>
      </c>
      <c r="BF197" s="96">
        <f>IF($N$197="snížená",$J$197,0)</f>
        <v>0</v>
      </c>
      <c r="BG197" s="96">
        <f>IF($N$197="zákl. přenesená",$J$197,0)</f>
        <v>0</v>
      </c>
      <c r="BH197" s="96">
        <f>IF($N$197="sníž. přenesená",$J$197,0)</f>
        <v>0</v>
      </c>
      <c r="BI197" s="96">
        <f>IF($N$197="nulová",$J$197,0)</f>
        <v>0</v>
      </c>
      <c r="BJ197" s="19" t="s">
        <v>73</v>
      </c>
      <c r="BK197" s="96">
        <f>ROUND($I$197*$H$197,1)</f>
        <v>0</v>
      </c>
      <c r="BL197" s="19" t="s">
        <v>160</v>
      </c>
      <c r="BM197" s="19" t="s">
        <v>2616</v>
      </c>
    </row>
    <row r="198" spans="2:65" s="76" customFormat="1" ht="30.75" customHeight="1" x14ac:dyDescent="0.3">
      <c r="B198" s="75"/>
      <c r="D198" s="77" t="s">
        <v>65</v>
      </c>
      <c r="E198" s="84" t="s">
        <v>570</v>
      </c>
      <c r="F198" s="84" t="s">
        <v>571</v>
      </c>
      <c r="J198" s="85">
        <f>$BK$198</f>
        <v>0</v>
      </c>
      <c r="L198" s="75"/>
      <c r="M198" s="80"/>
      <c r="P198" s="81">
        <f>SUM($P$199:$P$201)</f>
        <v>0</v>
      </c>
      <c r="R198" s="81">
        <f>SUM($R$199:$R$201)</f>
        <v>5.5999999999999991E-3</v>
      </c>
      <c r="T198" s="82">
        <f>SUM($T$199:$T$201)</f>
        <v>0</v>
      </c>
      <c r="AR198" s="77" t="s">
        <v>75</v>
      </c>
      <c r="AT198" s="77" t="s">
        <v>65</v>
      </c>
      <c r="AU198" s="77" t="s">
        <v>73</v>
      </c>
      <c r="AY198" s="77" t="s">
        <v>154</v>
      </c>
      <c r="BK198" s="83">
        <f>SUM($BK$199:$BK$201)</f>
        <v>0</v>
      </c>
    </row>
    <row r="199" spans="2:65" s="22" customFormat="1" ht="15.75" customHeight="1" x14ac:dyDescent="0.3">
      <c r="B199" s="23"/>
      <c r="C199" s="89" t="s">
        <v>384</v>
      </c>
      <c r="D199" s="89" t="s">
        <v>156</v>
      </c>
      <c r="E199" s="87" t="s">
        <v>2070</v>
      </c>
      <c r="F199" s="88" t="s">
        <v>2071</v>
      </c>
      <c r="G199" s="89" t="s">
        <v>579</v>
      </c>
      <c r="H199" s="90">
        <v>80</v>
      </c>
      <c r="I199" s="118"/>
      <c r="J199" s="91">
        <f>ROUND($I$199*$H$199,1)</f>
        <v>0</v>
      </c>
      <c r="K199" s="88"/>
      <c r="L199" s="23"/>
      <c r="M199" s="92"/>
      <c r="N199" s="93" t="s">
        <v>37</v>
      </c>
      <c r="Q199" s="94">
        <v>6.9999999999999994E-5</v>
      </c>
      <c r="R199" s="94">
        <f>$Q$199*$H$199</f>
        <v>5.5999999999999991E-3</v>
      </c>
      <c r="S199" s="94">
        <v>0</v>
      </c>
      <c r="T199" s="95">
        <f>$S$199*$H$199</f>
        <v>0</v>
      </c>
      <c r="AR199" s="19" t="s">
        <v>261</v>
      </c>
      <c r="AT199" s="19" t="s">
        <v>156</v>
      </c>
      <c r="AU199" s="19" t="s">
        <v>75</v>
      </c>
      <c r="AY199" s="19" t="s">
        <v>154</v>
      </c>
      <c r="BE199" s="96">
        <f>IF($N$199="základní",$J$199,0)</f>
        <v>0</v>
      </c>
      <c r="BF199" s="96">
        <f>IF($N$199="snížená",$J$199,0)</f>
        <v>0</v>
      </c>
      <c r="BG199" s="96">
        <f>IF($N$199="zákl. přenesená",$J$199,0)</f>
        <v>0</v>
      </c>
      <c r="BH199" s="96">
        <f>IF($N$199="sníž. přenesená",$J$199,0)</f>
        <v>0</v>
      </c>
      <c r="BI199" s="96">
        <f>IF($N$199="nulová",$J$199,0)</f>
        <v>0</v>
      </c>
      <c r="BJ199" s="19" t="s">
        <v>73</v>
      </c>
      <c r="BK199" s="96">
        <f>ROUND($I$199*$H$199,1)</f>
        <v>0</v>
      </c>
      <c r="BL199" s="19" t="s">
        <v>261</v>
      </c>
      <c r="BM199" s="19" t="s">
        <v>2617</v>
      </c>
    </row>
    <row r="200" spans="2:65" s="22" customFormat="1" ht="15.75" customHeight="1" x14ac:dyDescent="0.3">
      <c r="B200" s="23"/>
      <c r="C200" s="108" t="s">
        <v>388</v>
      </c>
      <c r="D200" s="108" t="s">
        <v>171</v>
      </c>
      <c r="E200" s="106" t="s">
        <v>2074</v>
      </c>
      <c r="F200" s="107" t="s">
        <v>2075</v>
      </c>
      <c r="G200" s="108" t="s">
        <v>579</v>
      </c>
      <c r="H200" s="109">
        <v>80</v>
      </c>
      <c r="I200" s="119"/>
      <c r="J200" s="110">
        <f>ROUND($I$200*$H$200,1)</f>
        <v>0</v>
      </c>
      <c r="K200" s="107"/>
      <c r="L200" s="111"/>
      <c r="M200" s="112"/>
      <c r="N200" s="113" t="s">
        <v>37</v>
      </c>
      <c r="Q200" s="94">
        <v>0</v>
      </c>
      <c r="R200" s="94">
        <f>$Q$200*$H$200</f>
        <v>0</v>
      </c>
      <c r="S200" s="94">
        <v>0</v>
      </c>
      <c r="T200" s="95">
        <f>$S$200*$H$200</f>
        <v>0</v>
      </c>
      <c r="AR200" s="19" t="s">
        <v>354</v>
      </c>
      <c r="AT200" s="19" t="s">
        <v>171</v>
      </c>
      <c r="AU200" s="19" t="s">
        <v>75</v>
      </c>
      <c r="AY200" s="19" t="s">
        <v>154</v>
      </c>
      <c r="BE200" s="96">
        <f>IF($N$200="základní",$J$200,0)</f>
        <v>0</v>
      </c>
      <c r="BF200" s="96">
        <f>IF($N$200="snížená",$J$200,0)</f>
        <v>0</v>
      </c>
      <c r="BG200" s="96">
        <f>IF($N$200="zákl. přenesená",$J$200,0)</f>
        <v>0</v>
      </c>
      <c r="BH200" s="96">
        <f>IF($N$200="sníž. přenesená",$J$200,0)</f>
        <v>0</v>
      </c>
      <c r="BI200" s="96">
        <f>IF($N$200="nulová",$J$200,0)</f>
        <v>0</v>
      </c>
      <c r="BJ200" s="19" t="s">
        <v>73</v>
      </c>
      <c r="BK200" s="96">
        <f>ROUND($I$200*$H$200,1)</f>
        <v>0</v>
      </c>
      <c r="BL200" s="19" t="s">
        <v>261</v>
      </c>
      <c r="BM200" s="19" t="s">
        <v>2618</v>
      </c>
    </row>
    <row r="201" spans="2:65" s="22" customFormat="1" ht="15.75" customHeight="1" x14ac:dyDescent="0.3">
      <c r="B201" s="23"/>
      <c r="C201" s="89" t="s">
        <v>393</v>
      </c>
      <c r="D201" s="89" t="s">
        <v>156</v>
      </c>
      <c r="E201" s="87" t="s">
        <v>2078</v>
      </c>
      <c r="F201" s="88" t="s">
        <v>2079</v>
      </c>
      <c r="G201" s="89" t="s">
        <v>1062</v>
      </c>
      <c r="H201" s="134"/>
      <c r="I201" s="118"/>
      <c r="J201" s="91">
        <f>ROUND($I$201*$H$201,1)</f>
        <v>0</v>
      </c>
      <c r="K201" s="88"/>
      <c r="L201" s="23"/>
      <c r="M201" s="92"/>
      <c r="N201" s="93" t="s">
        <v>37</v>
      </c>
      <c r="Q201" s="94">
        <v>0</v>
      </c>
      <c r="R201" s="94">
        <f>$Q$201*$H$201</f>
        <v>0</v>
      </c>
      <c r="S201" s="94">
        <v>0</v>
      </c>
      <c r="T201" s="95">
        <f>$S$201*$H$201</f>
        <v>0</v>
      </c>
      <c r="AR201" s="19" t="s">
        <v>261</v>
      </c>
      <c r="AT201" s="19" t="s">
        <v>156</v>
      </c>
      <c r="AU201" s="19" t="s">
        <v>75</v>
      </c>
      <c r="AY201" s="19" t="s">
        <v>154</v>
      </c>
      <c r="BE201" s="96">
        <f>IF($N$201="základní",$J$201,0)</f>
        <v>0</v>
      </c>
      <c r="BF201" s="96">
        <f>IF($N$201="snížená",$J$201,0)</f>
        <v>0</v>
      </c>
      <c r="BG201" s="96">
        <f>IF($N$201="zákl. přenesená",$J$201,0)</f>
        <v>0</v>
      </c>
      <c r="BH201" s="96">
        <f>IF($N$201="sníž. přenesená",$J$201,0)</f>
        <v>0</v>
      </c>
      <c r="BI201" s="96">
        <f>IF($N$201="nulová",$J$201,0)</f>
        <v>0</v>
      </c>
      <c r="BJ201" s="19" t="s">
        <v>73</v>
      </c>
      <c r="BK201" s="96">
        <f>ROUND($I$201*$H$201,1)</f>
        <v>0</v>
      </c>
      <c r="BL201" s="19" t="s">
        <v>261</v>
      </c>
      <c r="BM201" s="19" t="s">
        <v>2619</v>
      </c>
    </row>
    <row r="202" spans="2:65" s="76" customFormat="1" ht="30.75" customHeight="1" x14ac:dyDescent="0.3">
      <c r="B202" s="75"/>
      <c r="D202" s="77" t="s">
        <v>65</v>
      </c>
      <c r="E202" s="84" t="s">
        <v>626</v>
      </c>
      <c r="F202" s="84" t="s">
        <v>627</v>
      </c>
      <c r="J202" s="85">
        <f>$BK$202</f>
        <v>0</v>
      </c>
      <c r="L202" s="75"/>
      <c r="M202" s="80"/>
      <c r="P202" s="81">
        <f>SUM($P$203:$P$204)</f>
        <v>0</v>
      </c>
      <c r="R202" s="81">
        <f>SUM($R$203:$R$204)</f>
        <v>5.28E-3</v>
      </c>
      <c r="T202" s="82">
        <f>SUM($T$203:$T$204)</f>
        <v>0</v>
      </c>
      <c r="AR202" s="77" t="s">
        <v>75</v>
      </c>
      <c r="AT202" s="77" t="s">
        <v>65</v>
      </c>
      <c r="AU202" s="77" t="s">
        <v>73</v>
      </c>
      <c r="AY202" s="77" t="s">
        <v>154</v>
      </c>
      <c r="BK202" s="83">
        <f>SUM($BK$203:$BK$204)</f>
        <v>0</v>
      </c>
    </row>
    <row r="203" spans="2:65" s="22" customFormat="1" ht="15.75" customHeight="1" x14ac:dyDescent="0.3">
      <c r="B203" s="23"/>
      <c r="C203" s="89" t="s">
        <v>397</v>
      </c>
      <c r="D203" s="89" t="s">
        <v>156</v>
      </c>
      <c r="E203" s="87" t="s">
        <v>2082</v>
      </c>
      <c r="F203" s="88" t="s">
        <v>2083</v>
      </c>
      <c r="G203" s="89" t="s">
        <v>174</v>
      </c>
      <c r="H203" s="90">
        <v>17</v>
      </c>
      <c r="I203" s="118"/>
      <c r="J203" s="91">
        <f>ROUND($I$203*$H$203,1)</f>
        <v>0</v>
      </c>
      <c r="K203" s="88"/>
      <c r="L203" s="23"/>
      <c r="M203" s="92"/>
      <c r="N203" s="93" t="s">
        <v>37</v>
      </c>
      <c r="Q203" s="94">
        <v>1.3999999999999999E-4</v>
      </c>
      <c r="R203" s="94">
        <f>$Q$203*$H$203</f>
        <v>2.3799999999999997E-3</v>
      </c>
      <c r="S203" s="94">
        <v>0</v>
      </c>
      <c r="T203" s="95">
        <f>$S$203*$H$203</f>
        <v>0</v>
      </c>
      <c r="AR203" s="19" t="s">
        <v>261</v>
      </c>
      <c r="AT203" s="19" t="s">
        <v>156</v>
      </c>
      <c r="AU203" s="19" t="s">
        <v>75</v>
      </c>
      <c r="AY203" s="19" t="s">
        <v>154</v>
      </c>
      <c r="BE203" s="96">
        <f>IF($N$203="základní",$J$203,0)</f>
        <v>0</v>
      </c>
      <c r="BF203" s="96">
        <f>IF($N$203="snížená",$J$203,0)</f>
        <v>0</v>
      </c>
      <c r="BG203" s="96">
        <f>IF($N$203="zákl. přenesená",$J$203,0)</f>
        <v>0</v>
      </c>
      <c r="BH203" s="96">
        <f>IF($N$203="sníž. přenesená",$J$203,0)</f>
        <v>0</v>
      </c>
      <c r="BI203" s="96">
        <f>IF($N$203="nulová",$J$203,0)</f>
        <v>0</v>
      </c>
      <c r="BJ203" s="19" t="s">
        <v>73</v>
      </c>
      <c r="BK203" s="96">
        <f>ROUND($I$203*$H$203,1)</f>
        <v>0</v>
      </c>
      <c r="BL203" s="19" t="s">
        <v>261</v>
      </c>
      <c r="BM203" s="19" t="s">
        <v>2620</v>
      </c>
    </row>
    <row r="204" spans="2:65" s="22" customFormat="1" ht="15.75" customHeight="1" x14ac:dyDescent="0.3">
      <c r="B204" s="23"/>
      <c r="C204" s="89" t="s">
        <v>401</v>
      </c>
      <c r="D204" s="89" t="s">
        <v>156</v>
      </c>
      <c r="E204" s="87" t="s">
        <v>2621</v>
      </c>
      <c r="F204" s="88" t="s">
        <v>2622</v>
      </c>
      <c r="G204" s="89" t="s">
        <v>174</v>
      </c>
      <c r="H204" s="90">
        <v>10</v>
      </c>
      <c r="I204" s="118"/>
      <c r="J204" s="91">
        <f>ROUND($I$204*$H$204,1)</f>
        <v>0</v>
      </c>
      <c r="K204" s="88"/>
      <c r="L204" s="23"/>
      <c r="M204" s="92"/>
      <c r="N204" s="93" t="s">
        <v>37</v>
      </c>
      <c r="Q204" s="94">
        <v>2.9E-4</v>
      </c>
      <c r="R204" s="94">
        <f>$Q$204*$H$204</f>
        <v>2.8999999999999998E-3</v>
      </c>
      <c r="S204" s="94">
        <v>0</v>
      </c>
      <c r="T204" s="95">
        <f>$S$204*$H$204</f>
        <v>0</v>
      </c>
      <c r="AR204" s="19" t="s">
        <v>261</v>
      </c>
      <c r="AT204" s="19" t="s">
        <v>156</v>
      </c>
      <c r="AU204" s="19" t="s">
        <v>75</v>
      </c>
      <c r="AY204" s="19" t="s">
        <v>154</v>
      </c>
      <c r="BE204" s="96">
        <f>IF($N$204="základní",$J$204,0)</f>
        <v>0</v>
      </c>
      <c r="BF204" s="96">
        <f>IF($N$204="snížená",$J$204,0)</f>
        <v>0</v>
      </c>
      <c r="BG204" s="96">
        <f>IF($N$204="zákl. přenesená",$J$204,0)</f>
        <v>0</v>
      </c>
      <c r="BH204" s="96">
        <f>IF($N$204="sníž. přenesená",$J$204,0)</f>
        <v>0</v>
      </c>
      <c r="BI204" s="96">
        <f>IF($N$204="nulová",$J$204,0)</f>
        <v>0</v>
      </c>
      <c r="BJ204" s="19" t="s">
        <v>73</v>
      </c>
      <c r="BK204" s="96">
        <f>ROUND($I$204*$H$204,1)</f>
        <v>0</v>
      </c>
      <c r="BL204" s="19" t="s">
        <v>261</v>
      </c>
      <c r="BM204" s="19" t="s">
        <v>2623</v>
      </c>
    </row>
    <row r="205" spans="2:65" s="76" customFormat="1" ht="37.5" customHeight="1" x14ac:dyDescent="0.35">
      <c r="B205" s="75"/>
      <c r="D205" s="77" t="s">
        <v>65</v>
      </c>
      <c r="E205" s="78" t="s">
        <v>693</v>
      </c>
      <c r="F205" s="78" t="s">
        <v>694</v>
      </c>
      <c r="J205" s="79">
        <f>$BK$205</f>
        <v>0</v>
      </c>
      <c r="L205" s="75"/>
      <c r="M205" s="80"/>
      <c r="P205" s="81">
        <f>SUM($P$206:$P$223)</f>
        <v>0</v>
      </c>
      <c r="R205" s="81">
        <f>SUM($R$206:$R$223)</f>
        <v>0</v>
      </c>
      <c r="T205" s="82">
        <f>SUM($T$206:$T$223)</f>
        <v>0</v>
      </c>
      <c r="AR205" s="77" t="s">
        <v>160</v>
      </c>
      <c r="AT205" s="77" t="s">
        <v>65</v>
      </c>
      <c r="AU205" s="77" t="s">
        <v>66</v>
      </c>
      <c r="AY205" s="77" t="s">
        <v>154</v>
      </c>
      <c r="BK205" s="83">
        <f>SUM($BK$206:$BK$223)</f>
        <v>0</v>
      </c>
    </row>
    <row r="206" spans="2:65" s="22" customFormat="1" ht="15.75" customHeight="1" x14ac:dyDescent="0.3">
      <c r="B206" s="23"/>
      <c r="C206" s="89" t="s">
        <v>406</v>
      </c>
      <c r="D206" s="89" t="s">
        <v>156</v>
      </c>
      <c r="E206" s="87" t="s">
        <v>714</v>
      </c>
      <c r="F206" s="88" t="s">
        <v>2624</v>
      </c>
      <c r="G206" s="89" t="s">
        <v>711</v>
      </c>
      <c r="H206" s="90">
        <v>1</v>
      </c>
      <c r="I206" s="118"/>
      <c r="J206" s="91">
        <f>ROUND($I$206*$H$206,1)</f>
        <v>0</v>
      </c>
      <c r="K206" s="88"/>
      <c r="L206" s="23"/>
      <c r="M206" s="92"/>
      <c r="N206" s="93" t="s">
        <v>37</v>
      </c>
      <c r="Q206" s="94">
        <v>0</v>
      </c>
      <c r="R206" s="94">
        <f>$Q$206*$H$206</f>
        <v>0</v>
      </c>
      <c r="S206" s="94">
        <v>0</v>
      </c>
      <c r="T206" s="95">
        <f>$S$206*$H$206</f>
        <v>0</v>
      </c>
      <c r="AR206" s="19" t="s">
        <v>698</v>
      </c>
      <c r="AT206" s="19" t="s">
        <v>156</v>
      </c>
      <c r="AU206" s="19" t="s">
        <v>73</v>
      </c>
      <c r="AY206" s="19" t="s">
        <v>154</v>
      </c>
      <c r="BE206" s="96">
        <f>IF($N$206="základní",$J$206,0)</f>
        <v>0</v>
      </c>
      <c r="BF206" s="96">
        <f>IF($N$206="snížená",$J$206,0)</f>
        <v>0</v>
      </c>
      <c r="BG206" s="96">
        <f>IF($N$206="zákl. přenesená",$J$206,0)</f>
        <v>0</v>
      </c>
      <c r="BH206" s="96">
        <f>IF($N$206="sníž. přenesená",$J$206,0)</f>
        <v>0</v>
      </c>
      <c r="BI206" s="96">
        <f>IF($N$206="nulová",$J$206,0)</f>
        <v>0</v>
      </c>
      <c r="BJ206" s="19" t="s">
        <v>73</v>
      </c>
      <c r="BK206" s="96">
        <f>ROUND($I$206*$H$206,1)</f>
        <v>0</v>
      </c>
      <c r="BL206" s="19" t="s">
        <v>698</v>
      </c>
      <c r="BM206" s="19" t="s">
        <v>2625</v>
      </c>
    </row>
    <row r="207" spans="2:65" s="22" customFormat="1" ht="15.75" customHeight="1" x14ac:dyDescent="0.3">
      <c r="B207" s="97"/>
      <c r="D207" s="98" t="s">
        <v>162</v>
      </c>
      <c r="E207" s="99"/>
      <c r="F207" s="99" t="s">
        <v>73</v>
      </c>
      <c r="H207" s="100">
        <v>1</v>
      </c>
      <c r="L207" s="97"/>
      <c r="M207" s="101"/>
      <c r="T207" s="102"/>
      <c r="AT207" s="103" t="s">
        <v>162</v>
      </c>
      <c r="AU207" s="103" t="s">
        <v>73</v>
      </c>
      <c r="AV207" s="103" t="s">
        <v>75</v>
      </c>
      <c r="AW207" s="103" t="s">
        <v>121</v>
      </c>
      <c r="AX207" s="103" t="s">
        <v>66</v>
      </c>
      <c r="AY207" s="103" t="s">
        <v>154</v>
      </c>
    </row>
    <row r="208" spans="2:65" s="22" customFormat="1" ht="15.75" customHeight="1" x14ac:dyDescent="0.3">
      <c r="B208" s="125"/>
      <c r="D208" s="104" t="s">
        <v>162</v>
      </c>
      <c r="E208" s="126"/>
      <c r="F208" s="127" t="s">
        <v>1004</v>
      </c>
      <c r="H208" s="128">
        <v>1</v>
      </c>
      <c r="L208" s="125"/>
      <c r="M208" s="129"/>
      <c r="T208" s="130"/>
      <c r="AT208" s="126" t="s">
        <v>162</v>
      </c>
      <c r="AU208" s="126" t="s">
        <v>73</v>
      </c>
      <c r="AV208" s="126" t="s">
        <v>160</v>
      </c>
      <c r="AW208" s="126" t="s">
        <v>121</v>
      </c>
      <c r="AX208" s="126" t="s">
        <v>73</v>
      </c>
      <c r="AY208" s="126" t="s">
        <v>154</v>
      </c>
    </row>
    <row r="209" spans="2:65" s="22" customFormat="1" ht="15.75" customHeight="1" x14ac:dyDescent="0.3">
      <c r="B209" s="23"/>
      <c r="C209" s="86" t="s">
        <v>414</v>
      </c>
      <c r="D209" s="86" t="s">
        <v>156</v>
      </c>
      <c r="E209" s="87" t="s">
        <v>967</v>
      </c>
      <c r="F209" s="88" t="s">
        <v>2626</v>
      </c>
      <c r="G209" s="89" t="s">
        <v>711</v>
      </c>
      <c r="H209" s="90">
        <v>1</v>
      </c>
      <c r="I209" s="118"/>
      <c r="J209" s="91">
        <f>ROUND($I$209*$H$209,1)</f>
        <v>0</v>
      </c>
      <c r="K209" s="88"/>
      <c r="L209" s="23"/>
      <c r="M209" s="92"/>
      <c r="N209" s="93" t="s">
        <v>37</v>
      </c>
      <c r="Q209" s="94">
        <v>0</v>
      </c>
      <c r="R209" s="94">
        <f>$Q$209*$H$209</f>
        <v>0</v>
      </c>
      <c r="S209" s="94">
        <v>0</v>
      </c>
      <c r="T209" s="95">
        <f>$S$209*$H$209</f>
        <v>0</v>
      </c>
      <c r="AR209" s="19" t="s">
        <v>698</v>
      </c>
      <c r="AT209" s="19" t="s">
        <v>156</v>
      </c>
      <c r="AU209" s="19" t="s">
        <v>73</v>
      </c>
      <c r="AY209" s="22" t="s">
        <v>154</v>
      </c>
      <c r="BE209" s="96">
        <f>IF($N$209="základní",$J$209,0)</f>
        <v>0</v>
      </c>
      <c r="BF209" s="96">
        <f>IF($N$209="snížená",$J$209,0)</f>
        <v>0</v>
      </c>
      <c r="BG209" s="96">
        <f>IF($N$209="zákl. přenesená",$J$209,0)</f>
        <v>0</v>
      </c>
      <c r="BH209" s="96">
        <f>IF($N$209="sníž. přenesená",$J$209,0)</f>
        <v>0</v>
      </c>
      <c r="BI209" s="96">
        <f>IF($N$209="nulová",$J$209,0)</f>
        <v>0</v>
      </c>
      <c r="BJ209" s="19" t="s">
        <v>73</v>
      </c>
      <c r="BK209" s="96">
        <f>ROUND($I$209*$H$209,1)</f>
        <v>0</v>
      </c>
      <c r="BL209" s="19" t="s">
        <v>698</v>
      </c>
      <c r="BM209" s="19" t="s">
        <v>2627</v>
      </c>
    </row>
    <row r="210" spans="2:65" s="22" customFormat="1" ht="15.75" customHeight="1" x14ac:dyDescent="0.3">
      <c r="B210" s="97"/>
      <c r="D210" s="98" t="s">
        <v>162</v>
      </c>
      <c r="E210" s="99"/>
      <c r="F210" s="99" t="s">
        <v>73</v>
      </c>
      <c r="H210" s="100">
        <v>1</v>
      </c>
      <c r="L210" s="97"/>
      <c r="M210" s="101"/>
      <c r="T210" s="102"/>
      <c r="AT210" s="103" t="s">
        <v>162</v>
      </c>
      <c r="AU210" s="103" t="s">
        <v>73</v>
      </c>
      <c r="AV210" s="103" t="s">
        <v>75</v>
      </c>
      <c r="AW210" s="103" t="s">
        <v>121</v>
      </c>
      <c r="AX210" s="103" t="s">
        <v>66</v>
      </c>
      <c r="AY210" s="103" t="s">
        <v>154</v>
      </c>
    </row>
    <row r="211" spans="2:65" s="22" customFormat="1" ht="15.75" customHeight="1" x14ac:dyDescent="0.3">
      <c r="B211" s="125"/>
      <c r="D211" s="104" t="s">
        <v>162</v>
      </c>
      <c r="E211" s="126"/>
      <c r="F211" s="127" t="s">
        <v>1004</v>
      </c>
      <c r="H211" s="128">
        <v>1</v>
      </c>
      <c r="L211" s="125"/>
      <c r="M211" s="129"/>
      <c r="T211" s="130"/>
      <c r="AT211" s="126" t="s">
        <v>162</v>
      </c>
      <c r="AU211" s="126" t="s">
        <v>73</v>
      </c>
      <c r="AV211" s="126" t="s">
        <v>160</v>
      </c>
      <c r="AW211" s="126" t="s">
        <v>121</v>
      </c>
      <c r="AX211" s="126" t="s">
        <v>73</v>
      </c>
      <c r="AY211" s="126" t="s">
        <v>154</v>
      </c>
    </row>
    <row r="212" spans="2:65" s="22" customFormat="1" ht="15.75" customHeight="1" x14ac:dyDescent="0.3">
      <c r="B212" s="23"/>
      <c r="C212" s="86" t="s">
        <v>419</v>
      </c>
      <c r="D212" s="86" t="s">
        <v>156</v>
      </c>
      <c r="E212" s="87" t="s">
        <v>718</v>
      </c>
      <c r="F212" s="88" t="s">
        <v>2628</v>
      </c>
      <c r="G212" s="89" t="s">
        <v>711</v>
      </c>
      <c r="H212" s="90">
        <v>1</v>
      </c>
      <c r="I212" s="118"/>
      <c r="J212" s="91">
        <f>ROUND($I$212*$H$212,1)</f>
        <v>0</v>
      </c>
      <c r="K212" s="88"/>
      <c r="L212" s="23"/>
      <c r="M212" s="92"/>
      <c r="N212" s="93" t="s">
        <v>37</v>
      </c>
      <c r="Q212" s="94">
        <v>0</v>
      </c>
      <c r="R212" s="94">
        <f>$Q$212*$H$212</f>
        <v>0</v>
      </c>
      <c r="S212" s="94">
        <v>0</v>
      </c>
      <c r="T212" s="95">
        <f>$S$212*$H$212</f>
        <v>0</v>
      </c>
      <c r="AR212" s="19" t="s">
        <v>698</v>
      </c>
      <c r="AT212" s="19" t="s">
        <v>156</v>
      </c>
      <c r="AU212" s="19" t="s">
        <v>73</v>
      </c>
      <c r="AY212" s="22" t="s">
        <v>154</v>
      </c>
      <c r="BE212" s="96">
        <f>IF($N$212="základní",$J$212,0)</f>
        <v>0</v>
      </c>
      <c r="BF212" s="96">
        <f>IF($N$212="snížená",$J$212,0)</f>
        <v>0</v>
      </c>
      <c r="BG212" s="96">
        <f>IF($N$212="zákl. přenesená",$J$212,0)</f>
        <v>0</v>
      </c>
      <c r="BH212" s="96">
        <f>IF($N$212="sníž. přenesená",$J$212,0)</f>
        <v>0</v>
      </c>
      <c r="BI212" s="96">
        <f>IF($N$212="nulová",$J$212,0)</f>
        <v>0</v>
      </c>
      <c r="BJ212" s="19" t="s">
        <v>73</v>
      </c>
      <c r="BK212" s="96">
        <f>ROUND($I$212*$H$212,1)</f>
        <v>0</v>
      </c>
      <c r="BL212" s="19" t="s">
        <v>698</v>
      </c>
      <c r="BM212" s="19" t="s">
        <v>2629</v>
      </c>
    </row>
    <row r="213" spans="2:65" s="22" customFormat="1" ht="15.75" customHeight="1" x14ac:dyDescent="0.3">
      <c r="B213" s="97"/>
      <c r="D213" s="98" t="s">
        <v>162</v>
      </c>
      <c r="E213" s="99"/>
      <c r="F213" s="99" t="s">
        <v>73</v>
      </c>
      <c r="H213" s="100">
        <v>1</v>
      </c>
      <c r="L213" s="97"/>
      <c r="M213" s="101"/>
      <c r="T213" s="102"/>
      <c r="AT213" s="103" t="s">
        <v>162</v>
      </c>
      <c r="AU213" s="103" t="s">
        <v>73</v>
      </c>
      <c r="AV213" s="103" t="s">
        <v>75</v>
      </c>
      <c r="AW213" s="103" t="s">
        <v>121</v>
      </c>
      <c r="AX213" s="103" t="s">
        <v>66</v>
      </c>
      <c r="AY213" s="103" t="s">
        <v>154</v>
      </c>
    </row>
    <row r="214" spans="2:65" s="22" customFormat="1" ht="15.75" customHeight="1" x14ac:dyDescent="0.3">
      <c r="B214" s="125"/>
      <c r="D214" s="104" t="s">
        <v>162</v>
      </c>
      <c r="E214" s="126"/>
      <c r="F214" s="127" t="s">
        <v>1004</v>
      </c>
      <c r="H214" s="128">
        <v>1</v>
      </c>
      <c r="L214" s="125"/>
      <c r="M214" s="129"/>
      <c r="T214" s="130"/>
      <c r="AT214" s="126" t="s">
        <v>162</v>
      </c>
      <c r="AU214" s="126" t="s">
        <v>73</v>
      </c>
      <c r="AV214" s="126" t="s">
        <v>160</v>
      </c>
      <c r="AW214" s="126" t="s">
        <v>121</v>
      </c>
      <c r="AX214" s="126" t="s">
        <v>73</v>
      </c>
      <c r="AY214" s="126" t="s">
        <v>154</v>
      </c>
    </row>
    <row r="215" spans="2:65" s="22" customFormat="1" ht="15.75" customHeight="1" x14ac:dyDescent="0.3">
      <c r="B215" s="23"/>
      <c r="C215" s="86" t="s">
        <v>424</v>
      </c>
      <c r="D215" s="86" t="s">
        <v>156</v>
      </c>
      <c r="E215" s="87" t="s">
        <v>722</v>
      </c>
      <c r="F215" s="88" t="s">
        <v>2630</v>
      </c>
      <c r="G215" s="89" t="s">
        <v>711</v>
      </c>
      <c r="H215" s="90">
        <v>1</v>
      </c>
      <c r="I215" s="118"/>
      <c r="J215" s="91">
        <f>ROUND($I$215*$H$215,1)</f>
        <v>0</v>
      </c>
      <c r="K215" s="88"/>
      <c r="L215" s="23"/>
      <c r="M215" s="92"/>
      <c r="N215" s="93" t="s">
        <v>37</v>
      </c>
      <c r="Q215" s="94">
        <v>0</v>
      </c>
      <c r="R215" s="94">
        <f>$Q$215*$H$215</f>
        <v>0</v>
      </c>
      <c r="S215" s="94">
        <v>0</v>
      </c>
      <c r="T215" s="95">
        <f>$S$215*$H$215</f>
        <v>0</v>
      </c>
      <c r="AR215" s="19" t="s">
        <v>698</v>
      </c>
      <c r="AT215" s="19" t="s">
        <v>156</v>
      </c>
      <c r="AU215" s="19" t="s">
        <v>73</v>
      </c>
      <c r="AY215" s="22" t="s">
        <v>154</v>
      </c>
      <c r="BE215" s="96">
        <f>IF($N$215="základní",$J$215,0)</f>
        <v>0</v>
      </c>
      <c r="BF215" s="96">
        <f>IF($N$215="snížená",$J$215,0)</f>
        <v>0</v>
      </c>
      <c r="BG215" s="96">
        <f>IF($N$215="zákl. přenesená",$J$215,0)</f>
        <v>0</v>
      </c>
      <c r="BH215" s="96">
        <f>IF($N$215="sníž. přenesená",$J$215,0)</f>
        <v>0</v>
      </c>
      <c r="BI215" s="96">
        <f>IF($N$215="nulová",$J$215,0)</f>
        <v>0</v>
      </c>
      <c r="BJ215" s="19" t="s">
        <v>73</v>
      </c>
      <c r="BK215" s="96">
        <f>ROUND($I$215*$H$215,1)</f>
        <v>0</v>
      </c>
      <c r="BL215" s="19" t="s">
        <v>698</v>
      </c>
      <c r="BM215" s="19" t="s">
        <v>2631</v>
      </c>
    </row>
    <row r="216" spans="2:65" s="22" customFormat="1" ht="15.75" customHeight="1" x14ac:dyDescent="0.3">
      <c r="B216" s="97"/>
      <c r="D216" s="98" t="s">
        <v>162</v>
      </c>
      <c r="E216" s="99"/>
      <c r="F216" s="99" t="s">
        <v>73</v>
      </c>
      <c r="H216" s="100">
        <v>1</v>
      </c>
      <c r="L216" s="97"/>
      <c r="M216" s="101"/>
      <c r="T216" s="102"/>
      <c r="AT216" s="103" t="s">
        <v>162</v>
      </c>
      <c r="AU216" s="103" t="s">
        <v>73</v>
      </c>
      <c r="AV216" s="103" t="s">
        <v>75</v>
      </c>
      <c r="AW216" s="103" t="s">
        <v>121</v>
      </c>
      <c r="AX216" s="103" t="s">
        <v>66</v>
      </c>
      <c r="AY216" s="103" t="s">
        <v>154</v>
      </c>
    </row>
    <row r="217" spans="2:65" s="22" customFormat="1" ht="15.75" customHeight="1" x14ac:dyDescent="0.3">
      <c r="B217" s="125"/>
      <c r="D217" s="104" t="s">
        <v>162</v>
      </c>
      <c r="E217" s="126"/>
      <c r="F217" s="127" t="s">
        <v>1004</v>
      </c>
      <c r="H217" s="128">
        <v>1</v>
      </c>
      <c r="L217" s="125"/>
      <c r="M217" s="129"/>
      <c r="T217" s="130"/>
      <c r="AT217" s="126" t="s">
        <v>162</v>
      </c>
      <c r="AU217" s="126" t="s">
        <v>73</v>
      </c>
      <c r="AV217" s="126" t="s">
        <v>160</v>
      </c>
      <c r="AW217" s="126" t="s">
        <v>121</v>
      </c>
      <c r="AX217" s="126" t="s">
        <v>73</v>
      </c>
      <c r="AY217" s="126" t="s">
        <v>154</v>
      </c>
    </row>
    <row r="218" spans="2:65" s="22" customFormat="1" ht="15.75" customHeight="1" x14ac:dyDescent="0.3">
      <c r="B218" s="23"/>
      <c r="C218" s="86" t="s">
        <v>429</v>
      </c>
      <c r="D218" s="86" t="s">
        <v>156</v>
      </c>
      <c r="E218" s="87" t="s">
        <v>726</v>
      </c>
      <c r="F218" s="88" t="s">
        <v>970</v>
      </c>
      <c r="G218" s="89" t="s">
        <v>711</v>
      </c>
      <c r="H218" s="90">
        <v>1</v>
      </c>
      <c r="I218" s="118"/>
      <c r="J218" s="91">
        <f>ROUND($I$218*$H$218,1)</f>
        <v>0</v>
      </c>
      <c r="K218" s="88"/>
      <c r="L218" s="23"/>
      <c r="M218" s="92"/>
      <c r="N218" s="93" t="s">
        <v>37</v>
      </c>
      <c r="Q218" s="94">
        <v>0</v>
      </c>
      <c r="R218" s="94">
        <f>$Q$218*$H$218</f>
        <v>0</v>
      </c>
      <c r="S218" s="94">
        <v>0</v>
      </c>
      <c r="T218" s="95">
        <f>$S$218*$H$218</f>
        <v>0</v>
      </c>
      <c r="AR218" s="19" t="s">
        <v>698</v>
      </c>
      <c r="AT218" s="19" t="s">
        <v>156</v>
      </c>
      <c r="AU218" s="19" t="s">
        <v>73</v>
      </c>
      <c r="AY218" s="22" t="s">
        <v>154</v>
      </c>
      <c r="BE218" s="96">
        <f>IF($N$218="základní",$J$218,0)</f>
        <v>0</v>
      </c>
      <c r="BF218" s="96">
        <f>IF($N$218="snížená",$J$218,0)</f>
        <v>0</v>
      </c>
      <c r="BG218" s="96">
        <f>IF($N$218="zákl. přenesená",$J$218,0)</f>
        <v>0</v>
      </c>
      <c r="BH218" s="96">
        <f>IF($N$218="sníž. přenesená",$J$218,0)</f>
        <v>0</v>
      </c>
      <c r="BI218" s="96">
        <f>IF($N$218="nulová",$J$218,0)</f>
        <v>0</v>
      </c>
      <c r="BJ218" s="19" t="s">
        <v>73</v>
      </c>
      <c r="BK218" s="96">
        <f>ROUND($I$218*$H$218,1)</f>
        <v>0</v>
      </c>
      <c r="BL218" s="19" t="s">
        <v>698</v>
      </c>
      <c r="BM218" s="19" t="s">
        <v>2632</v>
      </c>
    </row>
    <row r="219" spans="2:65" s="22" customFormat="1" ht="15.75" customHeight="1" x14ac:dyDescent="0.3">
      <c r="B219" s="97"/>
      <c r="D219" s="98" t="s">
        <v>162</v>
      </c>
      <c r="E219" s="99"/>
      <c r="F219" s="99" t="s">
        <v>73</v>
      </c>
      <c r="H219" s="100">
        <v>1</v>
      </c>
      <c r="L219" s="97"/>
      <c r="M219" s="101"/>
      <c r="T219" s="102"/>
      <c r="AT219" s="103" t="s">
        <v>162</v>
      </c>
      <c r="AU219" s="103" t="s">
        <v>73</v>
      </c>
      <c r="AV219" s="103" t="s">
        <v>75</v>
      </c>
      <c r="AW219" s="103" t="s">
        <v>121</v>
      </c>
      <c r="AX219" s="103" t="s">
        <v>66</v>
      </c>
      <c r="AY219" s="103" t="s">
        <v>154</v>
      </c>
    </row>
    <row r="220" spans="2:65" s="22" customFormat="1" ht="15.75" customHeight="1" x14ac:dyDescent="0.3">
      <c r="B220" s="125"/>
      <c r="D220" s="104" t="s">
        <v>162</v>
      </c>
      <c r="E220" s="126"/>
      <c r="F220" s="127" t="s">
        <v>1004</v>
      </c>
      <c r="H220" s="128">
        <v>1</v>
      </c>
      <c r="L220" s="125"/>
      <c r="M220" s="129"/>
      <c r="T220" s="130"/>
      <c r="AT220" s="126" t="s">
        <v>162</v>
      </c>
      <c r="AU220" s="126" t="s">
        <v>73</v>
      </c>
      <c r="AV220" s="126" t="s">
        <v>160</v>
      </c>
      <c r="AW220" s="126" t="s">
        <v>121</v>
      </c>
      <c r="AX220" s="126" t="s">
        <v>73</v>
      </c>
      <c r="AY220" s="126" t="s">
        <v>154</v>
      </c>
    </row>
    <row r="221" spans="2:65" s="22" customFormat="1" ht="15.75" customHeight="1" x14ac:dyDescent="0.3">
      <c r="B221" s="23"/>
      <c r="C221" s="86" t="s">
        <v>433</v>
      </c>
      <c r="D221" s="86" t="s">
        <v>156</v>
      </c>
      <c r="E221" s="87" t="s">
        <v>730</v>
      </c>
      <c r="F221" s="88" t="s">
        <v>2633</v>
      </c>
      <c r="G221" s="89" t="s">
        <v>711</v>
      </c>
      <c r="H221" s="90">
        <v>1</v>
      </c>
      <c r="I221" s="118"/>
      <c r="J221" s="91">
        <f>ROUND($I$221*$H$221,1)</f>
        <v>0</v>
      </c>
      <c r="K221" s="88"/>
      <c r="L221" s="23"/>
      <c r="M221" s="92"/>
      <c r="N221" s="93" t="s">
        <v>37</v>
      </c>
      <c r="Q221" s="94">
        <v>0</v>
      </c>
      <c r="R221" s="94">
        <f>$Q$221*$H$221</f>
        <v>0</v>
      </c>
      <c r="S221" s="94">
        <v>0</v>
      </c>
      <c r="T221" s="95">
        <f>$S$221*$H$221</f>
        <v>0</v>
      </c>
      <c r="AR221" s="19" t="s">
        <v>698</v>
      </c>
      <c r="AT221" s="19" t="s">
        <v>156</v>
      </c>
      <c r="AU221" s="19" t="s">
        <v>73</v>
      </c>
      <c r="AY221" s="22" t="s">
        <v>154</v>
      </c>
      <c r="BE221" s="96">
        <f>IF($N$221="základní",$J$221,0)</f>
        <v>0</v>
      </c>
      <c r="BF221" s="96">
        <f>IF($N$221="snížená",$J$221,0)</f>
        <v>0</v>
      </c>
      <c r="BG221" s="96">
        <f>IF($N$221="zákl. přenesená",$J$221,0)</f>
        <v>0</v>
      </c>
      <c r="BH221" s="96">
        <f>IF($N$221="sníž. přenesená",$J$221,0)</f>
        <v>0</v>
      </c>
      <c r="BI221" s="96">
        <f>IF($N$221="nulová",$J$221,0)</f>
        <v>0</v>
      </c>
      <c r="BJ221" s="19" t="s">
        <v>73</v>
      </c>
      <c r="BK221" s="96">
        <f>ROUND($I$221*$H$221,1)</f>
        <v>0</v>
      </c>
      <c r="BL221" s="19" t="s">
        <v>698</v>
      </c>
      <c r="BM221" s="19" t="s">
        <v>2634</v>
      </c>
    </row>
    <row r="222" spans="2:65" s="22" customFormat="1" ht="15.75" customHeight="1" x14ac:dyDescent="0.3">
      <c r="B222" s="97"/>
      <c r="D222" s="98" t="s">
        <v>162</v>
      </c>
      <c r="E222" s="99"/>
      <c r="F222" s="99" t="s">
        <v>73</v>
      </c>
      <c r="H222" s="100">
        <v>1</v>
      </c>
      <c r="L222" s="97"/>
      <c r="M222" s="101"/>
      <c r="T222" s="102"/>
      <c r="AT222" s="103" t="s">
        <v>162</v>
      </c>
      <c r="AU222" s="103" t="s">
        <v>73</v>
      </c>
      <c r="AV222" s="103" t="s">
        <v>75</v>
      </c>
      <c r="AW222" s="103" t="s">
        <v>121</v>
      </c>
      <c r="AX222" s="103" t="s">
        <v>66</v>
      </c>
      <c r="AY222" s="103" t="s">
        <v>154</v>
      </c>
    </row>
    <row r="223" spans="2:65" s="22" customFormat="1" ht="15.75" customHeight="1" x14ac:dyDescent="0.3">
      <c r="B223" s="125"/>
      <c r="D223" s="104" t="s">
        <v>162</v>
      </c>
      <c r="E223" s="126"/>
      <c r="F223" s="127" t="s">
        <v>1004</v>
      </c>
      <c r="H223" s="128">
        <v>1</v>
      </c>
      <c r="L223" s="125"/>
      <c r="M223" s="131"/>
      <c r="N223" s="132"/>
      <c r="O223" s="132"/>
      <c r="P223" s="132"/>
      <c r="Q223" s="132"/>
      <c r="R223" s="132"/>
      <c r="S223" s="132"/>
      <c r="T223" s="133"/>
      <c r="AT223" s="126" t="s">
        <v>162</v>
      </c>
      <c r="AU223" s="126" t="s">
        <v>73</v>
      </c>
      <c r="AV223" s="126" t="s">
        <v>160</v>
      </c>
      <c r="AW223" s="126" t="s">
        <v>121</v>
      </c>
      <c r="AX223" s="126" t="s">
        <v>73</v>
      </c>
      <c r="AY223" s="126" t="s">
        <v>154</v>
      </c>
    </row>
    <row r="224" spans="2:65" s="22" customFormat="1" ht="7.5" customHeight="1" x14ac:dyDescent="0.3">
      <c r="B224" s="42"/>
      <c r="C224" s="43"/>
      <c r="D224" s="43"/>
      <c r="E224" s="43"/>
      <c r="F224" s="43"/>
      <c r="G224" s="43"/>
      <c r="H224" s="43"/>
      <c r="I224" s="43"/>
      <c r="J224" s="43"/>
      <c r="K224" s="43"/>
      <c r="L224" s="23"/>
    </row>
    <row r="887" s="9" customFormat="1" ht="14.25" customHeight="1" x14ac:dyDescent="0.3"/>
  </sheetData>
  <sheetProtection password="CF66" sheet="1"/>
  <mergeCells count="12">
    <mergeCell ref="E47:H47"/>
    <mergeCell ref="E49:H49"/>
    <mergeCell ref="E51:H51"/>
    <mergeCell ref="E77:H77"/>
    <mergeCell ref="E79:H79"/>
    <mergeCell ref="E81:H81"/>
    <mergeCell ref="G1:H1"/>
    <mergeCell ref="L2:V2"/>
    <mergeCell ref="E7:H7"/>
    <mergeCell ref="E9:H9"/>
    <mergeCell ref="E11:H11"/>
    <mergeCell ref="E26:H26"/>
  </mergeCells>
  <hyperlinks>
    <hyperlink ref="F1:G1" location="C2" tooltip="Krycí list soupisu" display="1) Krycí list soupisu"/>
    <hyperlink ref="G1:H1" location="C58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87"/>
  <sheetViews>
    <sheetView showGridLines="0" workbookViewId="0">
      <pane ySplit="1" topLeftCell="A84" activePane="bottomLeft" state="frozenSplit"/>
      <selection pane="bottomLeft" activeCell="I96" sqref="I96"/>
    </sheetView>
  </sheetViews>
  <sheetFormatPr defaultColWidth="10.5" defaultRowHeight="14.25" customHeight="1" x14ac:dyDescent="0.3"/>
  <cols>
    <col min="1" max="1" width="8.33203125" style="9" customWidth="1"/>
    <col min="2" max="2" width="1.6640625" style="9" customWidth="1"/>
    <col min="3" max="3" width="4.1640625" style="9" customWidth="1"/>
    <col min="4" max="4" width="4.33203125" style="9" customWidth="1"/>
    <col min="5" max="5" width="17.1640625" style="9" customWidth="1"/>
    <col min="6" max="6" width="90.83203125" style="9" customWidth="1"/>
    <col min="7" max="7" width="8.6640625" style="9" customWidth="1"/>
    <col min="8" max="8" width="11.1640625" style="9" customWidth="1"/>
    <col min="9" max="9" width="12.6640625" style="9" customWidth="1"/>
    <col min="10" max="10" width="23.5" style="9" customWidth="1"/>
    <col min="11" max="11" width="15.5" style="9" customWidth="1"/>
    <col min="12" max="12" width="10.5" style="10" customWidth="1"/>
    <col min="13" max="18" width="10.5" style="9" hidden="1" customWidth="1"/>
    <col min="19" max="19" width="8.1640625" style="9" hidden="1" customWidth="1"/>
    <col min="20" max="20" width="29.6640625" style="9" hidden="1" customWidth="1"/>
    <col min="21" max="21" width="16.33203125" style="9" hidden="1" customWidth="1"/>
    <col min="22" max="22" width="12.33203125" style="9" customWidth="1"/>
    <col min="23" max="23" width="16.33203125" style="9" customWidth="1"/>
    <col min="24" max="24" width="12.1640625" style="9" customWidth="1"/>
    <col min="25" max="25" width="15" style="9" customWidth="1"/>
    <col min="26" max="26" width="11" style="9" customWidth="1"/>
    <col min="27" max="27" width="15" style="9" customWidth="1"/>
    <col min="28" max="28" width="16.33203125" style="9" customWidth="1"/>
    <col min="29" max="29" width="11" style="9" customWidth="1"/>
    <col min="30" max="30" width="15" style="9" customWidth="1"/>
    <col min="31" max="31" width="16.33203125" style="9" customWidth="1"/>
    <col min="32" max="43" width="10.5" style="10" customWidth="1"/>
    <col min="44" max="65" width="10.5" style="9" hidden="1" customWidth="1"/>
    <col min="66" max="16384" width="10.5" style="10"/>
  </cols>
  <sheetData>
    <row r="1" spans="1:256" s="8" customFormat="1" ht="22.5" customHeight="1" x14ac:dyDescent="0.3">
      <c r="A1" s="5"/>
      <c r="B1" s="2"/>
      <c r="C1" s="2"/>
      <c r="D1" s="3" t="s">
        <v>1</v>
      </c>
      <c r="E1" s="2"/>
      <c r="F1" s="6" t="s">
        <v>2638</v>
      </c>
      <c r="G1" s="214" t="s">
        <v>2639</v>
      </c>
      <c r="H1" s="214"/>
      <c r="I1" s="2"/>
      <c r="J1" s="6" t="s">
        <v>2640</v>
      </c>
      <c r="K1" s="3" t="s">
        <v>111</v>
      </c>
      <c r="L1" s="6" t="s">
        <v>2641</v>
      </c>
      <c r="M1" s="6"/>
      <c r="N1" s="6"/>
      <c r="O1" s="6"/>
      <c r="P1" s="6"/>
      <c r="Q1" s="6"/>
      <c r="R1" s="6"/>
      <c r="S1" s="6"/>
      <c r="T1" s="6"/>
      <c r="U1" s="7"/>
      <c r="V1" s="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9" customFormat="1" ht="37.5" customHeight="1" x14ac:dyDescent="0.3">
      <c r="L2" s="178" t="s">
        <v>6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9" t="s">
        <v>104</v>
      </c>
    </row>
    <row r="3" spans="1:256" s="9" customFormat="1" ht="7.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3"/>
      <c r="AT3" s="9" t="s">
        <v>75</v>
      </c>
    </row>
    <row r="4" spans="1:256" s="9" customFormat="1" ht="37.5" customHeight="1" x14ac:dyDescent="0.3">
      <c r="B4" s="14"/>
      <c r="D4" s="15" t="s">
        <v>112</v>
      </c>
      <c r="K4" s="16"/>
      <c r="M4" s="17" t="s">
        <v>11</v>
      </c>
      <c r="AT4" s="9" t="s">
        <v>4</v>
      </c>
    </row>
    <row r="5" spans="1:256" s="9" customFormat="1" ht="7.5" customHeight="1" x14ac:dyDescent="0.3">
      <c r="B5" s="14"/>
      <c r="K5" s="16"/>
    </row>
    <row r="6" spans="1:256" s="9" customFormat="1" ht="15.75" customHeight="1" x14ac:dyDescent="0.3">
      <c r="B6" s="14"/>
      <c r="D6" s="18" t="s">
        <v>17</v>
      </c>
      <c r="K6" s="16"/>
    </row>
    <row r="7" spans="1:256" s="9" customFormat="1" ht="15.75" customHeight="1" x14ac:dyDescent="0.3">
      <c r="B7" s="14"/>
      <c r="E7" s="215" t="str">
        <f>'Rekapitulace stavby'!$K$6</f>
        <v>Město Libavá - rekonstrukce kotelny č. 210</v>
      </c>
      <c r="F7" s="179"/>
      <c r="G7" s="179"/>
      <c r="H7" s="179"/>
      <c r="K7" s="16"/>
    </row>
    <row r="8" spans="1:256" s="9" customFormat="1" ht="15.75" customHeight="1" x14ac:dyDescent="0.3">
      <c r="B8" s="14"/>
      <c r="D8" s="18" t="s">
        <v>113</v>
      </c>
      <c r="K8" s="16"/>
    </row>
    <row r="9" spans="1:256" s="9" customFormat="1" ht="16.5" customHeight="1" x14ac:dyDescent="0.3">
      <c r="B9" s="14"/>
      <c r="E9" s="215" t="s">
        <v>986</v>
      </c>
      <c r="F9" s="179"/>
      <c r="G9" s="179"/>
      <c r="H9" s="179"/>
      <c r="K9" s="16"/>
    </row>
    <row r="10" spans="1:256" s="9" customFormat="1" ht="15.75" customHeight="1" x14ac:dyDescent="0.3">
      <c r="B10" s="14"/>
      <c r="D10" s="18" t="s">
        <v>115</v>
      </c>
      <c r="K10" s="16"/>
    </row>
    <row r="11" spans="1:256" s="19" customFormat="1" ht="16.5" customHeight="1" x14ac:dyDescent="0.3">
      <c r="B11" s="20"/>
      <c r="E11" s="217" t="s">
        <v>2119</v>
      </c>
      <c r="F11" s="216"/>
      <c r="G11" s="216"/>
      <c r="H11" s="216"/>
      <c r="K11" s="21"/>
    </row>
    <row r="12" spans="1:256" s="22" customFormat="1" ht="15.75" customHeight="1" x14ac:dyDescent="0.3">
      <c r="B12" s="23"/>
      <c r="D12" s="18" t="s">
        <v>2120</v>
      </c>
      <c r="K12" s="24"/>
    </row>
    <row r="13" spans="1:256" s="22" customFormat="1" ht="37.5" customHeight="1" x14ac:dyDescent="0.3">
      <c r="B13" s="23"/>
      <c r="E13" s="196" t="s">
        <v>2439</v>
      </c>
      <c r="F13" s="197"/>
      <c r="G13" s="197"/>
      <c r="H13" s="197"/>
      <c r="K13" s="24"/>
    </row>
    <row r="14" spans="1:256" s="22" customFormat="1" ht="14.25" customHeight="1" x14ac:dyDescent="0.3">
      <c r="B14" s="23"/>
      <c r="K14" s="24"/>
    </row>
    <row r="15" spans="1:256" s="22" customFormat="1" ht="15" customHeight="1" x14ac:dyDescent="0.3">
      <c r="B15" s="23"/>
      <c r="D15" s="18" t="s">
        <v>19</v>
      </c>
      <c r="F15" s="25"/>
      <c r="I15" s="18" t="s">
        <v>20</v>
      </c>
      <c r="J15" s="25"/>
      <c r="K15" s="24"/>
    </row>
    <row r="16" spans="1:256" s="22" customFormat="1" ht="15" customHeight="1" x14ac:dyDescent="0.3">
      <c r="B16" s="23"/>
      <c r="D16" s="18" t="s">
        <v>21</v>
      </c>
      <c r="F16" s="25" t="s">
        <v>22</v>
      </c>
      <c r="I16" s="18" t="s">
        <v>23</v>
      </c>
      <c r="J16" s="26" t="str">
        <f>'Rekapitulace stavby'!$AN$8</f>
        <v>Vyplň údaj</v>
      </c>
      <c r="K16" s="24"/>
    </row>
    <row r="17" spans="2:11" s="22" customFormat="1" ht="12" customHeight="1" x14ac:dyDescent="0.3">
      <c r="B17" s="23"/>
      <c r="K17" s="24"/>
    </row>
    <row r="18" spans="2:11" s="22" customFormat="1" ht="15" customHeight="1" x14ac:dyDescent="0.3">
      <c r="B18" s="23"/>
      <c r="D18" s="18" t="s">
        <v>24</v>
      </c>
      <c r="I18" s="18" t="s">
        <v>25</v>
      </c>
      <c r="J18" s="25" t="str">
        <f>IF('Rekapitulace stavby'!$AN$10="","",'Rekapitulace stavby'!$AN$10)</f>
        <v/>
      </c>
      <c r="K18" s="24"/>
    </row>
    <row r="19" spans="2:11" s="22" customFormat="1" ht="18.75" customHeight="1" x14ac:dyDescent="0.3">
      <c r="B19" s="23"/>
      <c r="E19" s="25" t="str">
        <f>IF('Rekapitulace stavby'!$E$11="","",'Rekapitulace stavby'!$E$11)</f>
        <v xml:space="preserve"> </v>
      </c>
      <c r="I19" s="18" t="s">
        <v>26</v>
      </c>
      <c r="J19" s="25" t="str">
        <f>IF('Rekapitulace stavby'!$AN$11="","",'Rekapitulace stavby'!$AN$11)</f>
        <v/>
      </c>
      <c r="K19" s="24"/>
    </row>
    <row r="20" spans="2:11" s="22" customFormat="1" ht="7.5" customHeight="1" x14ac:dyDescent="0.3">
      <c r="B20" s="23"/>
      <c r="K20" s="24"/>
    </row>
    <row r="21" spans="2:11" s="22" customFormat="1" ht="15" customHeight="1" x14ac:dyDescent="0.3">
      <c r="B21" s="23"/>
      <c r="D21" s="18" t="s">
        <v>27</v>
      </c>
      <c r="I21" s="18" t="s">
        <v>25</v>
      </c>
      <c r="J21" s="25" t="str">
        <f>IF('Rekapitulace stavby'!$AN$13="Vyplň údaj","",IF('Rekapitulace stavby'!$AN$13="","",'Rekapitulace stavby'!$AN$13))</f>
        <v/>
      </c>
      <c r="K21" s="24"/>
    </row>
    <row r="22" spans="2:11" s="22" customFormat="1" ht="18.75" customHeight="1" x14ac:dyDescent="0.3">
      <c r="B22" s="23"/>
      <c r="E22" s="25" t="str">
        <f>IF('Rekapitulace stavby'!$E$14="Vyplň údaj","",IF('Rekapitulace stavby'!$E$14="","",'Rekapitulace stavby'!$E$14))</f>
        <v/>
      </c>
      <c r="I22" s="18" t="s">
        <v>26</v>
      </c>
      <c r="J22" s="25" t="str">
        <f>IF('Rekapitulace stavby'!$AN$14="Vyplň údaj","",IF('Rekapitulace stavby'!$AN$14="","",'Rekapitulace stavby'!$AN$14))</f>
        <v/>
      </c>
      <c r="K22" s="24"/>
    </row>
    <row r="23" spans="2:11" s="22" customFormat="1" ht="7.5" customHeight="1" x14ac:dyDescent="0.3">
      <c r="B23" s="23"/>
      <c r="K23" s="24"/>
    </row>
    <row r="24" spans="2:11" s="22" customFormat="1" ht="15" customHeight="1" x14ac:dyDescent="0.3">
      <c r="B24" s="23"/>
      <c r="D24" s="18" t="s">
        <v>29</v>
      </c>
      <c r="I24" s="18" t="s">
        <v>25</v>
      </c>
      <c r="J24" s="25" t="str">
        <f>IF('Rekapitulace stavby'!$AN$16="","",'Rekapitulace stavby'!$AN$16)</f>
        <v/>
      </c>
      <c r="K24" s="24"/>
    </row>
    <row r="25" spans="2:11" s="22" customFormat="1" ht="18.75" customHeight="1" x14ac:dyDescent="0.3">
      <c r="B25" s="23"/>
      <c r="E25" s="25" t="str">
        <f>IF('Rekapitulace stavby'!$E$17="","",'Rekapitulace stavby'!$E$17)</f>
        <v xml:space="preserve"> </v>
      </c>
      <c r="I25" s="18" t="s">
        <v>26</v>
      </c>
      <c r="J25" s="25" t="str">
        <f>IF('Rekapitulace stavby'!$AN$17="","",'Rekapitulace stavby'!$AN$17)</f>
        <v/>
      </c>
      <c r="K25" s="24"/>
    </row>
    <row r="26" spans="2:11" s="22" customFormat="1" ht="7.5" customHeight="1" x14ac:dyDescent="0.3">
      <c r="B26" s="23"/>
      <c r="K26" s="24"/>
    </row>
    <row r="27" spans="2:11" s="22" customFormat="1" ht="15" customHeight="1" x14ac:dyDescent="0.3">
      <c r="B27" s="23"/>
      <c r="D27" s="18" t="s">
        <v>30</v>
      </c>
      <c r="K27" s="24"/>
    </row>
    <row r="28" spans="2:11" s="19" customFormat="1" ht="15.75" customHeight="1" x14ac:dyDescent="0.3">
      <c r="B28" s="20"/>
      <c r="E28" s="210"/>
      <c r="F28" s="216"/>
      <c r="G28" s="216"/>
      <c r="H28" s="216"/>
      <c r="K28" s="21"/>
    </row>
    <row r="29" spans="2:11" s="22" customFormat="1" ht="7.5" customHeight="1" x14ac:dyDescent="0.3">
      <c r="B29" s="23"/>
      <c r="K29" s="24"/>
    </row>
    <row r="30" spans="2:11" s="22" customFormat="1" ht="7.5" customHeight="1" x14ac:dyDescent="0.3">
      <c r="B30" s="23"/>
      <c r="D30" s="27"/>
      <c r="E30" s="27"/>
      <c r="F30" s="27"/>
      <c r="G30" s="27"/>
      <c r="H30" s="27"/>
      <c r="I30" s="27"/>
      <c r="J30" s="27"/>
      <c r="K30" s="28"/>
    </row>
    <row r="31" spans="2:11" s="22" customFormat="1" ht="26.25" customHeight="1" x14ac:dyDescent="0.3">
      <c r="B31" s="23"/>
      <c r="D31" s="29" t="s">
        <v>32</v>
      </c>
      <c r="J31" s="30">
        <f>ROUND($J$93,1)</f>
        <v>0</v>
      </c>
      <c r="K31" s="24"/>
    </row>
    <row r="32" spans="2:11" s="22" customFormat="1" ht="7.5" customHeight="1" x14ac:dyDescent="0.3">
      <c r="B32" s="23"/>
      <c r="D32" s="27"/>
      <c r="E32" s="27"/>
      <c r="F32" s="27"/>
      <c r="G32" s="27"/>
      <c r="H32" s="27"/>
      <c r="I32" s="27"/>
      <c r="J32" s="27"/>
      <c r="K32" s="28"/>
    </row>
    <row r="33" spans="2:11" s="22" customFormat="1" ht="15" customHeight="1" x14ac:dyDescent="0.3">
      <c r="B33" s="23"/>
      <c r="F33" s="31" t="s">
        <v>34</v>
      </c>
      <c r="I33" s="31" t="s">
        <v>33</v>
      </c>
      <c r="J33" s="31" t="s">
        <v>35</v>
      </c>
      <c r="K33" s="24"/>
    </row>
    <row r="34" spans="2:11" s="22" customFormat="1" ht="15" customHeight="1" x14ac:dyDescent="0.3">
      <c r="B34" s="23"/>
      <c r="D34" s="32" t="s">
        <v>36</v>
      </c>
      <c r="E34" s="32" t="s">
        <v>37</v>
      </c>
      <c r="F34" s="33">
        <f>ROUND(SUM($BE$93:$BE$130),1)</f>
        <v>0</v>
      </c>
      <c r="I34" s="34">
        <v>0.21</v>
      </c>
      <c r="J34" s="33">
        <f>ROUND(SUM($BE$93:$BE$130)*$I$34,1)</f>
        <v>0</v>
      </c>
      <c r="K34" s="24"/>
    </row>
    <row r="35" spans="2:11" s="22" customFormat="1" ht="15" customHeight="1" x14ac:dyDescent="0.3">
      <c r="B35" s="23"/>
      <c r="E35" s="32" t="s">
        <v>38</v>
      </c>
      <c r="F35" s="33">
        <f>ROUND(SUM($BF$93:$BF$130),1)</f>
        <v>0</v>
      </c>
      <c r="I35" s="34">
        <v>0.15</v>
      </c>
      <c r="J35" s="33">
        <f>ROUND(SUM($BF$93:$BF$130)*$I$35,1)</f>
        <v>0</v>
      </c>
      <c r="K35" s="24"/>
    </row>
    <row r="36" spans="2:11" s="22" customFormat="1" ht="15" hidden="1" customHeight="1" x14ac:dyDescent="0.3">
      <c r="B36" s="23"/>
      <c r="E36" s="32" t="s">
        <v>39</v>
      </c>
      <c r="F36" s="33">
        <f>ROUND(SUM($BG$93:$BG$130),1)</f>
        <v>0</v>
      </c>
      <c r="I36" s="34">
        <v>0.21</v>
      </c>
      <c r="J36" s="33">
        <v>0</v>
      </c>
      <c r="K36" s="24"/>
    </row>
    <row r="37" spans="2:11" s="22" customFormat="1" ht="15" hidden="1" customHeight="1" x14ac:dyDescent="0.3">
      <c r="B37" s="23"/>
      <c r="E37" s="32" t="s">
        <v>40</v>
      </c>
      <c r="F37" s="33">
        <f>ROUND(SUM($BH$93:$BH$130),1)</f>
        <v>0</v>
      </c>
      <c r="I37" s="34">
        <v>0.15</v>
      </c>
      <c r="J37" s="33">
        <v>0</v>
      </c>
      <c r="K37" s="24"/>
    </row>
    <row r="38" spans="2:11" s="22" customFormat="1" ht="15" hidden="1" customHeight="1" x14ac:dyDescent="0.3">
      <c r="B38" s="23"/>
      <c r="E38" s="32" t="s">
        <v>41</v>
      </c>
      <c r="F38" s="33">
        <f>ROUND(SUM($BI$93:$BI$130),1)</f>
        <v>0</v>
      </c>
      <c r="I38" s="34">
        <v>0</v>
      </c>
      <c r="J38" s="33">
        <v>0</v>
      </c>
      <c r="K38" s="24"/>
    </row>
    <row r="39" spans="2:11" s="22" customFormat="1" ht="7.5" customHeight="1" x14ac:dyDescent="0.3">
      <c r="B39" s="23"/>
      <c r="K39" s="24"/>
    </row>
    <row r="40" spans="2:11" s="22" customFormat="1" ht="26.25" customHeight="1" x14ac:dyDescent="0.3">
      <c r="B40" s="23"/>
      <c r="C40" s="35"/>
      <c r="D40" s="36" t="s">
        <v>42</v>
      </c>
      <c r="E40" s="37"/>
      <c r="F40" s="37"/>
      <c r="G40" s="38" t="s">
        <v>43</v>
      </c>
      <c r="H40" s="39" t="s">
        <v>44</v>
      </c>
      <c r="I40" s="37"/>
      <c r="J40" s="40">
        <f>ROUND(SUM($J$31:$J$38),1)</f>
        <v>0</v>
      </c>
      <c r="K40" s="41"/>
    </row>
    <row r="41" spans="2:11" s="22" customFormat="1" ht="15" customHeight="1" x14ac:dyDescent="0.3">
      <c r="B41" s="42"/>
      <c r="C41" s="43"/>
      <c r="D41" s="43"/>
      <c r="E41" s="43"/>
      <c r="F41" s="43"/>
      <c r="G41" s="43"/>
      <c r="H41" s="43"/>
      <c r="I41" s="43"/>
      <c r="J41" s="43"/>
      <c r="K41" s="44"/>
    </row>
    <row r="45" spans="2:11" s="22" customFormat="1" ht="7.5" customHeight="1" x14ac:dyDescent="0.3">
      <c r="B45" s="45"/>
      <c r="C45" s="46"/>
      <c r="D45" s="46"/>
      <c r="E45" s="46"/>
      <c r="F45" s="46"/>
      <c r="G45" s="46"/>
      <c r="H45" s="46"/>
      <c r="I45" s="46"/>
      <c r="J45" s="46"/>
      <c r="K45" s="47"/>
    </row>
    <row r="46" spans="2:11" s="22" customFormat="1" ht="37.5" customHeight="1" x14ac:dyDescent="0.3">
      <c r="B46" s="23"/>
      <c r="C46" s="15" t="s">
        <v>117</v>
      </c>
      <c r="K46" s="24"/>
    </row>
    <row r="47" spans="2:11" s="22" customFormat="1" ht="7.5" customHeight="1" x14ac:dyDescent="0.3">
      <c r="B47" s="23"/>
      <c r="K47" s="24"/>
    </row>
    <row r="48" spans="2:11" s="22" customFormat="1" ht="15" customHeight="1" x14ac:dyDescent="0.3">
      <c r="B48" s="23"/>
      <c r="C48" s="18" t="s">
        <v>17</v>
      </c>
      <c r="K48" s="24"/>
    </row>
    <row r="49" spans="2:47" s="22" customFormat="1" ht="16.5" customHeight="1" x14ac:dyDescent="0.3">
      <c r="B49" s="23"/>
      <c r="E49" s="215" t="str">
        <f>$E$7</f>
        <v>Město Libavá - rekonstrukce kotelny č. 210</v>
      </c>
      <c r="F49" s="197"/>
      <c r="G49" s="197"/>
      <c r="H49" s="197"/>
      <c r="K49" s="24"/>
    </row>
    <row r="50" spans="2:47" s="9" customFormat="1" ht="15.75" customHeight="1" x14ac:dyDescent="0.3">
      <c r="B50" s="14"/>
      <c r="C50" s="18" t="s">
        <v>113</v>
      </c>
      <c r="K50" s="16"/>
    </row>
    <row r="51" spans="2:47" s="9" customFormat="1" ht="16.5" customHeight="1" x14ac:dyDescent="0.3">
      <c r="B51" s="14"/>
      <c r="E51" s="215" t="s">
        <v>986</v>
      </c>
      <c r="F51" s="179"/>
      <c r="G51" s="179"/>
      <c r="H51" s="179"/>
      <c r="K51" s="16"/>
    </row>
    <row r="52" spans="2:47" s="9" customFormat="1" ht="15.75" customHeight="1" x14ac:dyDescent="0.3">
      <c r="B52" s="14"/>
      <c r="C52" s="18" t="s">
        <v>115</v>
      </c>
      <c r="K52" s="16"/>
    </row>
    <row r="53" spans="2:47" s="22" customFormat="1" ht="16.5" customHeight="1" x14ac:dyDescent="0.3">
      <c r="B53" s="23"/>
      <c r="E53" s="204" t="s">
        <v>2119</v>
      </c>
      <c r="F53" s="197"/>
      <c r="G53" s="197"/>
      <c r="H53" s="197"/>
      <c r="K53" s="24"/>
    </row>
    <row r="54" spans="2:47" s="22" customFormat="1" ht="15" customHeight="1" x14ac:dyDescent="0.3">
      <c r="B54" s="23"/>
      <c r="C54" s="18" t="s">
        <v>2120</v>
      </c>
      <c r="K54" s="24"/>
    </row>
    <row r="55" spans="2:47" s="22" customFormat="1" ht="19.5" customHeight="1" x14ac:dyDescent="0.3">
      <c r="B55" s="23"/>
      <c r="E55" s="196" t="str">
        <f>$E$13</f>
        <v>17-335-3-2-3 - Objekt č.208 a č.21</v>
      </c>
      <c r="F55" s="197"/>
      <c r="G55" s="197"/>
      <c r="H55" s="197"/>
      <c r="K55" s="24"/>
    </row>
    <row r="56" spans="2:47" s="22" customFormat="1" ht="7.5" customHeight="1" x14ac:dyDescent="0.3">
      <c r="B56" s="23"/>
      <c r="K56" s="24"/>
    </row>
    <row r="57" spans="2:47" s="22" customFormat="1" ht="18.75" customHeight="1" x14ac:dyDescent="0.3">
      <c r="B57" s="23"/>
      <c r="C57" s="18" t="s">
        <v>21</v>
      </c>
      <c r="F57" s="25" t="str">
        <f>$F$16</f>
        <v xml:space="preserve"> </v>
      </c>
      <c r="I57" s="18" t="s">
        <v>23</v>
      </c>
      <c r="J57" s="26" t="str">
        <f>IF($J$16="","",$J$16)</f>
        <v>Vyplň údaj</v>
      </c>
      <c r="K57" s="24"/>
    </row>
    <row r="58" spans="2:47" s="22" customFormat="1" ht="7.5" customHeight="1" x14ac:dyDescent="0.3">
      <c r="B58" s="23"/>
      <c r="K58" s="24"/>
    </row>
    <row r="59" spans="2:47" s="22" customFormat="1" ht="15.75" customHeight="1" x14ac:dyDescent="0.3">
      <c r="B59" s="23"/>
      <c r="C59" s="18" t="s">
        <v>24</v>
      </c>
      <c r="F59" s="25" t="str">
        <f>$E$19</f>
        <v xml:space="preserve"> </v>
      </c>
      <c r="I59" s="18" t="s">
        <v>29</v>
      </c>
      <c r="J59" s="25" t="str">
        <f>$E$25</f>
        <v xml:space="preserve"> </v>
      </c>
      <c r="K59" s="24"/>
    </row>
    <row r="60" spans="2:47" s="22" customFormat="1" ht="15" customHeight="1" x14ac:dyDescent="0.3">
      <c r="B60" s="23"/>
      <c r="C60" s="18" t="s">
        <v>27</v>
      </c>
      <c r="F60" s="25" t="str">
        <f>IF($E$22="","",$E$22)</f>
        <v/>
      </c>
      <c r="K60" s="24"/>
    </row>
    <row r="61" spans="2:47" s="22" customFormat="1" ht="11.25" customHeight="1" x14ac:dyDescent="0.3">
      <c r="B61" s="23"/>
      <c r="K61" s="24"/>
    </row>
    <row r="62" spans="2:47" s="22" customFormat="1" ht="30" customHeight="1" x14ac:dyDescent="0.3">
      <c r="B62" s="23"/>
      <c r="C62" s="48" t="s">
        <v>118</v>
      </c>
      <c r="D62" s="35"/>
      <c r="E62" s="35"/>
      <c r="F62" s="35"/>
      <c r="G62" s="35"/>
      <c r="H62" s="35"/>
      <c r="I62" s="35"/>
      <c r="J62" s="49" t="s">
        <v>119</v>
      </c>
      <c r="K62" s="50"/>
    </row>
    <row r="63" spans="2:47" s="22" customFormat="1" ht="11.25" customHeight="1" x14ac:dyDescent="0.3">
      <c r="B63" s="23"/>
      <c r="K63" s="24"/>
    </row>
    <row r="64" spans="2:47" s="22" customFormat="1" ht="30" customHeight="1" x14ac:dyDescent="0.3">
      <c r="B64" s="23"/>
      <c r="C64" s="51" t="s">
        <v>120</v>
      </c>
      <c r="J64" s="30">
        <f>ROUND($J$93,1)</f>
        <v>0</v>
      </c>
      <c r="K64" s="24"/>
      <c r="AU64" s="22" t="s">
        <v>121</v>
      </c>
    </row>
    <row r="65" spans="2:12" s="53" customFormat="1" ht="25.5" customHeight="1" x14ac:dyDescent="0.3">
      <c r="B65" s="52"/>
      <c r="D65" s="54" t="s">
        <v>2122</v>
      </c>
      <c r="E65" s="54"/>
      <c r="F65" s="54"/>
      <c r="G65" s="54"/>
      <c r="H65" s="54"/>
      <c r="I65" s="54"/>
      <c r="J65" s="55">
        <f>ROUND($J$94,1)</f>
        <v>0</v>
      </c>
      <c r="K65" s="56"/>
    </row>
    <row r="66" spans="2:12" s="58" customFormat="1" ht="21" customHeight="1" x14ac:dyDescent="0.3">
      <c r="B66" s="57"/>
      <c r="D66" s="59" t="s">
        <v>2123</v>
      </c>
      <c r="E66" s="59"/>
      <c r="F66" s="59"/>
      <c r="G66" s="59"/>
      <c r="H66" s="59"/>
      <c r="I66" s="59"/>
      <c r="J66" s="60">
        <f>ROUND($J$95,1)</f>
        <v>0</v>
      </c>
      <c r="K66" s="61"/>
    </row>
    <row r="67" spans="2:12" s="58" customFormat="1" ht="21" customHeight="1" x14ac:dyDescent="0.3">
      <c r="B67" s="57"/>
      <c r="D67" s="59" t="s">
        <v>2440</v>
      </c>
      <c r="E67" s="59"/>
      <c r="F67" s="59"/>
      <c r="G67" s="59"/>
      <c r="H67" s="59"/>
      <c r="I67" s="59"/>
      <c r="J67" s="60">
        <f>ROUND($J$100,1)</f>
        <v>0</v>
      </c>
      <c r="K67" s="61"/>
    </row>
    <row r="68" spans="2:12" s="58" customFormat="1" ht="21" customHeight="1" x14ac:dyDescent="0.3">
      <c r="B68" s="57"/>
      <c r="D68" s="59" t="s">
        <v>2441</v>
      </c>
      <c r="E68" s="59"/>
      <c r="F68" s="59"/>
      <c r="G68" s="59"/>
      <c r="H68" s="59"/>
      <c r="I68" s="59"/>
      <c r="J68" s="60">
        <f>ROUND($J$103,1)</f>
        <v>0</v>
      </c>
      <c r="K68" s="61"/>
    </row>
    <row r="69" spans="2:12" s="58" customFormat="1" ht="21" customHeight="1" x14ac:dyDescent="0.3">
      <c r="B69" s="57"/>
      <c r="D69" s="59" t="s">
        <v>2442</v>
      </c>
      <c r="E69" s="59"/>
      <c r="F69" s="59"/>
      <c r="G69" s="59"/>
      <c r="H69" s="59"/>
      <c r="I69" s="59"/>
      <c r="J69" s="60">
        <f>ROUND($J$126,1)</f>
        <v>0</v>
      </c>
      <c r="K69" s="61"/>
    </row>
    <row r="70" spans="2:12" s="22" customFormat="1" ht="22.5" customHeight="1" x14ac:dyDescent="0.3">
      <c r="B70" s="23"/>
      <c r="K70" s="24"/>
    </row>
    <row r="71" spans="2:12" s="22" customFormat="1" ht="7.5" customHeight="1" x14ac:dyDescent="0.3">
      <c r="B71" s="42"/>
      <c r="C71" s="43"/>
      <c r="D71" s="43"/>
      <c r="E71" s="43"/>
      <c r="F71" s="43"/>
      <c r="G71" s="43"/>
      <c r="H71" s="43"/>
      <c r="I71" s="43"/>
      <c r="J71" s="43"/>
      <c r="K71" s="44"/>
    </row>
    <row r="75" spans="2:12" s="22" customFormat="1" ht="7.5" customHeight="1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23"/>
    </row>
    <row r="76" spans="2:12" s="22" customFormat="1" ht="37.5" customHeight="1" x14ac:dyDescent="0.3">
      <c r="B76" s="23"/>
      <c r="C76" s="15" t="s">
        <v>137</v>
      </c>
      <c r="L76" s="23"/>
    </row>
    <row r="77" spans="2:12" s="22" customFormat="1" ht="7.5" customHeight="1" x14ac:dyDescent="0.3">
      <c r="B77" s="23"/>
      <c r="L77" s="23"/>
    </row>
    <row r="78" spans="2:12" s="22" customFormat="1" ht="15" customHeight="1" x14ac:dyDescent="0.3">
      <c r="B78" s="23"/>
      <c r="C78" s="18" t="s">
        <v>17</v>
      </c>
      <c r="L78" s="23"/>
    </row>
    <row r="79" spans="2:12" s="22" customFormat="1" ht="16.5" customHeight="1" x14ac:dyDescent="0.3">
      <c r="B79" s="23"/>
      <c r="E79" s="215" t="str">
        <f>$E$7</f>
        <v>Město Libavá - rekonstrukce kotelny č. 210</v>
      </c>
      <c r="F79" s="197"/>
      <c r="G79" s="197"/>
      <c r="H79" s="197"/>
      <c r="L79" s="23"/>
    </row>
    <row r="80" spans="2:12" s="9" customFormat="1" ht="15.75" customHeight="1" x14ac:dyDescent="0.3">
      <c r="B80" s="14"/>
      <c r="C80" s="18" t="s">
        <v>113</v>
      </c>
      <c r="L80" s="14"/>
    </row>
    <row r="81" spans="2:65" s="9" customFormat="1" ht="16.5" customHeight="1" x14ac:dyDescent="0.3">
      <c r="B81" s="14"/>
      <c r="E81" s="215" t="s">
        <v>986</v>
      </c>
      <c r="F81" s="179"/>
      <c r="G81" s="179"/>
      <c r="H81" s="179"/>
      <c r="L81" s="14"/>
    </row>
    <row r="82" spans="2:65" s="9" customFormat="1" ht="15.75" customHeight="1" x14ac:dyDescent="0.3">
      <c r="B82" s="14"/>
      <c r="C82" s="18" t="s">
        <v>115</v>
      </c>
      <c r="L82" s="14"/>
    </row>
    <row r="83" spans="2:65" s="22" customFormat="1" ht="16.5" customHeight="1" x14ac:dyDescent="0.3">
      <c r="B83" s="23"/>
      <c r="E83" s="204" t="s">
        <v>2119</v>
      </c>
      <c r="F83" s="197"/>
      <c r="G83" s="197"/>
      <c r="H83" s="197"/>
      <c r="L83" s="23"/>
    </row>
    <row r="84" spans="2:65" s="22" customFormat="1" ht="15" customHeight="1" x14ac:dyDescent="0.3">
      <c r="B84" s="23"/>
      <c r="C84" s="18" t="s">
        <v>2120</v>
      </c>
      <c r="L84" s="23"/>
    </row>
    <row r="85" spans="2:65" s="22" customFormat="1" ht="19.5" customHeight="1" x14ac:dyDescent="0.3">
      <c r="B85" s="23"/>
      <c r="E85" s="196" t="str">
        <f>$E$13</f>
        <v>17-335-3-2-3 - Objekt č.208 a č.21</v>
      </c>
      <c r="F85" s="197"/>
      <c r="G85" s="197"/>
      <c r="H85" s="197"/>
      <c r="L85" s="23"/>
    </row>
    <row r="86" spans="2:65" s="22" customFormat="1" ht="7.5" customHeight="1" x14ac:dyDescent="0.3">
      <c r="B86" s="23"/>
      <c r="L86" s="23"/>
    </row>
    <row r="87" spans="2:65" s="22" customFormat="1" ht="18.75" customHeight="1" x14ac:dyDescent="0.3">
      <c r="B87" s="23"/>
      <c r="C87" s="18" t="s">
        <v>21</v>
      </c>
      <c r="F87" s="25" t="str">
        <f>$F$16</f>
        <v xml:space="preserve"> </v>
      </c>
      <c r="I87" s="18" t="s">
        <v>23</v>
      </c>
      <c r="J87" s="26" t="str">
        <f>IF($J$16="","",$J$16)</f>
        <v>Vyplň údaj</v>
      </c>
      <c r="L87" s="23"/>
    </row>
    <row r="88" spans="2:65" s="22" customFormat="1" ht="7.5" customHeight="1" x14ac:dyDescent="0.3">
      <c r="B88" s="23"/>
      <c r="L88" s="23"/>
    </row>
    <row r="89" spans="2:65" s="22" customFormat="1" ht="15.75" customHeight="1" x14ac:dyDescent="0.3">
      <c r="B89" s="23"/>
      <c r="C89" s="18" t="s">
        <v>24</v>
      </c>
      <c r="F89" s="25" t="str">
        <f>$E$19</f>
        <v xml:space="preserve"> </v>
      </c>
      <c r="I89" s="18" t="s">
        <v>29</v>
      </c>
      <c r="J89" s="25" t="str">
        <f>$E$25</f>
        <v xml:space="preserve"> </v>
      </c>
      <c r="L89" s="23"/>
    </row>
    <row r="90" spans="2:65" s="22" customFormat="1" ht="15" customHeight="1" x14ac:dyDescent="0.3">
      <c r="B90" s="23"/>
      <c r="C90" s="18" t="s">
        <v>27</v>
      </c>
      <c r="F90" s="25" t="str">
        <f>IF($E$22="","",$E$22)</f>
        <v/>
      </c>
      <c r="L90" s="23"/>
    </row>
    <row r="91" spans="2:65" s="22" customFormat="1" ht="11.25" customHeight="1" x14ac:dyDescent="0.3">
      <c r="B91" s="23"/>
      <c r="L91" s="23"/>
    </row>
    <row r="92" spans="2:65" s="69" customFormat="1" ht="30" customHeight="1" x14ac:dyDescent="0.3">
      <c r="B92" s="62"/>
      <c r="C92" s="63" t="s">
        <v>138</v>
      </c>
      <c r="D92" s="64" t="s">
        <v>51</v>
      </c>
      <c r="E92" s="64" t="s">
        <v>47</v>
      </c>
      <c r="F92" s="64" t="s">
        <v>139</v>
      </c>
      <c r="G92" s="64" t="s">
        <v>140</v>
      </c>
      <c r="H92" s="64" t="s">
        <v>141</v>
      </c>
      <c r="I92" s="64" t="s">
        <v>142</v>
      </c>
      <c r="J92" s="64" t="s">
        <v>143</v>
      </c>
      <c r="K92" s="65" t="s">
        <v>144</v>
      </c>
      <c r="L92" s="62"/>
      <c r="M92" s="66" t="s">
        <v>145</v>
      </c>
      <c r="N92" s="67" t="s">
        <v>36</v>
      </c>
      <c r="O92" s="67" t="s">
        <v>146</v>
      </c>
      <c r="P92" s="67" t="s">
        <v>147</v>
      </c>
      <c r="Q92" s="67" t="s">
        <v>148</v>
      </c>
      <c r="R92" s="67" t="s">
        <v>149</v>
      </c>
      <c r="S92" s="67" t="s">
        <v>150</v>
      </c>
      <c r="T92" s="68" t="s">
        <v>151</v>
      </c>
    </row>
    <row r="93" spans="2:65" s="22" customFormat="1" ht="30" customHeight="1" x14ac:dyDescent="0.35">
      <c r="B93" s="23"/>
      <c r="C93" s="51" t="s">
        <v>120</v>
      </c>
      <c r="J93" s="70">
        <f>$BK$93</f>
        <v>0</v>
      </c>
      <c r="L93" s="23"/>
      <c r="M93" s="71"/>
      <c r="N93" s="27"/>
      <c r="O93" s="27"/>
      <c r="P93" s="72">
        <f>$P$94</f>
        <v>0</v>
      </c>
      <c r="Q93" s="27"/>
      <c r="R93" s="72">
        <f>$R$94</f>
        <v>0</v>
      </c>
      <c r="S93" s="27"/>
      <c r="T93" s="73">
        <f>$T$94</f>
        <v>0</v>
      </c>
      <c r="AT93" s="22" t="s">
        <v>65</v>
      </c>
      <c r="AU93" s="22" t="s">
        <v>121</v>
      </c>
      <c r="BK93" s="74">
        <f>$BK$94</f>
        <v>0</v>
      </c>
    </row>
    <row r="94" spans="2:65" s="76" customFormat="1" ht="37.5" customHeight="1" x14ac:dyDescent="0.35">
      <c r="B94" s="75"/>
      <c r="D94" s="77" t="s">
        <v>65</v>
      </c>
      <c r="E94" s="78" t="s">
        <v>532</v>
      </c>
      <c r="F94" s="78" t="s">
        <v>532</v>
      </c>
      <c r="J94" s="79">
        <f>$BK$94</f>
        <v>0</v>
      </c>
      <c r="L94" s="75"/>
      <c r="M94" s="80"/>
      <c r="P94" s="81">
        <f>$P$95+$P$100+$P$103+$P$126</f>
        <v>0</v>
      </c>
      <c r="R94" s="81">
        <f>$R$95+$R$100+$R$103+$R$126</f>
        <v>0</v>
      </c>
      <c r="T94" s="82">
        <f>$T$95+$T$100+$T$103+$T$126</f>
        <v>0</v>
      </c>
      <c r="AR94" s="77" t="s">
        <v>75</v>
      </c>
      <c r="AT94" s="77" t="s">
        <v>65</v>
      </c>
      <c r="AU94" s="77" t="s">
        <v>66</v>
      </c>
      <c r="AY94" s="77" t="s">
        <v>154</v>
      </c>
      <c r="BK94" s="83">
        <f>$BK$95+$BK$100+$BK$103+$BK$126</f>
        <v>0</v>
      </c>
    </row>
    <row r="95" spans="2:65" s="76" customFormat="1" ht="21" customHeight="1" x14ac:dyDescent="0.3">
      <c r="B95" s="75"/>
      <c r="D95" s="77" t="s">
        <v>65</v>
      </c>
      <c r="E95" s="84" t="s">
        <v>2130</v>
      </c>
      <c r="F95" s="84" t="s">
        <v>2131</v>
      </c>
      <c r="J95" s="85">
        <f>$BK$95</f>
        <v>0</v>
      </c>
      <c r="L95" s="75"/>
      <c r="M95" s="80"/>
      <c r="P95" s="81">
        <f>SUM($P$96:$P$99)</f>
        <v>0</v>
      </c>
      <c r="R95" s="81">
        <f>SUM($R$96:$R$99)</f>
        <v>0</v>
      </c>
      <c r="T95" s="82">
        <f>SUM($T$96:$T$99)</f>
        <v>0</v>
      </c>
      <c r="AR95" s="77" t="s">
        <v>75</v>
      </c>
      <c r="AT95" s="77" t="s">
        <v>65</v>
      </c>
      <c r="AU95" s="77" t="s">
        <v>73</v>
      </c>
      <c r="AY95" s="77" t="s">
        <v>154</v>
      </c>
      <c r="BK95" s="83">
        <f>SUM($BK$96:$BK$99)</f>
        <v>0</v>
      </c>
    </row>
    <row r="96" spans="2:65" s="22" customFormat="1" ht="39" customHeight="1" x14ac:dyDescent="0.3">
      <c r="B96" s="23"/>
      <c r="C96" s="105" t="s">
        <v>73</v>
      </c>
      <c r="D96" s="105" t="s">
        <v>171</v>
      </c>
      <c r="E96" s="106" t="s">
        <v>2132</v>
      </c>
      <c r="F96" s="107" t="s">
        <v>2443</v>
      </c>
      <c r="G96" s="108" t="s">
        <v>258</v>
      </c>
      <c r="H96" s="109">
        <v>2</v>
      </c>
      <c r="I96" s="119"/>
      <c r="J96" s="110">
        <f>ROUND($I$96*$H$96,1)</f>
        <v>0</v>
      </c>
      <c r="K96" s="107"/>
      <c r="L96" s="111"/>
      <c r="M96" s="112"/>
      <c r="N96" s="113" t="s">
        <v>37</v>
      </c>
      <c r="Q96" s="94">
        <v>0</v>
      </c>
      <c r="R96" s="94">
        <f>$Q$96*$H$96</f>
        <v>0</v>
      </c>
      <c r="S96" s="94">
        <v>0</v>
      </c>
      <c r="T96" s="95">
        <f>$S$96*$H$96</f>
        <v>0</v>
      </c>
      <c r="AR96" s="19" t="s">
        <v>354</v>
      </c>
      <c r="AT96" s="19" t="s">
        <v>171</v>
      </c>
      <c r="AU96" s="19" t="s">
        <v>75</v>
      </c>
      <c r="AY96" s="22" t="s">
        <v>154</v>
      </c>
      <c r="BE96" s="96">
        <f>IF($N$96="základní",$J$96,0)</f>
        <v>0</v>
      </c>
      <c r="BF96" s="96">
        <f>IF($N$96="snížená",$J$96,0)</f>
        <v>0</v>
      </c>
      <c r="BG96" s="96">
        <f>IF($N$96="zákl. přenesená",$J$96,0)</f>
        <v>0</v>
      </c>
      <c r="BH96" s="96">
        <f>IF($N$96="sníž. přenesená",$J$96,0)</f>
        <v>0</v>
      </c>
      <c r="BI96" s="96">
        <f>IF($N$96="nulová",$J$96,0)</f>
        <v>0</v>
      </c>
      <c r="BJ96" s="19" t="s">
        <v>73</v>
      </c>
      <c r="BK96" s="96">
        <f>ROUND($I$96*$H$96,1)</f>
        <v>0</v>
      </c>
      <c r="BL96" s="19" t="s">
        <v>261</v>
      </c>
      <c r="BM96" s="19" t="s">
        <v>2444</v>
      </c>
    </row>
    <row r="97" spans="2:65" s="22" customFormat="1" ht="39" customHeight="1" x14ac:dyDescent="0.3">
      <c r="B97" s="23"/>
      <c r="C97" s="89" t="s">
        <v>75</v>
      </c>
      <c r="D97" s="89" t="s">
        <v>156</v>
      </c>
      <c r="E97" s="87" t="s">
        <v>2135</v>
      </c>
      <c r="F97" s="88" t="s">
        <v>2445</v>
      </c>
      <c r="G97" s="89" t="s">
        <v>258</v>
      </c>
      <c r="H97" s="90">
        <v>2</v>
      </c>
      <c r="I97" s="118"/>
      <c r="J97" s="91">
        <f>ROUND($I$97*$H$97,1)</f>
        <v>0</v>
      </c>
      <c r="K97" s="88"/>
      <c r="L97" s="23"/>
      <c r="M97" s="92"/>
      <c r="N97" s="93" t="s">
        <v>37</v>
      </c>
      <c r="Q97" s="94">
        <v>0</v>
      </c>
      <c r="R97" s="94">
        <f>$Q$97*$H$97</f>
        <v>0</v>
      </c>
      <c r="S97" s="94">
        <v>0</v>
      </c>
      <c r="T97" s="95">
        <f>$S$97*$H$97</f>
        <v>0</v>
      </c>
      <c r="AR97" s="19" t="s">
        <v>261</v>
      </c>
      <c r="AT97" s="19" t="s">
        <v>156</v>
      </c>
      <c r="AU97" s="19" t="s">
        <v>75</v>
      </c>
      <c r="AY97" s="19" t="s">
        <v>154</v>
      </c>
      <c r="BE97" s="96">
        <f>IF($N$97="základní",$J$97,0)</f>
        <v>0</v>
      </c>
      <c r="BF97" s="96">
        <f>IF($N$97="snížená",$J$97,0)</f>
        <v>0</v>
      </c>
      <c r="BG97" s="96">
        <f>IF($N$97="zákl. přenesená",$J$97,0)</f>
        <v>0</v>
      </c>
      <c r="BH97" s="96">
        <f>IF($N$97="sníž. přenesená",$J$97,0)</f>
        <v>0</v>
      </c>
      <c r="BI97" s="96">
        <f>IF($N$97="nulová",$J$97,0)</f>
        <v>0</v>
      </c>
      <c r="BJ97" s="19" t="s">
        <v>73</v>
      </c>
      <c r="BK97" s="96">
        <f>ROUND($I$97*$H$97,1)</f>
        <v>0</v>
      </c>
      <c r="BL97" s="19" t="s">
        <v>261</v>
      </c>
      <c r="BM97" s="19" t="s">
        <v>2446</v>
      </c>
    </row>
    <row r="98" spans="2:65" s="22" customFormat="1" ht="27" customHeight="1" x14ac:dyDescent="0.3">
      <c r="B98" s="23"/>
      <c r="C98" s="108" t="s">
        <v>97</v>
      </c>
      <c r="D98" s="108" t="s">
        <v>171</v>
      </c>
      <c r="E98" s="106" t="s">
        <v>2138</v>
      </c>
      <c r="F98" s="107" t="s">
        <v>2447</v>
      </c>
      <c r="G98" s="108" t="s">
        <v>258</v>
      </c>
      <c r="H98" s="109">
        <v>2</v>
      </c>
      <c r="I98" s="119"/>
      <c r="J98" s="110">
        <f>ROUND($I$98*$H$98,1)</f>
        <v>0</v>
      </c>
      <c r="K98" s="107"/>
      <c r="L98" s="111"/>
      <c r="M98" s="112"/>
      <c r="N98" s="113" t="s">
        <v>37</v>
      </c>
      <c r="Q98" s="94">
        <v>0</v>
      </c>
      <c r="R98" s="94">
        <f>$Q$98*$H$98</f>
        <v>0</v>
      </c>
      <c r="S98" s="94">
        <v>0</v>
      </c>
      <c r="T98" s="95">
        <f>$S$98*$H$98</f>
        <v>0</v>
      </c>
      <c r="AR98" s="19" t="s">
        <v>354</v>
      </c>
      <c r="AT98" s="19" t="s">
        <v>171</v>
      </c>
      <c r="AU98" s="19" t="s">
        <v>75</v>
      </c>
      <c r="AY98" s="19" t="s">
        <v>154</v>
      </c>
      <c r="BE98" s="96">
        <f>IF($N$98="základní",$J$98,0)</f>
        <v>0</v>
      </c>
      <c r="BF98" s="96">
        <f>IF($N$98="snížená",$J$98,0)</f>
        <v>0</v>
      </c>
      <c r="BG98" s="96">
        <f>IF($N$98="zákl. přenesená",$J$98,0)</f>
        <v>0</v>
      </c>
      <c r="BH98" s="96">
        <f>IF($N$98="sníž. přenesená",$J$98,0)</f>
        <v>0</v>
      </c>
      <c r="BI98" s="96">
        <f>IF($N$98="nulová",$J$98,0)</f>
        <v>0</v>
      </c>
      <c r="BJ98" s="19" t="s">
        <v>73</v>
      </c>
      <c r="BK98" s="96">
        <f>ROUND($I$98*$H$98,1)</f>
        <v>0</v>
      </c>
      <c r="BL98" s="19" t="s">
        <v>261</v>
      </c>
      <c r="BM98" s="19" t="s">
        <v>2448</v>
      </c>
    </row>
    <row r="99" spans="2:65" s="22" customFormat="1" ht="27" customHeight="1" x14ac:dyDescent="0.3">
      <c r="B99" s="23"/>
      <c r="C99" s="89" t="s">
        <v>160</v>
      </c>
      <c r="D99" s="89" t="s">
        <v>156</v>
      </c>
      <c r="E99" s="87" t="s">
        <v>2141</v>
      </c>
      <c r="F99" s="88" t="s">
        <v>2449</v>
      </c>
      <c r="G99" s="89" t="s">
        <v>258</v>
      </c>
      <c r="H99" s="90">
        <v>2</v>
      </c>
      <c r="I99" s="118"/>
      <c r="J99" s="91">
        <f>ROUND($I$99*$H$99,1)</f>
        <v>0</v>
      </c>
      <c r="K99" s="88"/>
      <c r="L99" s="23"/>
      <c r="M99" s="92"/>
      <c r="N99" s="93" t="s">
        <v>37</v>
      </c>
      <c r="Q99" s="94">
        <v>0</v>
      </c>
      <c r="R99" s="94">
        <f>$Q$99*$H$99</f>
        <v>0</v>
      </c>
      <c r="S99" s="94">
        <v>0</v>
      </c>
      <c r="T99" s="95">
        <f>$S$99*$H$99</f>
        <v>0</v>
      </c>
      <c r="AR99" s="19" t="s">
        <v>261</v>
      </c>
      <c r="AT99" s="19" t="s">
        <v>156</v>
      </c>
      <c r="AU99" s="19" t="s">
        <v>75</v>
      </c>
      <c r="AY99" s="19" t="s">
        <v>154</v>
      </c>
      <c r="BE99" s="96">
        <f>IF($N$99="základní",$J$99,0)</f>
        <v>0</v>
      </c>
      <c r="BF99" s="96">
        <f>IF($N$99="snížená",$J$99,0)</f>
        <v>0</v>
      </c>
      <c r="BG99" s="96">
        <f>IF($N$99="zákl. přenesená",$J$99,0)</f>
        <v>0</v>
      </c>
      <c r="BH99" s="96">
        <f>IF($N$99="sníž. přenesená",$J$99,0)</f>
        <v>0</v>
      </c>
      <c r="BI99" s="96">
        <f>IF($N$99="nulová",$J$99,0)</f>
        <v>0</v>
      </c>
      <c r="BJ99" s="19" t="s">
        <v>73</v>
      </c>
      <c r="BK99" s="96">
        <f>ROUND($I$99*$H$99,1)</f>
        <v>0</v>
      </c>
      <c r="BL99" s="19" t="s">
        <v>261</v>
      </c>
      <c r="BM99" s="19" t="s">
        <v>2450</v>
      </c>
    </row>
    <row r="100" spans="2:65" s="76" customFormat="1" ht="30.75" customHeight="1" x14ac:dyDescent="0.3">
      <c r="B100" s="75"/>
      <c r="D100" s="77" t="s">
        <v>65</v>
      </c>
      <c r="E100" s="84" t="s">
        <v>2180</v>
      </c>
      <c r="F100" s="84" t="s">
        <v>2207</v>
      </c>
      <c r="J100" s="85">
        <f>$BK$100</f>
        <v>0</v>
      </c>
      <c r="L100" s="75"/>
      <c r="M100" s="80"/>
      <c r="P100" s="81">
        <f>SUM($P$101:$P$102)</f>
        <v>0</v>
      </c>
      <c r="R100" s="81">
        <f>SUM($R$101:$R$102)</f>
        <v>0</v>
      </c>
      <c r="T100" s="82">
        <f>SUM($T$101:$T$102)</f>
        <v>0</v>
      </c>
      <c r="AR100" s="77" t="s">
        <v>75</v>
      </c>
      <c r="AT100" s="77" t="s">
        <v>65</v>
      </c>
      <c r="AU100" s="77" t="s">
        <v>73</v>
      </c>
      <c r="AY100" s="77" t="s">
        <v>154</v>
      </c>
      <c r="BK100" s="83">
        <f>SUM($BK$101:$BK$102)</f>
        <v>0</v>
      </c>
    </row>
    <row r="101" spans="2:65" s="22" customFormat="1" ht="39" customHeight="1" x14ac:dyDescent="0.3">
      <c r="B101" s="23"/>
      <c r="C101" s="108" t="s">
        <v>182</v>
      </c>
      <c r="D101" s="108" t="s">
        <v>171</v>
      </c>
      <c r="E101" s="106" t="s">
        <v>2182</v>
      </c>
      <c r="F101" s="107" t="s">
        <v>2451</v>
      </c>
      <c r="G101" s="108" t="s">
        <v>258</v>
      </c>
      <c r="H101" s="109">
        <v>2</v>
      </c>
      <c r="I101" s="119"/>
      <c r="J101" s="110">
        <f>ROUND($I$101*$H$101,1)</f>
        <v>0</v>
      </c>
      <c r="K101" s="107"/>
      <c r="L101" s="111"/>
      <c r="M101" s="112"/>
      <c r="N101" s="113" t="s">
        <v>37</v>
      </c>
      <c r="Q101" s="94">
        <v>0</v>
      </c>
      <c r="R101" s="94">
        <f>$Q$101*$H$101</f>
        <v>0</v>
      </c>
      <c r="S101" s="94">
        <v>0</v>
      </c>
      <c r="T101" s="95">
        <f>$S$101*$H$101</f>
        <v>0</v>
      </c>
      <c r="AR101" s="19" t="s">
        <v>354</v>
      </c>
      <c r="AT101" s="19" t="s">
        <v>171</v>
      </c>
      <c r="AU101" s="19" t="s">
        <v>75</v>
      </c>
      <c r="AY101" s="19" t="s">
        <v>154</v>
      </c>
      <c r="BE101" s="96">
        <f>IF($N$101="základní",$J$101,0)</f>
        <v>0</v>
      </c>
      <c r="BF101" s="96">
        <f>IF($N$101="snížená",$J$101,0)</f>
        <v>0</v>
      </c>
      <c r="BG101" s="96">
        <f>IF($N$101="zákl. přenesená",$J$101,0)</f>
        <v>0</v>
      </c>
      <c r="BH101" s="96">
        <f>IF($N$101="sníž. přenesená",$J$101,0)</f>
        <v>0</v>
      </c>
      <c r="BI101" s="96">
        <f>IF($N$101="nulová",$J$101,0)</f>
        <v>0</v>
      </c>
      <c r="BJ101" s="19" t="s">
        <v>73</v>
      </c>
      <c r="BK101" s="96">
        <f>ROUND($I$101*$H$101,1)</f>
        <v>0</v>
      </c>
      <c r="BL101" s="19" t="s">
        <v>261</v>
      </c>
      <c r="BM101" s="19" t="s">
        <v>2452</v>
      </c>
    </row>
    <row r="102" spans="2:65" s="22" customFormat="1" ht="39" customHeight="1" x14ac:dyDescent="0.3">
      <c r="B102" s="23"/>
      <c r="C102" s="89" t="s">
        <v>192</v>
      </c>
      <c r="D102" s="89" t="s">
        <v>156</v>
      </c>
      <c r="E102" s="87" t="s">
        <v>2185</v>
      </c>
      <c r="F102" s="88" t="s">
        <v>2453</v>
      </c>
      <c r="G102" s="89" t="s">
        <v>258</v>
      </c>
      <c r="H102" s="90">
        <v>2</v>
      </c>
      <c r="I102" s="118"/>
      <c r="J102" s="91">
        <f>ROUND($I$102*$H$102,1)</f>
        <v>0</v>
      </c>
      <c r="K102" s="88"/>
      <c r="L102" s="23"/>
      <c r="M102" s="92"/>
      <c r="N102" s="93" t="s">
        <v>37</v>
      </c>
      <c r="Q102" s="94">
        <v>0</v>
      </c>
      <c r="R102" s="94">
        <f>$Q$102*$H$102</f>
        <v>0</v>
      </c>
      <c r="S102" s="94">
        <v>0</v>
      </c>
      <c r="T102" s="95">
        <f>$S$102*$H$102</f>
        <v>0</v>
      </c>
      <c r="AR102" s="19" t="s">
        <v>261</v>
      </c>
      <c r="AT102" s="19" t="s">
        <v>156</v>
      </c>
      <c r="AU102" s="19" t="s">
        <v>75</v>
      </c>
      <c r="AY102" s="19" t="s">
        <v>154</v>
      </c>
      <c r="BE102" s="96">
        <f>IF($N$102="základní",$J$102,0)</f>
        <v>0</v>
      </c>
      <c r="BF102" s="96">
        <f>IF($N$102="snížená",$J$102,0)</f>
        <v>0</v>
      </c>
      <c r="BG102" s="96">
        <f>IF($N$102="zákl. přenesená",$J$102,0)</f>
        <v>0</v>
      </c>
      <c r="BH102" s="96">
        <f>IF($N$102="sníž. přenesená",$J$102,0)</f>
        <v>0</v>
      </c>
      <c r="BI102" s="96">
        <f>IF($N$102="nulová",$J$102,0)</f>
        <v>0</v>
      </c>
      <c r="BJ102" s="19" t="s">
        <v>73</v>
      </c>
      <c r="BK102" s="96">
        <f>ROUND($I$102*$H$102,1)</f>
        <v>0</v>
      </c>
      <c r="BL102" s="19" t="s">
        <v>261</v>
      </c>
      <c r="BM102" s="19" t="s">
        <v>2454</v>
      </c>
    </row>
    <row r="103" spans="2:65" s="76" customFormat="1" ht="30.75" customHeight="1" x14ac:dyDescent="0.3">
      <c r="B103" s="75"/>
      <c r="D103" s="77" t="s">
        <v>65</v>
      </c>
      <c r="E103" s="84" t="s">
        <v>2206</v>
      </c>
      <c r="F103" s="84" t="s">
        <v>2455</v>
      </c>
      <c r="J103" s="85">
        <f>$BK$103</f>
        <v>0</v>
      </c>
      <c r="L103" s="75"/>
      <c r="M103" s="80"/>
      <c r="P103" s="81">
        <f>SUM($P$104:$P$125)</f>
        <v>0</v>
      </c>
      <c r="R103" s="81">
        <f>SUM($R$104:$R$125)</f>
        <v>0</v>
      </c>
      <c r="T103" s="82">
        <f>SUM($T$104:$T$125)</f>
        <v>0</v>
      </c>
      <c r="AR103" s="77" t="s">
        <v>75</v>
      </c>
      <c r="AT103" s="77" t="s">
        <v>65</v>
      </c>
      <c r="AU103" s="77" t="s">
        <v>73</v>
      </c>
      <c r="AY103" s="77" t="s">
        <v>154</v>
      </c>
      <c r="BK103" s="83">
        <f>SUM($BK$104:$BK$125)</f>
        <v>0</v>
      </c>
    </row>
    <row r="104" spans="2:65" s="22" customFormat="1" ht="27" customHeight="1" x14ac:dyDescent="0.3">
      <c r="B104" s="23"/>
      <c r="C104" s="108" t="s">
        <v>204</v>
      </c>
      <c r="D104" s="108" t="s">
        <v>171</v>
      </c>
      <c r="E104" s="106" t="s">
        <v>2208</v>
      </c>
      <c r="F104" s="107" t="s">
        <v>2217</v>
      </c>
      <c r="G104" s="108" t="s">
        <v>174</v>
      </c>
      <c r="H104" s="109">
        <v>50</v>
      </c>
      <c r="I104" s="119"/>
      <c r="J104" s="110">
        <f>ROUND($I$104*$H$104,1)</f>
        <v>0</v>
      </c>
      <c r="K104" s="107"/>
      <c r="L104" s="111"/>
      <c r="M104" s="112"/>
      <c r="N104" s="113" t="s">
        <v>37</v>
      </c>
      <c r="Q104" s="94">
        <v>0</v>
      </c>
      <c r="R104" s="94">
        <f>$Q$104*$H$104</f>
        <v>0</v>
      </c>
      <c r="S104" s="94">
        <v>0</v>
      </c>
      <c r="T104" s="95">
        <f>$S$104*$H$104</f>
        <v>0</v>
      </c>
      <c r="AR104" s="19" t="s">
        <v>354</v>
      </c>
      <c r="AT104" s="19" t="s">
        <v>171</v>
      </c>
      <c r="AU104" s="19" t="s">
        <v>75</v>
      </c>
      <c r="AY104" s="19" t="s">
        <v>154</v>
      </c>
      <c r="BE104" s="96">
        <f>IF($N$104="základní",$J$104,0)</f>
        <v>0</v>
      </c>
      <c r="BF104" s="96">
        <f>IF($N$104="snížená",$J$104,0)</f>
        <v>0</v>
      </c>
      <c r="BG104" s="96">
        <f>IF($N$104="zákl. přenesená",$J$104,0)</f>
        <v>0</v>
      </c>
      <c r="BH104" s="96">
        <f>IF($N$104="sníž. přenesená",$J$104,0)</f>
        <v>0</v>
      </c>
      <c r="BI104" s="96">
        <f>IF($N$104="nulová",$J$104,0)</f>
        <v>0</v>
      </c>
      <c r="BJ104" s="19" t="s">
        <v>73</v>
      </c>
      <c r="BK104" s="96">
        <f>ROUND($I$104*$H$104,1)</f>
        <v>0</v>
      </c>
      <c r="BL104" s="19" t="s">
        <v>261</v>
      </c>
      <c r="BM104" s="19" t="s">
        <v>2456</v>
      </c>
    </row>
    <row r="105" spans="2:65" s="22" customFormat="1" ht="27" customHeight="1" x14ac:dyDescent="0.3">
      <c r="B105" s="23"/>
      <c r="C105" s="89" t="s">
        <v>175</v>
      </c>
      <c r="D105" s="89" t="s">
        <v>156</v>
      </c>
      <c r="E105" s="87" t="s">
        <v>2211</v>
      </c>
      <c r="F105" s="88" t="s">
        <v>2457</v>
      </c>
      <c r="G105" s="89" t="s">
        <v>174</v>
      </c>
      <c r="H105" s="90">
        <v>50</v>
      </c>
      <c r="I105" s="118"/>
      <c r="J105" s="91">
        <f>ROUND($I$105*$H$105,1)</f>
        <v>0</v>
      </c>
      <c r="K105" s="88"/>
      <c r="L105" s="23"/>
      <c r="M105" s="92"/>
      <c r="N105" s="93" t="s">
        <v>37</v>
      </c>
      <c r="Q105" s="94">
        <v>0</v>
      </c>
      <c r="R105" s="94">
        <f>$Q$105*$H$105</f>
        <v>0</v>
      </c>
      <c r="S105" s="94">
        <v>0</v>
      </c>
      <c r="T105" s="95">
        <f>$S$105*$H$105</f>
        <v>0</v>
      </c>
      <c r="AR105" s="19" t="s">
        <v>261</v>
      </c>
      <c r="AT105" s="19" t="s">
        <v>156</v>
      </c>
      <c r="AU105" s="19" t="s">
        <v>75</v>
      </c>
      <c r="AY105" s="19" t="s">
        <v>154</v>
      </c>
      <c r="BE105" s="96">
        <f>IF($N$105="základní",$J$105,0)</f>
        <v>0</v>
      </c>
      <c r="BF105" s="96">
        <f>IF($N$105="snížená",$J$105,0)</f>
        <v>0</v>
      </c>
      <c r="BG105" s="96">
        <f>IF($N$105="zákl. přenesená",$J$105,0)</f>
        <v>0</v>
      </c>
      <c r="BH105" s="96">
        <f>IF($N$105="sníž. přenesená",$J$105,0)</f>
        <v>0</v>
      </c>
      <c r="BI105" s="96">
        <f>IF($N$105="nulová",$J$105,0)</f>
        <v>0</v>
      </c>
      <c r="BJ105" s="19" t="s">
        <v>73</v>
      </c>
      <c r="BK105" s="96">
        <f>ROUND($I$105*$H$105,1)</f>
        <v>0</v>
      </c>
      <c r="BL105" s="19" t="s">
        <v>261</v>
      </c>
      <c r="BM105" s="19" t="s">
        <v>2458</v>
      </c>
    </row>
    <row r="106" spans="2:65" s="22" customFormat="1" ht="27" customHeight="1" x14ac:dyDescent="0.3">
      <c r="B106" s="23"/>
      <c r="C106" s="108" t="s">
        <v>217</v>
      </c>
      <c r="D106" s="108" t="s">
        <v>171</v>
      </c>
      <c r="E106" s="106" t="s">
        <v>2415</v>
      </c>
      <c r="F106" s="107" t="s">
        <v>2220</v>
      </c>
      <c r="G106" s="108" t="s">
        <v>174</v>
      </c>
      <c r="H106" s="109">
        <v>70</v>
      </c>
      <c r="I106" s="119"/>
      <c r="J106" s="110">
        <f>ROUND($I$106*$H$106,1)</f>
        <v>0</v>
      </c>
      <c r="K106" s="107"/>
      <c r="L106" s="111"/>
      <c r="M106" s="112"/>
      <c r="N106" s="113" t="s">
        <v>37</v>
      </c>
      <c r="Q106" s="94">
        <v>0</v>
      </c>
      <c r="R106" s="94">
        <f>$Q$106*$H$106</f>
        <v>0</v>
      </c>
      <c r="S106" s="94">
        <v>0</v>
      </c>
      <c r="T106" s="95">
        <f>$S$106*$H$106</f>
        <v>0</v>
      </c>
      <c r="AR106" s="19" t="s">
        <v>354</v>
      </c>
      <c r="AT106" s="19" t="s">
        <v>171</v>
      </c>
      <c r="AU106" s="19" t="s">
        <v>75</v>
      </c>
      <c r="AY106" s="19" t="s">
        <v>154</v>
      </c>
      <c r="BE106" s="96">
        <f>IF($N$106="základní",$J$106,0)</f>
        <v>0</v>
      </c>
      <c r="BF106" s="96">
        <f>IF($N$106="snížená",$J$106,0)</f>
        <v>0</v>
      </c>
      <c r="BG106" s="96">
        <f>IF($N$106="zákl. přenesená",$J$106,0)</f>
        <v>0</v>
      </c>
      <c r="BH106" s="96">
        <f>IF($N$106="sníž. přenesená",$J$106,0)</f>
        <v>0</v>
      </c>
      <c r="BI106" s="96">
        <f>IF($N$106="nulová",$J$106,0)</f>
        <v>0</v>
      </c>
      <c r="BJ106" s="19" t="s">
        <v>73</v>
      </c>
      <c r="BK106" s="96">
        <f>ROUND($I$106*$H$106,1)</f>
        <v>0</v>
      </c>
      <c r="BL106" s="19" t="s">
        <v>261</v>
      </c>
      <c r="BM106" s="19" t="s">
        <v>2459</v>
      </c>
    </row>
    <row r="107" spans="2:65" s="22" customFormat="1" ht="27" customHeight="1" x14ac:dyDescent="0.3">
      <c r="B107" s="23"/>
      <c r="C107" s="89" t="s">
        <v>226</v>
      </c>
      <c r="D107" s="89" t="s">
        <v>156</v>
      </c>
      <c r="E107" s="87" t="s">
        <v>2418</v>
      </c>
      <c r="F107" s="88" t="s">
        <v>2460</v>
      </c>
      <c r="G107" s="89" t="s">
        <v>174</v>
      </c>
      <c r="H107" s="90">
        <v>70</v>
      </c>
      <c r="I107" s="118"/>
      <c r="J107" s="91">
        <f>ROUND($I$107*$H$107,1)</f>
        <v>0</v>
      </c>
      <c r="K107" s="88"/>
      <c r="L107" s="23"/>
      <c r="M107" s="92"/>
      <c r="N107" s="93" t="s">
        <v>37</v>
      </c>
      <c r="Q107" s="94">
        <v>0</v>
      </c>
      <c r="R107" s="94">
        <f>$Q$107*$H$107</f>
        <v>0</v>
      </c>
      <c r="S107" s="94">
        <v>0</v>
      </c>
      <c r="T107" s="95">
        <f>$S$107*$H$107</f>
        <v>0</v>
      </c>
      <c r="AR107" s="19" t="s">
        <v>261</v>
      </c>
      <c r="AT107" s="19" t="s">
        <v>156</v>
      </c>
      <c r="AU107" s="19" t="s">
        <v>75</v>
      </c>
      <c r="AY107" s="19" t="s">
        <v>154</v>
      </c>
      <c r="BE107" s="96">
        <f>IF($N$107="základní",$J$107,0)</f>
        <v>0</v>
      </c>
      <c r="BF107" s="96">
        <f>IF($N$107="snížená",$J$107,0)</f>
        <v>0</v>
      </c>
      <c r="BG107" s="96">
        <f>IF($N$107="zákl. přenesená",$J$107,0)</f>
        <v>0</v>
      </c>
      <c r="BH107" s="96">
        <f>IF($N$107="sníž. přenesená",$J$107,0)</f>
        <v>0</v>
      </c>
      <c r="BI107" s="96">
        <f>IF($N$107="nulová",$J$107,0)</f>
        <v>0</v>
      </c>
      <c r="BJ107" s="19" t="s">
        <v>73</v>
      </c>
      <c r="BK107" s="96">
        <f>ROUND($I$107*$H$107,1)</f>
        <v>0</v>
      </c>
      <c r="BL107" s="19" t="s">
        <v>261</v>
      </c>
      <c r="BM107" s="19" t="s">
        <v>2461</v>
      </c>
    </row>
    <row r="108" spans="2:65" s="22" customFormat="1" ht="27" customHeight="1" x14ac:dyDescent="0.3">
      <c r="B108" s="23"/>
      <c r="C108" s="108" t="s">
        <v>231</v>
      </c>
      <c r="D108" s="108" t="s">
        <v>171</v>
      </c>
      <c r="E108" s="106" t="s">
        <v>2421</v>
      </c>
      <c r="F108" s="107" t="s">
        <v>2229</v>
      </c>
      <c r="G108" s="108" t="s">
        <v>174</v>
      </c>
      <c r="H108" s="109">
        <v>30</v>
      </c>
      <c r="I108" s="119"/>
      <c r="J108" s="110">
        <f>ROUND($I$108*$H$108,1)</f>
        <v>0</v>
      </c>
      <c r="K108" s="107"/>
      <c r="L108" s="111"/>
      <c r="M108" s="112"/>
      <c r="N108" s="113" t="s">
        <v>37</v>
      </c>
      <c r="Q108" s="94">
        <v>0</v>
      </c>
      <c r="R108" s="94">
        <f>$Q$108*$H$108</f>
        <v>0</v>
      </c>
      <c r="S108" s="94">
        <v>0</v>
      </c>
      <c r="T108" s="95">
        <f>$S$108*$H$108</f>
        <v>0</v>
      </c>
      <c r="AR108" s="19" t="s">
        <v>354</v>
      </c>
      <c r="AT108" s="19" t="s">
        <v>171</v>
      </c>
      <c r="AU108" s="19" t="s">
        <v>75</v>
      </c>
      <c r="AY108" s="19" t="s">
        <v>154</v>
      </c>
      <c r="BE108" s="96">
        <f>IF($N$108="základní",$J$108,0)</f>
        <v>0</v>
      </c>
      <c r="BF108" s="96">
        <f>IF($N$108="snížená",$J$108,0)</f>
        <v>0</v>
      </c>
      <c r="BG108" s="96">
        <f>IF($N$108="zákl. přenesená",$J$108,0)</f>
        <v>0</v>
      </c>
      <c r="BH108" s="96">
        <f>IF($N$108="sníž. přenesená",$J$108,0)</f>
        <v>0</v>
      </c>
      <c r="BI108" s="96">
        <f>IF($N$108="nulová",$J$108,0)</f>
        <v>0</v>
      </c>
      <c r="BJ108" s="19" t="s">
        <v>73</v>
      </c>
      <c r="BK108" s="96">
        <f>ROUND($I$108*$H$108,1)</f>
        <v>0</v>
      </c>
      <c r="BL108" s="19" t="s">
        <v>261</v>
      </c>
      <c r="BM108" s="19" t="s">
        <v>2462</v>
      </c>
    </row>
    <row r="109" spans="2:65" s="22" customFormat="1" ht="27" customHeight="1" x14ac:dyDescent="0.3">
      <c r="B109" s="23"/>
      <c r="C109" s="89" t="s">
        <v>240</v>
      </c>
      <c r="D109" s="89" t="s">
        <v>156</v>
      </c>
      <c r="E109" s="87" t="s">
        <v>2424</v>
      </c>
      <c r="F109" s="88" t="s">
        <v>2232</v>
      </c>
      <c r="G109" s="89" t="s">
        <v>174</v>
      </c>
      <c r="H109" s="90">
        <v>30</v>
      </c>
      <c r="I109" s="118"/>
      <c r="J109" s="91">
        <f>ROUND($I$109*$H$109,1)</f>
        <v>0</v>
      </c>
      <c r="K109" s="88"/>
      <c r="L109" s="23"/>
      <c r="M109" s="92"/>
      <c r="N109" s="93" t="s">
        <v>37</v>
      </c>
      <c r="Q109" s="94">
        <v>0</v>
      </c>
      <c r="R109" s="94">
        <f>$Q$109*$H$109</f>
        <v>0</v>
      </c>
      <c r="S109" s="94">
        <v>0</v>
      </c>
      <c r="T109" s="95">
        <f>$S$109*$H$109</f>
        <v>0</v>
      </c>
      <c r="AR109" s="19" t="s">
        <v>261</v>
      </c>
      <c r="AT109" s="19" t="s">
        <v>156</v>
      </c>
      <c r="AU109" s="19" t="s">
        <v>75</v>
      </c>
      <c r="AY109" s="19" t="s">
        <v>154</v>
      </c>
      <c r="BE109" s="96">
        <f>IF($N$109="základní",$J$109,0)</f>
        <v>0</v>
      </c>
      <c r="BF109" s="96">
        <f>IF($N$109="snížená",$J$109,0)</f>
        <v>0</v>
      </c>
      <c r="BG109" s="96">
        <f>IF($N$109="zákl. přenesená",$J$109,0)</f>
        <v>0</v>
      </c>
      <c r="BH109" s="96">
        <f>IF($N$109="sníž. přenesená",$J$109,0)</f>
        <v>0</v>
      </c>
      <c r="BI109" s="96">
        <f>IF($N$109="nulová",$J$109,0)</f>
        <v>0</v>
      </c>
      <c r="BJ109" s="19" t="s">
        <v>73</v>
      </c>
      <c r="BK109" s="96">
        <f>ROUND($I$109*$H$109,1)</f>
        <v>0</v>
      </c>
      <c r="BL109" s="19" t="s">
        <v>261</v>
      </c>
      <c r="BM109" s="19" t="s">
        <v>2463</v>
      </c>
    </row>
    <row r="110" spans="2:65" s="22" customFormat="1" ht="27" customHeight="1" x14ac:dyDescent="0.3">
      <c r="B110" s="23"/>
      <c r="C110" s="108" t="s">
        <v>245</v>
      </c>
      <c r="D110" s="108" t="s">
        <v>171</v>
      </c>
      <c r="E110" s="106" t="s">
        <v>2427</v>
      </c>
      <c r="F110" s="107" t="s">
        <v>2235</v>
      </c>
      <c r="G110" s="108" t="s">
        <v>174</v>
      </c>
      <c r="H110" s="109">
        <v>70</v>
      </c>
      <c r="I110" s="119"/>
      <c r="J110" s="110">
        <f>ROUND($I$110*$H$110,1)</f>
        <v>0</v>
      </c>
      <c r="K110" s="107"/>
      <c r="L110" s="111"/>
      <c r="M110" s="112"/>
      <c r="N110" s="113" t="s">
        <v>37</v>
      </c>
      <c r="Q110" s="94">
        <v>0</v>
      </c>
      <c r="R110" s="94">
        <f>$Q$110*$H$110</f>
        <v>0</v>
      </c>
      <c r="S110" s="94">
        <v>0</v>
      </c>
      <c r="T110" s="95">
        <f>$S$110*$H$110</f>
        <v>0</v>
      </c>
      <c r="AR110" s="19" t="s">
        <v>354</v>
      </c>
      <c r="AT110" s="19" t="s">
        <v>171</v>
      </c>
      <c r="AU110" s="19" t="s">
        <v>75</v>
      </c>
      <c r="AY110" s="19" t="s">
        <v>154</v>
      </c>
      <c r="BE110" s="96">
        <f>IF($N$110="základní",$J$110,0)</f>
        <v>0</v>
      </c>
      <c r="BF110" s="96">
        <f>IF($N$110="snížená",$J$110,0)</f>
        <v>0</v>
      </c>
      <c r="BG110" s="96">
        <f>IF($N$110="zákl. přenesená",$J$110,0)</f>
        <v>0</v>
      </c>
      <c r="BH110" s="96">
        <f>IF($N$110="sníž. přenesená",$J$110,0)</f>
        <v>0</v>
      </c>
      <c r="BI110" s="96">
        <f>IF($N$110="nulová",$J$110,0)</f>
        <v>0</v>
      </c>
      <c r="BJ110" s="19" t="s">
        <v>73</v>
      </c>
      <c r="BK110" s="96">
        <f>ROUND($I$110*$H$110,1)</f>
        <v>0</v>
      </c>
      <c r="BL110" s="19" t="s">
        <v>261</v>
      </c>
      <c r="BM110" s="19" t="s">
        <v>2464</v>
      </c>
    </row>
    <row r="111" spans="2:65" s="22" customFormat="1" ht="27" customHeight="1" x14ac:dyDescent="0.3">
      <c r="B111" s="23"/>
      <c r="C111" s="89" t="s">
        <v>249</v>
      </c>
      <c r="D111" s="89" t="s">
        <v>156</v>
      </c>
      <c r="E111" s="87" t="s">
        <v>2430</v>
      </c>
      <c r="F111" s="88" t="s">
        <v>2238</v>
      </c>
      <c r="G111" s="89" t="s">
        <v>174</v>
      </c>
      <c r="H111" s="90">
        <v>70</v>
      </c>
      <c r="I111" s="118"/>
      <c r="J111" s="91">
        <f>ROUND($I$111*$H$111,1)</f>
        <v>0</v>
      </c>
      <c r="K111" s="88"/>
      <c r="L111" s="23"/>
      <c r="M111" s="92"/>
      <c r="N111" s="93" t="s">
        <v>37</v>
      </c>
      <c r="Q111" s="94">
        <v>0</v>
      </c>
      <c r="R111" s="94">
        <f>$Q$111*$H$111</f>
        <v>0</v>
      </c>
      <c r="S111" s="94">
        <v>0</v>
      </c>
      <c r="T111" s="95">
        <f>$S$111*$H$111</f>
        <v>0</v>
      </c>
      <c r="AR111" s="19" t="s">
        <v>261</v>
      </c>
      <c r="AT111" s="19" t="s">
        <v>156</v>
      </c>
      <c r="AU111" s="19" t="s">
        <v>75</v>
      </c>
      <c r="AY111" s="19" t="s">
        <v>154</v>
      </c>
      <c r="BE111" s="96">
        <f>IF($N$111="základní",$J$111,0)</f>
        <v>0</v>
      </c>
      <c r="BF111" s="96">
        <f>IF($N$111="snížená",$J$111,0)</f>
        <v>0</v>
      </c>
      <c r="BG111" s="96">
        <f>IF($N$111="zákl. přenesená",$J$111,0)</f>
        <v>0</v>
      </c>
      <c r="BH111" s="96">
        <f>IF($N$111="sníž. přenesená",$J$111,0)</f>
        <v>0</v>
      </c>
      <c r="BI111" s="96">
        <f>IF($N$111="nulová",$J$111,0)</f>
        <v>0</v>
      </c>
      <c r="BJ111" s="19" t="s">
        <v>73</v>
      </c>
      <c r="BK111" s="96">
        <f>ROUND($I$111*$H$111,1)</f>
        <v>0</v>
      </c>
      <c r="BL111" s="19" t="s">
        <v>261</v>
      </c>
      <c r="BM111" s="19" t="s">
        <v>2465</v>
      </c>
    </row>
    <row r="112" spans="2:65" s="22" customFormat="1" ht="27" customHeight="1" x14ac:dyDescent="0.3">
      <c r="B112" s="23"/>
      <c r="C112" s="108" t="s">
        <v>9</v>
      </c>
      <c r="D112" s="108" t="s">
        <v>171</v>
      </c>
      <c r="E112" s="106" t="s">
        <v>2433</v>
      </c>
      <c r="F112" s="107" t="s">
        <v>2241</v>
      </c>
      <c r="G112" s="108" t="s">
        <v>174</v>
      </c>
      <c r="H112" s="109">
        <v>70</v>
      </c>
      <c r="I112" s="119"/>
      <c r="J112" s="110">
        <f>ROUND($I$112*$H$112,1)</f>
        <v>0</v>
      </c>
      <c r="K112" s="107"/>
      <c r="L112" s="111"/>
      <c r="M112" s="112"/>
      <c r="N112" s="113" t="s">
        <v>37</v>
      </c>
      <c r="Q112" s="94">
        <v>0</v>
      </c>
      <c r="R112" s="94">
        <f>$Q$112*$H$112</f>
        <v>0</v>
      </c>
      <c r="S112" s="94">
        <v>0</v>
      </c>
      <c r="T112" s="95">
        <f>$S$112*$H$112</f>
        <v>0</v>
      </c>
      <c r="AR112" s="19" t="s">
        <v>354</v>
      </c>
      <c r="AT112" s="19" t="s">
        <v>171</v>
      </c>
      <c r="AU112" s="19" t="s">
        <v>75</v>
      </c>
      <c r="AY112" s="19" t="s">
        <v>154</v>
      </c>
      <c r="BE112" s="96">
        <f>IF($N$112="základní",$J$112,0)</f>
        <v>0</v>
      </c>
      <c r="BF112" s="96">
        <f>IF($N$112="snížená",$J$112,0)</f>
        <v>0</v>
      </c>
      <c r="BG112" s="96">
        <f>IF($N$112="zákl. přenesená",$J$112,0)</f>
        <v>0</v>
      </c>
      <c r="BH112" s="96">
        <f>IF($N$112="sníž. přenesená",$J$112,0)</f>
        <v>0</v>
      </c>
      <c r="BI112" s="96">
        <f>IF($N$112="nulová",$J$112,0)</f>
        <v>0</v>
      </c>
      <c r="BJ112" s="19" t="s">
        <v>73</v>
      </c>
      <c r="BK112" s="96">
        <f>ROUND($I$112*$H$112,1)</f>
        <v>0</v>
      </c>
      <c r="BL112" s="19" t="s">
        <v>261</v>
      </c>
      <c r="BM112" s="19" t="s">
        <v>2466</v>
      </c>
    </row>
    <row r="113" spans="2:65" s="22" customFormat="1" ht="27" customHeight="1" x14ac:dyDescent="0.3">
      <c r="B113" s="23"/>
      <c r="C113" s="89" t="s">
        <v>261</v>
      </c>
      <c r="D113" s="89" t="s">
        <v>156</v>
      </c>
      <c r="E113" s="87" t="s">
        <v>2436</v>
      </c>
      <c r="F113" s="88" t="s">
        <v>2244</v>
      </c>
      <c r="G113" s="89" t="s">
        <v>174</v>
      </c>
      <c r="H113" s="90">
        <v>70</v>
      </c>
      <c r="I113" s="118"/>
      <c r="J113" s="91">
        <f>ROUND($I$113*$H$113,1)</f>
        <v>0</v>
      </c>
      <c r="K113" s="88"/>
      <c r="L113" s="23"/>
      <c r="M113" s="92"/>
      <c r="N113" s="93" t="s">
        <v>37</v>
      </c>
      <c r="Q113" s="94">
        <v>0</v>
      </c>
      <c r="R113" s="94">
        <f>$Q$113*$H$113</f>
        <v>0</v>
      </c>
      <c r="S113" s="94">
        <v>0</v>
      </c>
      <c r="T113" s="95">
        <f>$S$113*$H$113</f>
        <v>0</v>
      </c>
      <c r="AR113" s="19" t="s">
        <v>261</v>
      </c>
      <c r="AT113" s="19" t="s">
        <v>156</v>
      </c>
      <c r="AU113" s="19" t="s">
        <v>75</v>
      </c>
      <c r="AY113" s="19" t="s">
        <v>154</v>
      </c>
      <c r="BE113" s="96">
        <f>IF($N$113="základní",$J$113,0)</f>
        <v>0</v>
      </c>
      <c r="BF113" s="96">
        <f>IF($N$113="snížená",$J$113,0)</f>
        <v>0</v>
      </c>
      <c r="BG113" s="96">
        <f>IF($N$113="zákl. přenesená",$J$113,0)</f>
        <v>0</v>
      </c>
      <c r="BH113" s="96">
        <f>IF($N$113="sníž. přenesená",$J$113,0)</f>
        <v>0</v>
      </c>
      <c r="BI113" s="96">
        <f>IF($N$113="nulová",$J$113,0)</f>
        <v>0</v>
      </c>
      <c r="BJ113" s="19" t="s">
        <v>73</v>
      </c>
      <c r="BK113" s="96">
        <f>ROUND($I$113*$H$113,1)</f>
        <v>0</v>
      </c>
      <c r="BL113" s="19" t="s">
        <v>261</v>
      </c>
      <c r="BM113" s="19" t="s">
        <v>2467</v>
      </c>
    </row>
    <row r="114" spans="2:65" s="22" customFormat="1" ht="27" customHeight="1" x14ac:dyDescent="0.3">
      <c r="B114" s="23"/>
      <c r="C114" s="108" t="s">
        <v>272</v>
      </c>
      <c r="D114" s="108" t="s">
        <v>171</v>
      </c>
      <c r="E114" s="106" t="s">
        <v>2468</v>
      </c>
      <c r="F114" s="107" t="s">
        <v>2259</v>
      </c>
      <c r="G114" s="108" t="s">
        <v>174</v>
      </c>
      <c r="H114" s="109">
        <v>20</v>
      </c>
      <c r="I114" s="119"/>
      <c r="J114" s="110">
        <f>ROUND($I$114*$H$114,1)</f>
        <v>0</v>
      </c>
      <c r="K114" s="107"/>
      <c r="L114" s="111"/>
      <c r="M114" s="112"/>
      <c r="N114" s="113" t="s">
        <v>37</v>
      </c>
      <c r="Q114" s="94">
        <v>0</v>
      </c>
      <c r="R114" s="94">
        <f>$Q$114*$H$114</f>
        <v>0</v>
      </c>
      <c r="S114" s="94">
        <v>0</v>
      </c>
      <c r="T114" s="95">
        <f>$S$114*$H$114</f>
        <v>0</v>
      </c>
      <c r="AR114" s="19" t="s">
        <v>354</v>
      </c>
      <c r="AT114" s="19" t="s">
        <v>171</v>
      </c>
      <c r="AU114" s="19" t="s">
        <v>75</v>
      </c>
      <c r="AY114" s="19" t="s">
        <v>154</v>
      </c>
      <c r="BE114" s="96">
        <f>IF($N$114="základní",$J$114,0)</f>
        <v>0</v>
      </c>
      <c r="BF114" s="96">
        <f>IF($N$114="snížená",$J$114,0)</f>
        <v>0</v>
      </c>
      <c r="BG114" s="96">
        <f>IF($N$114="zákl. přenesená",$J$114,0)</f>
        <v>0</v>
      </c>
      <c r="BH114" s="96">
        <f>IF($N$114="sníž. přenesená",$J$114,0)</f>
        <v>0</v>
      </c>
      <c r="BI114" s="96">
        <f>IF($N$114="nulová",$J$114,0)</f>
        <v>0</v>
      </c>
      <c r="BJ114" s="19" t="s">
        <v>73</v>
      </c>
      <c r="BK114" s="96">
        <f>ROUND($I$114*$H$114,1)</f>
        <v>0</v>
      </c>
      <c r="BL114" s="19" t="s">
        <v>261</v>
      </c>
      <c r="BM114" s="19" t="s">
        <v>2469</v>
      </c>
    </row>
    <row r="115" spans="2:65" s="22" customFormat="1" ht="27" customHeight="1" x14ac:dyDescent="0.3">
      <c r="B115" s="23"/>
      <c r="C115" s="89" t="s">
        <v>276</v>
      </c>
      <c r="D115" s="89" t="s">
        <v>156</v>
      </c>
      <c r="E115" s="87" t="s">
        <v>2470</v>
      </c>
      <c r="F115" s="88" t="s">
        <v>2262</v>
      </c>
      <c r="G115" s="89" t="s">
        <v>174</v>
      </c>
      <c r="H115" s="90">
        <v>20</v>
      </c>
      <c r="I115" s="118"/>
      <c r="J115" s="91">
        <f>ROUND($I$115*$H$115,1)</f>
        <v>0</v>
      </c>
      <c r="K115" s="88"/>
      <c r="L115" s="23"/>
      <c r="M115" s="92"/>
      <c r="N115" s="93" t="s">
        <v>37</v>
      </c>
      <c r="Q115" s="94">
        <v>0</v>
      </c>
      <c r="R115" s="94">
        <f>$Q$115*$H$115</f>
        <v>0</v>
      </c>
      <c r="S115" s="94">
        <v>0</v>
      </c>
      <c r="T115" s="95">
        <f>$S$115*$H$115</f>
        <v>0</v>
      </c>
      <c r="AR115" s="19" t="s">
        <v>261</v>
      </c>
      <c r="AT115" s="19" t="s">
        <v>156</v>
      </c>
      <c r="AU115" s="19" t="s">
        <v>75</v>
      </c>
      <c r="AY115" s="19" t="s">
        <v>154</v>
      </c>
      <c r="BE115" s="96">
        <f>IF($N$115="základní",$J$115,0)</f>
        <v>0</v>
      </c>
      <c r="BF115" s="96">
        <f>IF($N$115="snížená",$J$115,0)</f>
        <v>0</v>
      </c>
      <c r="BG115" s="96">
        <f>IF($N$115="zákl. přenesená",$J$115,0)</f>
        <v>0</v>
      </c>
      <c r="BH115" s="96">
        <f>IF($N$115="sníž. přenesená",$J$115,0)</f>
        <v>0</v>
      </c>
      <c r="BI115" s="96">
        <f>IF($N$115="nulová",$J$115,0)</f>
        <v>0</v>
      </c>
      <c r="BJ115" s="19" t="s">
        <v>73</v>
      </c>
      <c r="BK115" s="96">
        <f>ROUND($I$115*$H$115,1)</f>
        <v>0</v>
      </c>
      <c r="BL115" s="19" t="s">
        <v>261</v>
      </c>
      <c r="BM115" s="19" t="s">
        <v>2471</v>
      </c>
    </row>
    <row r="116" spans="2:65" s="22" customFormat="1" ht="27" customHeight="1" x14ac:dyDescent="0.3">
      <c r="B116" s="23"/>
      <c r="C116" s="108" t="s">
        <v>283</v>
      </c>
      <c r="D116" s="108" t="s">
        <v>171</v>
      </c>
      <c r="E116" s="106" t="s">
        <v>2472</v>
      </c>
      <c r="F116" s="107" t="s">
        <v>2265</v>
      </c>
      <c r="G116" s="108" t="s">
        <v>174</v>
      </c>
      <c r="H116" s="109">
        <v>20</v>
      </c>
      <c r="I116" s="119"/>
      <c r="J116" s="110">
        <f>ROUND($I$116*$H$116,1)</f>
        <v>0</v>
      </c>
      <c r="K116" s="107"/>
      <c r="L116" s="111"/>
      <c r="M116" s="112"/>
      <c r="N116" s="113" t="s">
        <v>37</v>
      </c>
      <c r="Q116" s="94">
        <v>0</v>
      </c>
      <c r="R116" s="94">
        <f>$Q$116*$H$116</f>
        <v>0</v>
      </c>
      <c r="S116" s="94">
        <v>0</v>
      </c>
      <c r="T116" s="95">
        <f>$S$116*$H$116</f>
        <v>0</v>
      </c>
      <c r="AR116" s="19" t="s">
        <v>354</v>
      </c>
      <c r="AT116" s="19" t="s">
        <v>171</v>
      </c>
      <c r="AU116" s="19" t="s">
        <v>75</v>
      </c>
      <c r="AY116" s="19" t="s">
        <v>154</v>
      </c>
      <c r="BE116" s="96">
        <f>IF($N$116="základní",$J$116,0)</f>
        <v>0</v>
      </c>
      <c r="BF116" s="96">
        <f>IF($N$116="snížená",$J$116,0)</f>
        <v>0</v>
      </c>
      <c r="BG116" s="96">
        <f>IF($N$116="zákl. přenesená",$J$116,0)</f>
        <v>0</v>
      </c>
      <c r="BH116" s="96">
        <f>IF($N$116="sníž. přenesená",$J$116,0)</f>
        <v>0</v>
      </c>
      <c r="BI116" s="96">
        <f>IF($N$116="nulová",$J$116,0)</f>
        <v>0</v>
      </c>
      <c r="BJ116" s="19" t="s">
        <v>73</v>
      </c>
      <c r="BK116" s="96">
        <f>ROUND($I$116*$H$116,1)</f>
        <v>0</v>
      </c>
      <c r="BL116" s="19" t="s">
        <v>261</v>
      </c>
      <c r="BM116" s="19" t="s">
        <v>2473</v>
      </c>
    </row>
    <row r="117" spans="2:65" s="22" customFormat="1" ht="27" customHeight="1" x14ac:dyDescent="0.3">
      <c r="B117" s="23"/>
      <c r="C117" s="89" t="s">
        <v>288</v>
      </c>
      <c r="D117" s="89" t="s">
        <v>156</v>
      </c>
      <c r="E117" s="87" t="s">
        <v>2474</v>
      </c>
      <c r="F117" s="88" t="s">
        <v>2268</v>
      </c>
      <c r="G117" s="89" t="s">
        <v>174</v>
      </c>
      <c r="H117" s="90">
        <v>20</v>
      </c>
      <c r="I117" s="118"/>
      <c r="J117" s="91">
        <f>ROUND($I$117*$H$117,1)</f>
        <v>0</v>
      </c>
      <c r="K117" s="88"/>
      <c r="L117" s="23"/>
      <c r="M117" s="92"/>
      <c r="N117" s="93" t="s">
        <v>37</v>
      </c>
      <c r="Q117" s="94">
        <v>0</v>
      </c>
      <c r="R117" s="94">
        <f>$Q$117*$H$117</f>
        <v>0</v>
      </c>
      <c r="S117" s="94">
        <v>0</v>
      </c>
      <c r="T117" s="95">
        <f>$S$117*$H$117</f>
        <v>0</v>
      </c>
      <c r="AR117" s="19" t="s">
        <v>261</v>
      </c>
      <c r="AT117" s="19" t="s">
        <v>156</v>
      </c>
      <c r="AU117" s="19" t="s">
        <v>75</v>
      </c>
      <c r="AY117" s="19" t="s">
        <v>154</v>
      </c>
      <c r="BE117" s="96">
        <f>IF($N$117="základní",$J$117,0)</f>
        <v>0</v>
      </c>
      <c r="BF117" s="96">
        <f>IF($N$117="snížená",$J$117,0)</f>
        <v>0</v>
      </c>
      <c r="BG117" s="96">
        <f>IF($N$117="zákl. přenesená",$J$117,0)</f>
        <v>0</v>
      </c>
      <c r="BH117" s="96">
        <f>IF($N$117="sníž. přenesená",$J$117,0)</f>
        <v>0</v>
      </c>
      <c r="BI117" s="96">
        <f>IF($N$117="nulová",$J$117,0)</f>
        <v>0</v>
      </c>
      <c r="BJ117" s="19" t="s">
        <v>73</v>
      </c>
      <c r="BK117" s="96">
        <f>ROUND($I$117*$H$117,1)</f>
        <v>0</v>
      </c>
      <c r="BL117" s="19" t="s">
        <v>261</v>
      </c>
      <c r="BM117" s="19" t="s">
        <v>2475</v>
      </c>
    </row>
    <row r="118" spans="2:65" s="22" customFormat="1" ht="27" customHeight="1" x14ac:dyDescent="0.3">
      <c r="B118" s="23"/>
      <c r="C118" s="108" t="s">
        <v>8</v>
      </c>
      <c r="D118" s="108" t="s">
        <v>171</v>
      </c>
      <c r="E118" s="106" t="s">
        <v>2476</v>
      </c>
      <c r="F118" s="107" t="s">
        <v>2271</v>
      </c>
      <c r="G118" s="108" t="s">
        <v>174</v>
      </c>
      <c r="H118" s="109">
        <v>40</v>
      </c>
      <c r="I118" s="119"/>
      <c r="J118" s="110">
        <f>ROUND($I$118*$H$118,1)</f>
        <v>0</v>
      </c>
      <c r="K118" s="107"/>
      <c r="L118" s="111"/>
      <c r="M118" s="112"/>
      <c r="N118" s="113" t="s">
        <v>37</v>
      </c>
      <c r="Q118" s="94">
        <v>0</v>
      </c>
      <c r="R118" s="94">
        <f>$Q$118*$H$118</f>
        <v>0</v>
      </c>
      <c r="S118" s="94">
        <v>0</v>
      </c>
      <c r="T118" s="95">
        <f>$S$118*$H$118</f>
        <v>0</v>
      </c>
      <c r="AR118" s="19" t="s">
        <v>354</v>
      </c>
      <c r="AT118" s="19" t="s">
        <v>171</v>
      </c>
      <c r="AU118" s="19" t="s">
        <v>75</v>
      </c>
      <c r="AY118" s="19" t="s">
        <v>154</v>
      </c>
      <c r="BE118" s="96">
        <f>IF($N$118="základní",$J$118,0)</f>
        <v>0</v>
      </c>
      <c r="BF118" s="96">
        <f>IF($N$118="snížená",$J$118,0)</f>
        <v>0</v>
      </c>
      <c r="BG118" s="96">
        <f>IF($N$118="zákl. přenesená",$J$118,0)</f>
        <v>0</v>
      </c>
      <c r="BH118" s="96">
        <f>IF($N$118="sníž. přenesená",$J$118,0)</f>
        <v>0</v>
      </c>
      <c r="BI118" s="96">
        <f>IF($N$118="nulová",$J$118,0)</f>
        <v>0</v>
      </c>
      <c r="BJ118" s="19" t="s">
        <v>73</v>
      </c>
      <c r="BK118" s="96">
        <f>ROUND($I$118*$H$118,1)</f>
        <v>0</v>
      </c>
      <c r="BL118" s="19" t="s">
        <v>261</v>
      </c>
      <c r="BM118" s="19" t="s">
        <v>2477</v>
      </c>
    </row>
    <row r="119" spans="2:65" s="22" customFormat="1" ht="27" customHeight="1" x14ac:dyDescent="0.3">
      <c r="B119" s="23"/>
      <c r="C119" s="89" t="s">
        <v>295</v>
      </c>
      <c r="D119" s="89" t="s">
        <v>156</v>
      </c>
      <c r="E119" s="87" t="s">
        <v>2478</v>
      </c>
      <c r="F119" s="88" t="s">
        <v>2274</v>
      </c>
      <c r="G119" s="89" t="s">
        <v>174</v>
      </c>
      <c r="H119" s="90">
        <v>40</v>
      </c>
      <c r="I119" s="118"/>
      <c r="J119" s="91">
        <f>ROUND($I$119*$H$119,1)</f>
        <v>0</v>
      </c>
      <c r="K119" s="88"/>
      <c r="L119" s="23"/>
      <c r="M119" s="92"/>
      <c r="N119" s="93" t="s">
        <v>37</v>
      </c>
      <c r="Q119" s="94">
        <v>0</v>
      </c>
      <c r="R119" s="94">
        <f>$Q$119*$H$119</f>
        <v>0</v>
      </c>
      <c r="S119" s="94">
        <v>0</v>
      </c>
      <c r="T119" s="95">
        <f>$S$119*$H$119</f>
        <v>0</v>
      </c>
      <c r="AR119" s="19" t="s">
        <v>261</v>
      </c>
      <c r="AT119" s="19" t="s">
        <v>156</v>
      </c>
      <c r="AU119" s="19" t="s">
        <v>75</v>
      </c>
      <c r="AY119" s="19" t="s">
        <v>154</v>
      </c>
      <c r="BE119" s="96">
        <f>IF($N$119="základní",$J$119,0)</f>
        <v>0</v>
      </c>
      <c r="BF119" s="96">
        <f>IF($N$119="snížená",$J$119,0)</f>
        <v>0</v>
      </c>
      <c r="BG119" s="96">
        <f>IF($N$119="zákl. přenesená",$J$119,0)</f>
        <v>0</v>
      </c>
      <c r="BH119" s="96">
        <f>IF($N$119="sníž. přenesená",$J$119,0)</f>
        <v>0</v>
      </c>
      <c r="BI119" s="96">
        <f>IF($N$119="nulová",$J$119,0)</f>
        <v>0</v>
      </c>
      <c r="BJ119" s="19" t="s">
        <v>73</v>
      </c>
      <c r="BK119" s="96">
        <f>ROUND($I$119*$H$119,1)</f>
        <v>0</v>
      </c>
      <c r="BL119" s="19" t="s">
        <v>261</v>
      </c>
      <c r="BM119" s="19" t="s">
        <v>2479</v>
      </c>
    </row>
    <row r="120" spans="2:65" s="22" customFormat="1" ht="27" customHeight="1" x14ac:dyDescent="0.3">
      <c r="B120" s="23"/>
      <c r="C120" s="108" t="s">
        <v>300</v>
      </c>
      <c r="D120" s="108" t="s">
        <v>171</v>
      </c>
      <c r="E120" s="106" t="s">
        <v>2480</v>
      </c>
      <c r="F120" s="107" t="s">
        <v>2277</v>
      </c>
      <c r="G120" s="108" t="s">
        <v>174</v>
      </c>
      <c r="H120" s="109">
        <v>20</v>
      </c>
      <c r="I120" s="119"/>
      <c r="J120" s="110">
        <f>ROUND($I$120*$H$120,1)</f>
        <v>0</v>
      </c>
      <c r="K120" s="107"/>
      <c r="L120" s="111"/>
      <c r="M120" s="112"/>
      <c r="N120" s="113" t="s">
        <v>37</v>
      </c>
      <c r="Q120" s="94">
        <v>0</v>
      </c>
      <c r="R120" s="94">
        <f>$Q$120*$H$120</f>
        <v>0</v>
      </c>
      <c r="S120" s="94">
        <v>0</v>
      </c>
      <c r="T120" s="95">
        <f>$S$120*$H$120</f>
        <v>0</v>
      </c>
      <c r="AR120" s="19" t="s">
        <v>354</v>
      </c>
      <c r="AT120" s="19" t="s">
        <v>171</v>
      </c>
      <c r="AU120" s="19" t="s">
        <v>75</v>
      </c>
      <c r="AY120" s="19" t="s">
        <v>154</v>
      </c>
      <c r="BE120" s="96">
        <f>IF($N$120="základní",$J$120,0)</f>
        <v>0</v>
      </c>
      <c r="BF120" s="96">
        <f>IF($N$120="snížená",$J$120,0)</f>
        <v>0</v>
      </c>
      <c r="BG120" s="96">
        <f>IF($N$120="zákl. přenesená",$J$120,0)</f>
        <v>0</v>
      </c>
      <c r="BH120" s="96">
        <f>IF($N$120="sníž. přenesená",$J$120,0)</f>
        <v>0</v>
      </c>
      <c r="BI120" s="96">
        <f>IF($N$120="nulová",$J$120,0)</f>
        <v>0</v>
      </c>
      <c r="BJ120" s="19" t="s">
        <v>73</v>
      </c>
      <c r="BK120" s="96">
        <f>ROUND($I$120*$H$120,1)</f>
        <v>0</v>
      </c>
      <c r="BL120" s="19" t="s">
        <v>261</v>
      </c>
      <c r="BM120" s="19" t="s">
        <v>2481</v>
      </c>
    </row>
    <row r="121" spans="2:65" s="22" customFormat="1" ht="27" customHeight="1" x14ac:dyDescent="0.3">
      <c r="B121" s="23"/>
      <c r="C121" s="89" t="s">
        <v>319</v>
      </c>
      <c r="D121" s="89" t="s">
        <v>156</v>
      </c>
      <c r="E121" s="87" t="s">
        <v>2482</v>
      </c>
      <c r="F121" s="88" t="s">
        <v>2280</v>
      </c>
      <c r="G121" s="89" t="s">
        <v>174</v>
      </c>
      <c r="H121" s="90">
        <v>20</v>
      </c>
      <c r="I121" s="118"/>
      <c r="J121" s="91">
        <f>ROUND($I$121*$H$121,1)</f>
        <v>0</v>
      </c>
      <c r="K121" s="88"/>
      <c r="L121" s="23"/>
      <c r="M121" s="92"/>
      <c r="N121" s="93" t="s">
        <v>37</v>
      </c>
      <c r="Q121" s="94">
        <v>0</v>
      </c>
      <c r="R121" s="94">
        <f>$Q$121*$H$121</f>
        <v>0</v>
      </c>
      <c r="S121" s="94">
        <v>0</v>
      </c>
      <c r="T121" s="95">
        <f>$S$121*$H$121</f>
        <v>0</v>
      </c>
      <c r="AR121" s="19" t="s">
        <v>261</v>
      </c>
      <c r="AT121" s="19" t="s">
        <v>156</v>
      </c>
      <c r="AU121" s="19" t="s">
        <v>75</v>
      </c>
      <c r="AY121" s="19" t="s">
        <v>154</v>
      </c>
      <c r="BE121" s="96">
        <f>IF($N$121="základní",$J$121,0)</f>
        <v>0</v>
      </c>
      <c r="BF121" s="96">
        <f>IF($N$121="snížená",$J$121,0)</f>
        <v>0</v>
      </c>
      <c r="BG121" s="96">
        <f>IF($N$121="zákl. přenesená",$J$121,0)</f>
        <v>0</v>
      </c>
      <c r="BH121" s="96">
        <f>IF($N$121="sníž. přenesená",$J$121,0)</f>
        <v>0</v>
      </c>
      <c r="BI121" s="96">
        <f>IF($N$121="nulová",$J$121,0)</f>
        <v>0</v>
      </c>
      <c r="BJ121" s="19" t="s">
        <v>73</v>
      </c>
      <c r="BK121" s="96">
        <f>ROUND($I$121*$H$121,1)</f>
        <v>0</v>
      </c>
      <c r="BL121" s="19" t="s">
        <v>261</v>
      </c>
      <c r="BM121" s="19" t="s">
        <v>2483</v>
      </c>
    </row>
    <row r="122" spans="2:65" s="22" customFormat="1" ht="27" customHeight="1" x14ac:dyDescent="0.3">
      <c r="B122" s="23"/>
      <c r="C122" s="108" t="s">
        <v>323</v>
      </c>
      <c r="D122" s="108" t="s">
        <v>171</v>
      </c>
      <c r="E122" s="106" t="s">
        <v>2484</v>
      </c>
      <c r="F122" s="107" t="s">
        <v>2283</v>
      </c>
      <c r="G122" s="108" t="s">
        <v>174</v>
      </c>
      <c r="H122" s="109">
        <v>20</v>
      </c>
      <c r="I122" s="119"/>
      <c r="J122" s="110">
        <f>ROUND($I$122*$H$122,1)</f>
        <v>0</v>
      </c>
      <c r="K122" s="107"/>
      <c r="L122" s="111"/>
      <c r="M122" s="112"/>
      <c r="N122" s="113" t="s">
        <v>37</v>
      </c>
      <c r="Q122" s="94">
        <v>0</v>
      </c>
      <c r="R122" s="94">
        <f>$Q$122*$H$122</f>
        <v>0</v>
      </c>
      <c r="S122" s="94">
        <v>0</v>
      </c>
      <c r="T122" s="95">
        <f>$S$122*$H$122</f>
        <v>0</v>
      </c>
      <c r="AR122" s="19" t="s">
        <v>354</v>
      </c>
      <c r="AT122" s="19" t="s">
        <v>171</v>
      </c>
      <c r="AU122" s="19" t="s">
        <v>75</v>
      </c>
      <c r="AY122" s="19" t="s">
        <v>154</v>
      </c>
      <c r="BE122" s="96">
        <f>IF($N$122="základní",$J$122,0)</f>
        <v>0</v>
      </c>
      <c r="BF122" s="96">
        <f>IF($N$122="snížená",$J$122,0)</f>
        <v>0</v>
      </c>
      <c r="BG122" s="96">
        <f>IF($N$122="zákl. přenesená",$J$122,0)</f>
        <v>0</v>
      </c>
      <c r="BH122" s="96">
        <f>IF($N$122="sníž. přenesená",$J$122,0)</f>
        <v>0</v>
      </c>
      <c r="BI122" s="96">
        <f>IF($N$122="nulová",$J$122,0)</f>
        <v>0</v>
      </c>
      <c r="BJ122" s="19" t="s">
        <v>73</v>
      </c>
      <c r="BK122" s="96">
        <f>ROUND($I$122*$H$122,1)</f>
        <v>0</v>
      </c>
      <c r="BL122" s="19" t="s">
        <v>261</v>
      </c>
      <c r="BM122" s="19" t="s">
        <v>2485</v>
      </c>
    </row>
    <row r="123" spans="2:65" s="22" customFormat="1" ht="27" customHeight="1" x14ac:dyDescent="0.3">
      <c r="B123" s="23"/>
      <c r="C123" s="89" t="s">
        <v>327</v>
      </c>
      <c r="D123" s="89" t="s">
        <v>156</v>
      </c>
      <c r="E123" s="87" t="s">
        <v>2486</v>
      </c>
      <c r="F123" s="88" t="s">
        <v>2286</v>
      </c>
      <c r="G123" s="89" t="s">
        <v>174</v>
      </c>
      <c r="H123" s="90">
        <v>20</v>
      </c>
      <c r="I123" s="118"/>
      <c r="J123" s="91">
        <f>ROUND($I$123*$H$123,1)</f>
        <v>0</v>
      </c>
      <c r="K123" s="88"/>
      <c r="L123" s="23"/>
      <c r="M123" s="92"/>
      <c r="N123" s="93" t="s">
        <v>37</v>
      </c>
      <c r="Q123" s="94">
        <v>0</v>
      </c>
      <c r="R123" s="94">
        <f>$Q$123*$H$123</f>
        <v>0</v>
      </c>
      <c r="S123" s="94">
        <v>0</v>
      </c>
      <c r="T123" s="95">
        <f>$S$123*$H$123</f>
        <v>0</v>
      </c>
      <c r="AR123" s="19" t="s">
        <v>261</v>
      </c>
      <c r="AT123" s="19" t="s">
        <v>156</v>
      </c>
      <c r="AU123" s="19" t="s">
        <v>75</v>
      </c>
      <c r="AY123" s="19" t="s">
        <v>154</v>
      </c>
      <c r="BE123" s="96">
        <f>IF($N$123="základní",$J$123,0)</f>
        <v>0</v>
      </c>
      <c r="BF123" s="96">
        <f>IF($N$123="snížená",$J$123,0)</f>
        <v>0</v>
      </c>
      <c r="BG123" s="96">
        <f>IF($N$123="zákl. přenesená",$J$123,0)</f>
        <v>0</v>
      </c>
      <c r="BH123" s="96">
        <f>IF($N$123="sníž. přenesená",$J$123,0)</f>
        <v>0</v>
      </c>
      <c r="BI123" s="96">
        <f>IF($N$123="nulová",$J$123,0)</f>
        <v>0</v>
      </c>
      <c r="BJ123" s="19" t="s">
        <v>73</v>
      </c>
      <c r="BK123" s="96">
        <f>ROUND($I$123*$H$123,1)</f>
        <v>0</v>
      </c>
      <c r="BL123" s="19" t="s">
        <v>261</v>
      </c>
      <c r="BM123" s="19" t="s">
        <v>2487</v>
      </c>
    </row>
    <row r="124" spans="2:65" s="22" customFormat="1" ht="27" customHeight="1" x14ac:dyDescent="0.3">
      <c r="B124" s="23"/>
      <c r="C124" s="108" t="s">
        <v>331</v>
      </c>
      <c r="D124" s="108" t="s">
        <v>171</v>
      </c>
      <c r="E124" s="106" t="s">
        <v>2488</v>
      </c>
      <c r="F124" s="107" t="s">
        <v>2489</v>
      </c>
      <c r="G124" s="108" t="s">
        <v>174</v>
      </c>
      <c r="H124" s="109">
        <v>240</v>
      </c>
      <c r="I124" s="119"/>
      <c r="J124" s="110">
        <f>ROUND($I$124*$H$124,1)</f>
        <v>0</v>
      </c>
      <c r="K124" s="107"/>
      <c r="L124" s="111"/>
      <c r="M124" s="112"/>
      <c r="N124" s="113" t="s">
        <v>37</v>
      </c>
      <c r="Q124" s="94">
        <v>0</v>
      </c>
      <c r="R124" s="94">
        <f>$Q$124*$H$124</f>
        <v>0</v>
      </c>
      <c r="S124" s="94">
        <v>0</v>
      </c>
      <c r="T124" s="95">
        <f>$S$124*$H$124</f>
        <v>0</v>
      </c>
      <c r="AR124" s="19" t="s">
        <v>354</v>
      </c>
      <c r="AT124" s="19" t="s">
        <v>171</v>
      </c>
      <c r="AU124" s="19" t="s">
        <v>75</v>
      </c>
      <c r="AY124" s="19" t="s">
        <v>154</v>
      </c>
      <c r="BE124" s="96">
        <f>IF($N$124="základní",$J$124,0)</f>
        <v>0</v>
      </c>
      <c r="BF124" s="96">
        <f>IF($N$124="snížená",$J$124,0)</f>
        <v>0</v>
      </c>
      <c r="BG124" s="96">
        <f>IF($N$124="zákl. přenesená",$J$124,0)</f>
        <v>0</v>
      </c>
      <c r="BH124" s="96">
        <f>IF($N$124="sníž. přenesená",$J$124,0)</f>
        <v>0</v>
      </c>
      <c r="BI124" s="96">
        <f>IF($N$124="nulová",$J$124,0)</f>
        <v>0</v>
      </c>
      <c r="BJ124" s="19" t="s">
        <v>73</v>
      </c>
      <c r="BK124" s="96">
        <f>ROUND($I$124*$H$124,1)</f>
        <v>0</v>
      </c>
      <c r="BL124" s="19" t="s">
        <v>261</v>
      </c>
      <c r="BM124" s="19" t="s">
        <v>2490</v>
      </c>
    </row>
    <row r="125" spans="2:65" s="22" customFormat="1" ht="27" customHeight="1" x14ac:dyDescent="0.3">
      <c r="B125" s="23"/>
      <c r="C125" s="89" t="s">
        <v>337</v>
      </c>
      <c r="D125" s="89" t="s">
        <v>156</v>
      </c>
      <c r="E125" s="87" t="s">
        <v>2491</v>
      </c>
      <c r="F125" s="88" t="s">
        <v>2492</v>
      </c>
      <c r="G125" s="89" t="s">
        <v>174</v>
      </c>
      <c r="H125" s="90">
        <v>240</v>
      </c>
      <c r="I125" s="118"/>
      <c r="J125" s="91">
        <f>ROUND($I$125*$H$125,1)</f>
        <v>0</v>
      </c>
      <c r="K125" s="88"/>
      <c r="L125" s="23"/>
      <c r="M125" s="92"/>
      <c r="N125" s="93" t="s">
        <v>37</v>
      </c>
      <c r="Q125" s="94">
        <v>0</v>
      </c>
      <c r="R125" s="94">
        <f>$Q$125*$H$125</f>
        <v>0</v>
      </c>
      <c r="S125" s="94">
        <v>0</v>
      </c>
      <c r="T125" s="95">
        <f>$S$125*$H$125</f>
        <v>0</v>
      </c>
      <c r="AR125" s="19" t="s">
        <v>261</v>
      </c>
      <c r="AT125" s="19" t="s">
        <v>156</v>
      </c>
      <c r="AU125" s="19" t="s">
        <v>75</v>
      </c>
      <c r="AY125" s="19" t="s">
        <v>154</v>
      </c>
      <c r="BE125" s="96">
        <f>IF($N$125="základní",$J$125,0)</f>
        <v>0</v>
      </c>
      <c r="BF125" s="96">
        <f>IF($N$125="snížená",$J$125,0)</f>
        <v>0</v>
      </c>
      <c r="BG125" s="96">
        <f>IF($N$125="zákl. přenesená",$J$125,0)</f>
        <v>0</v>
      </c>
      <c r="BH125" s="96">
        <f>IF($N$125="sníž. přenesená",$J$125,0)</f>
        <v>0</v>
      </c>
      <c r="BI125" s="96">
        <f>IF($N$125="nulová",$J$125,0)</f>
        <v>0</v>
      </c>
      <c r="BJ125" s="19" t="s">
        <v>73</v>
      </c>
      <c r="BK125" s="96">
        <f>ROUND($I$125*$H$125,1)</f>
        <v>0</v>
      </c>
      <c r="BL125" s="19" t="s">
        <v>261</v>
      </c>
      <c r="BM125" s="19" t="s">
        <v>2493</v>
      </c>
    </row>
    <row r="126" spans="2:65" s="76" customFormat="1" ht="30.75" customHeight="1" x14ac:dyDescent="0.3">
      <c r="B126" s="75"/>
      <c r="D126" s="77" t="s">
        <v>65</v>
      </c>
      <c r="E126" s="84" t="s">
        <v>2214</v>
      </c>
      <c r="F126" s="84" t="s">
        <v>2339</v>
      </c>
      <c r="J126" s="85">
        <f>$BK$126</f>
        <v>0</v>
      </c>
      <c r="L126" s="75"/>
      <c r="M126" s="80"/>
      <c r="P126" s="81">
        <f>SUM($P$127:$P$130)</f>
        <v>0</v>
      </c>
      <c r="R126" s="81">
        <f>SUM($R$127:$R$130)</f>
        <v>0</v>
      </c>
      <c r="T126" s="82">
        <f>SUM($T$127:$T$130)</f>
        <v>0</v>
      </c>
      <c r="AR126" s="77" t="s">
        <v>75</v>
      </c>
      <c r="AT126" s="77" t="s">
        <v>65</v>
      </c>
      <c r="AU126" s="77" t="s">
        <v>73</v>
      </c>
      <c r="AY126" s="77" t="s">
        <v>154</v>
      </c>
      <c r="BK126" s="83">
        <f>SUM($BK$127:$BK$130)</f>
        <v>0</v>
      </c>
    </row>
    <row r="127" spans="2:65" s="22" customFormat="1" ht="27" customHeight="1" x14ac:dyDescent="0.3">
      <c r="B127" s="23"/>
      <c r="C127" s="89" t="s">
        <v>342</v>
      </c>
      <c r="D127" s="89" t="s">
        <v>156</v>
      </c>
      <c r="E127" s="87" t="s">
        <v>2216</v>
      </c>
      <c r="F127" s="88" t="s">
        <v>2341</v>
      </c>
      <c r="G127" s="89" t="s">
        <v>2342</v>
      </c>
      <c r="H127" s="90">
        <v>5</v>
      </c>
      <c r="I127" s="118"/>
      <c r="J127" s="91">
        <f>ROUND($I$127*$H$127,1)</f>
        <v>0</v>
      </c>
      <c r="K127" s="88"/>
      <c r="L127" s="23"/>
      <c r="M127" s="92"/>
      <c r="N127" s="93" t="s">
        <v>37</v>
      </c>
      <c r="Q127" s="94">
        <v>0</v>
      </c>
      <c r="R127" s="94">
        <f>$Q$127*$H$127</f>
        <v>0</v>
      </c>
      <c r="S127" s="94">
        <v>0</v>
      </c>
      <c r="T127" s="95">
        <f>$S$127*$H$127</f>
        <v>0</v>
      </c>
      <c r="AR127" s="19" t="s">
        <v>261</v>
      </c>
      <c r="AT127" s="19" t="s">
        <v>156</v>
      </c>
      <c r="AU127" s="19" t="s">
        <v>75</v>
      </c>
      <c r="AY127" s="19" t="s">
        <v>154</v>
      </c>
      <c r="BE127" s="96">
        <f>IF($N$127="základní",$J$127,0)</f>
        <v>0</v>
      </c>
      <c r="BF127" s="96">
        <f>IF($N$127="snížená",$J$127,0)</f>
        <v>0</v>
      </c>
      <c r="BG127" s="96">
        <f>IF($N$127="zákl. přenesená",$J$127,0)</f>
        <v>0</v>
      </c>
      <c r="BH127" s="96">
        <f>IF($N$127="sníž. přenesená",$J$127,0)</f>
        <v>0</v>
      </c>
      <c r="BI127" s="96">
        <f>IF($N$127="nulová",$J$127,0)</f>
        <v>0</v>
      </c>
      <c r="BJ127" s="19" t="s">
        <v>73</v>
      </c>
      <c r="BK127" s="96">
        <f>ROUND($I$127*$H$127,1)</f>
        <v>0</v>
      </c>
      <c r="BL127" s="19" t="s">
        <v>261</v>
      </c>
      <c r="BM127" s="19" t="s">
        <v>2494</v>
      </c>
    </row>
    <row r="128" spans="2:65" s="22" customFormat="1" ht="27" customHeight="1" x14ac:dyDescent="0.3">
      <c r="B128" s="23"/>
      <c r="C128" s="89" t="s">
        <v>346</v>
      </c>
      <c r="D128" s="89" t="s">
        <v>156</v>
      </c>
      <c r="E128" s="87" t="s">
        <v>2219</v>
      </c>
      <c r="F128" s="88" t="s">
        <v>2345</v>
      </c>
      <c r="G128" s="89" t="s">
        <v>2342</v>
      </c>
      <c r="H128" s="90">
        <v>2.5</v>
      </c>
      <c r="I128" s="118"/>
      <c r="J128" s="91">
        <f>ROUND($I$128*$H$128,1)</f>
        <v>0</v>
      </c>
      <c r="K128" s="88"/>
      <c r="L128" s="23"/>
      <c r="M128" s="92"/>
      <c r="N128" s="93" t="s">
        <v>37</v>
      </c>
      <c r="Q128" s="94">
        <v>0</v>
      </c>
      <c r="R128" s="94">
        <f>$Q$128*$H$128</f>
        <v>0</v>
      </c>
      <c r="S128" s="94">
        <v>0</v>
      </c>
      <c r="T128" s="95">
        <f>$S$128*$H$128</f>
        <v>0</v>
      </c>
      <c r="AR128" s="19" t="s">
        <v>261</v>
      </c>
      <c r="AT128" s="19" t="s">
        <v>156</v>
      </c>
      <c r="AU128" s="19" t="s">
        <v>75</v>
      </c>
      <c r="AY128" s="19" t="s">
        <v>154</v>
      </c>
      <c r="BE128" s="96">
        <f>IF($N$128="základní",$J$128,0)</f>
        <v>0</v>
      </c>
      <c r="BF128" s="96">
        <f>IF($N$128="snížená",$J$128,0)</f>
        <v>0</v>
      </c>
      <c r="BG128" s="96">
        <f>IF($N$128="zákl. přenesená",$J$128,0)</f>
        <v>0</v>
      </c>
      <c r="BH128" s="96">
        <f>IF($N$128="sníž. přenesená",$J$128,0)</f>
        <v>0</v>
      </c>
      <c r="BI128" s="96">
        <f>IF($N$128="nulová",$J$128,0)</f>
        <v>0</v>
      </c>
      <c r="BJ128" s="19" t="s">
        <v>73</v>
      </c>
      <c r="BK128" s="96">
        <f>ROUND($I$128*$H$128,1)</f>
        <v>0</v>
      </c>
      <c r="BL128" s="19" t="s">
        <v>261</v>
      </c>
      <c r="BM128" s="19" t="s">
        <v>2495</v>
      </c>
    </row>
    <row r="129" spans="2:65" s="22" customFormat="1" ht="27" customHeight="1" x14ac:dyDescent="0.3">
      <c r="B129" s="23"/>
      <c r="C129" s="89" t="s">
        <v>350</v>
      </c>
      <c r="D129" s="89" t="s">
        <v>156</v>
      </c>
      <c r="E129" s="87" t="s">
        <v>2222</v>
      </c>
      <c r="F129" s="88" t="s">
        <v>2348</v>
      </c>
      <c r="G129" s="89" t="s">
        <v>2342</v>
      </c>
      <c r="H129" s="90">
        <v>2.5</v>
      </c>
      <c r="I129" s="118"/>
      <c r="J129" s="91">
        <f>ROUND($I$129*$H$129,1)</f>
        <v>0</v>
      </c>
      <c r="K129" s="88"/>
      <c r="L129" s="23"/>
      <c r="M129" s="92"/>
      <c r="N129" s="93" t="s">
        <v>37</v>
      </c>
      <c r="Q129" s="94">
        <v>0</v>
      </c>
      <c r="R129" s="94">
        <f>$Q$129*$H$129</f>
        <v>0</v>
      </c>
      <c r="S129" s="94">
        <v>0</v>
      </c>
      <c r="T129" s="95">
        <f>$S$129*$H$129</f>
        <v>0</v>
      </c>
      <c r="AR129" s="19" t="s">
        <v>261</v>
      </c>
      <c r="AT129" s="19" t="s">
        <v>156</v>
      </c>
      <c r="AU129" s="19" t="s">
        <v>75</v>
      </c>
      <c r="AY129" s="19" t="s">
        <v>154</v>
      </c>
      <c r="BE129" s="96">
        <f>IF($N$129="základní",$J$129,0)</f>
        <v>0</v>
      </c>
      <c r="BF129" s="96">
        <f>IF($N$129="snížená",$J$129,0)</f>
        <v>0</v>
      </c>
      <c r="BG129" s="96">
        <f>IF($N$129="zákl. přenesená",$J$129,0)</f>
        <v>0</v>
      </c>
      <c r="BH129" s="96">
        <f>IF($N$129="sníž. přenesená",$J$129,0)</f>
        <v>0</v>
      </c>
      <c r="BI129" s="96">
        <f>IF($N$129="nulová",$J$129,0)</f>
        <v>0</v>
      </c>
      <c r="BJ129" s="19" t="s">
        <v>73</v>
      </c>
      <c r="BK129" s="96">
        <f>ROUND($I$129*$H$129,1)</f>
        <v>0</v>
      </c>
      <c r="BL129" s="19" t="s">
        <v>261</v>
      </c>
      <c r="BM129" s="19" t="s">
        <v>2496</v>
      </c>
    </row>
    <row r="130" spans="2:65" s="22" customFormat="1" ht="27" customHeight="1" x14ac:dyDescent="0.3">
      <c r="B130" s="23"/>
      <c r="C130" s="89" t="s">
        <v>354</v>
      </c>
      <c r="D130" s="89" t="s">
        <v>156</v>
      </c>
      <c r="E130" s="87" t="s">
        <v>2225</v>
      </c>
      <c r="F130" s="88" t="s">
        <v>2351</v>
      </c>
      <c r="G130" s="89" t="s">
        <v>2342</v>
      </c>
      <c r="H130" s="90">
        <v>5</v>
      </c>
      <c r="I130" s="118"/>
      <c r="J130" s="91">
        <f>ROUND($I$130*$H$130,1)</f>
        <v>0</v>
      </c>
      <c r="K130" s="88"/>
      <c r="L130" s="23"/>
      <c r="M130" s="92"/>
      <c r="N130" s="114" t="s">
        <v>37</v>
      </c>
      <c r="O130" s="115"/>
      <c r="P130" s="115"/>
      <c r="Q130" s="116">
        <v>0</v>
      </c>
      <c r="R130" s="116">
        <f>$Q$130*$H$130</f>
        <v>0</v>
      </c>
      <c r="S130" s="116">
        <v>0</v>
      </c>
      <c r="T130" s="117">
        <f>$S$130*$H$130</f>
        <v>0</v>
      </c>
      <c r="AR130" s="19" t="s">
        <v>261</v>
      </c>
      <c r="AT130" s="19" t="s">
        <v>156</v>
      </c>
      <c r="AU130" s="19" t="s">
        <v>75</v>
      </c>
      <c r="AY130" s="19" t="s">
        <v>154</v>
      </c>
      <c r="BE130" s="96">
        <f>IF($N$130="základní",$J$130,0)</f>
        <v>0</v>
      </c>
      <c r="BF130" s="96">
        <f>IF($N$130="snížená",$J$130,0)</f>
        <v>0</v>
      </c>
      <c r="BG130" s="96">
        <f>IF($N$130="zákl. přenesená",$J$130,0)</f>
        <v>0</v>
      </c>
      <c r="BH130" s="96">
        <f>IF($N$130="sníž. přenesená",$J$130,0)</f>
        <v>0</v>
      </c>
      <c r="BI130" s="96">
        <f>IF($N$130="nulová",$J$130,0)</f>
        <v>0</v>
      </c>
      <c r="BJ130" s="19" t="s">
        <v>73</v>
      </c>
      <c r="BK130" s="96">
        <f>ROUND($I$130*$H$130,1)</f>
        <v>0</v>
      </c>
      <c r="BL130" s="19" t="s">
        <v>261</v>
      </c>
      <c r="BM130" s="19" t="s">
        <v>2497</v>
      </c>
    </row>
    <row r="131" spans="2:65" s="22" customFormat="1" ht="7.5" customHeight="1" x14ac:dyDescent="0.3"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23"/>
    </row>
    <row r="887" s="9" customFormat="1" ht="14.25" customHeight="1" x14ac:dyDescent="0.3"/>
  </sheetData>
  <sheetProtection password="CF66" sheet="1"/>
  <mergeCells count="15">
    <mergeCell ref="E85:H85"/>
    <mergeCell ref="E83:H83"/>
    <mergeCell ref="E81:H81"/>
    <mergeCell ref="G1:H1"/>
    <mergeCell ref="L2:V2"/>
    <mergeCell ref="E53:H53"/>
    <mergeCell ref="E51:H51"/>
    <mergeCell ref="E55:H55"/>
    <mergeCell ref="E79:H79"/>
    <mergeCell ref="E7:H7"/>
    <mergeCell ref="E11:H11"/>
    <mergeCell ref="E9:H9"/>
    <mergeCell ref="E13:H13"/>
    <mergeCell ref="E28:H28"/>
    <mergeCell ref="E49:H49"/>
  </mergeCells>
  <hyperlinks>
    <hyperlink ref="F1:G1" location="C2" tooltip="Krycí list soupisu" display="1) Krycí list soupisu"/>
    <hyperlink ref="G1:H1" location="C62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PMP9T7PTURQY3eZrM/1ZHQjEDW4=</ds:DigestValue>
    </ds:Reference>
  </ds:SignedInfo>
  <ds:SignatureValue>Hr7aUoZ0ie3I07qM7zojCl+1lDFMtQUx7HM2UPYXh3csyaCUP0GDG+uzhg/t0aavUULjXHTjeDZtQO8ozxYNSbMGlRRNdbDKRcsN4dGRDXZffjWTbrBNKTE0QrPgnEcVN95Qk1E0ETicX1GFh+0SXBOSXH0IT9ItWuF/525S4N4Utb6JUeQnV2xxBpb06RYonKEZkjN0s1Nx7a4tdW5bbnVP1SzH8D5G1o67miYXBDCNvtuk72ZYIh6ZpK0DtzNLKArGKsxCtt4OJacQbWPZfXtBoM13J2qAaJV2No+rlF5u3g8rcTF3P7Wnrj3lhn+IKkpaw4FiIdLz55wgKs5zpQ==</ds:SignatureValue>
  <ds:KeyInfo>
    <ds:KeyValue>
      <ds:RSAKeyValue>
        <ds:Modulus>+svyp/fIkHl6QcrYnLVdvaPFHuBpS0WMAFMmqmwp6cW+p1wSi6O/gLK5yH5AFfAbW1eSSdug5rLjyq6GYPx5Qj8QjUUC1RfNohybuSXp5FBInnnIhKWlUur6r9b1JHk5c649qSJu46x9gYszOYRp+q34BZOhRlsFAVW0HDkJNsioN0EjwwxxoRTQO6tGnl6wDlyOdyERZxufXLqD4LrGen9mEJzAmf1gyms/aBTRVFqnJ2WM5/WnvQMzESkWcbFTSYI/G8j2XdXBMVQprJDkTe4N6E2UFIpwlUJNmSZoJZ6KLj/LkAbV8hhBlfXw4FVwYxNAb54jW1bvLgxKbWGcVw==</ds:Modulus>
        <ds:Exponent>AQAB</ds:Exponent>
      </ds:RSAKeyValue>
    </ds:KeyValue>
    <ds:X509Data>
      <ds:X509Certificate>MIIIRjCCBy6gAwIBAgIDL0LzMA0GCSqGSIb3DQEBCwUAMF8xCzAJBgNVBAYTAkNaMSwwKgYDVQQKDCPEjGVza8OhIHBvxaF0YSwgcy5wLiBbScSMIDQ3MTE0OTgzXTEiMCAGA1UEAxMZUG9zdFNpZ251bSBRdWFsaWZpZWQgQ0EgMjAeFw0xODAzMTYxMjIyMzRaFw0xOTA0MDUxMjIyMzRaMIIBSTELMAkGA1UEBhMCQ1oxFzAVBgNVBGETDk5UUkNaLTYwNDYwNTgwMUcwRQYDVQQKDD5Bcm3DoWRuw60gU2VydmlzbsOtLCBwxZnDrXNwxJt2a292w6Egb3JnYW5pemFjZSBbScSMIDYwNDYwNTgwXTE4MDYGA1UECwwvQXJtw6FkbsOtIFNlcnZpc27DrSwgcMWZw61zcMSbdmtvdsOhIG9yZ2FuaXphY2UxEDAOBgNVBAsTB1BFUjE3MTkxIjAgBgNVBAMMGUJjLiBMZW5rYSBLcmF1c292w6EsIERpUy4xEjAQBgNVBAQMCUtyYXVzb3bDoTEOMAwGA1UEKhMFTGVua2ExEDAOBgNVBAUTB1A1NTg0MzgxMjAwBgNVBAwMKVJlZmVyZW50IGFrdml6acSNbsOtaG8gb2RkxJtsZW7DrSAtIFByYWhhMIIBIjANBgkqhkiG9w0BAQEFAAOCAQ8AMIIBCgKCAQEA+svyp/fIkHl6QcrYnLVdvaPFHuBpS0WMAFMmqmwp6cW+p1wSi6O/gLK5yH5AFfAbW1eSSdug5rLjyq6GYPx5Qj8QjUUC1RfNohybuSXp5FBInnnIhKWlUur6r9b1JHk5c649qSJu46x9gYszOYRp+q34BZOhRlsFAVW0HDkJNsioN0EjwwxxoRTQO6tGnl6wDlyOdyERZxufXLqD4LrGen9mEJzAmf1gyms/aBTRVFqnJ2WM5/WnvQMzESkWcbFTSYI/G8j2XdXBMVQprJDkTe4N6E2UFIpwlUJNmSZoJZ6KLj/LkAbV8hhBlfXw4FVwYxNAb54jW1bvLgxKbWGcVwIDAQABo4IEHTCCBBkwPgYDVR0RBDcwNYEXbGVua2Eua3JhdXNvdmFAYXMtcG8uY3qgDwYJKwYBBAHcGQIBoAITAK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5VxXtoVypO24cJRY7iTUlv+pW4TANBgkqhkiG9w0BAQsFAAOCAQEATHHaYEutnI6G4miPXBiU42AvdUjOtXCB++cKyjVuR1arR4ik2147XDEijoEYU9nCmfa9WUdJ7pt29wBXZ2xMyRa0zKx3fSIE19+w3bqMoym1SzK7VZ08BPK37ZPSgQddp1u9QjwW0MvRf4SutB9F4PS6Ez1ZnbIdsXh8PkeIYSnq7FE9ls/3obrZb54bGHAb9R3nPV3LlKRZ1OIiTfJr/PXkDtLV6wlWI3mp2HDnzLgm899PXI9D2KADyI2q112fg9tVpOZgUbrzA/KRdvh3roxEz/xFwI/oSuM/gwZmXM8Gd0CfNpkiV7TRwzXRpGbmlKD1FJS03QVgkOXB2LSvW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S4dROHh4domAi1wIR2Hi7qGrRys=</ds:DigestValue>
      </ds:Reference>
      <ds:Reference URI="/xl/workbook.xml?ContentType=application/vnd.openxmlformats-officedocument.spreadsheetml.sheet.main+xml">
        <ds:DigestMethod Algorithm="http://www.w3.org/2000/09/xmldsig#sha1"/>
        <ds:DigestValue>6wCFtGfb1T/uIuFj3eTVuWbTIrI=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mBk40KCXWQRXI4Sn1b4H4r6XPFg=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/lDb/Ek26RRbRDgEbcNxIYExq4g=</ds:DigestValue>
      </ds:Reference>
      <ds:Reference URI="/xl/calcChain.xml?ContentType=application/vnd.openxmlformats-officedocument.spreadsheetml.calcChain+xml">
        <ds:DigestMethod Algorithm="http://www.w3.org/2000/09/xmldsig#sha1"/>
        <ds:DigestValue>JtHnlOuPfwxOgbLgKcaISgbitj0=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RBNnWlusT6EvP3tkmm9Oss0l6ko=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cDtVRw0rBClDFN7iKM/7eOh58KE=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Jo9vHX3pOZfx663fbBccOE0B6qs=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7nMJwzEFiHtjQlm3QQsv3/oYTRE=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nX+RuBEQdh32OFpxwBsRYnQRPcU=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IaCu4SiHJ6GADWbc8a38aIiQOwI=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5N7CuvssA1CgqRyJN9mazqdh1ps=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DzTPBJv2qRLtQA+9++AdFt5VzOQ=</ds:DigestValue>
      </ds:Reference>
      <ds:Reference URI="/xl/styles.xml?ContentType=application/vnd.openxmlformats-officedocument.spreadsheetml.styles+xml">
        <ds:DigestMethod Algorithm="http://www.w3.org/2000/09/xmldsig#sha1"/>
        <ds:DigestValue>eXON2SGcVMgxSM1CDJh+IsWHVTQ=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TzSoNY7Vz346wVbl+SaXW7UTDZM=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85zMS6xt3veCpfFs7fypVn7xC3Q=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83kH86pIU6hcOQ3KGDD5fyevJZg=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oaCmfeKapJGl1MCH6wbBSSCG73U=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bM0xcGC7s+JViLfWJNHFx387Ghc=</ds:DigestValue>
      </ds:Reference>
      <ds:Reference URI="/xl/drawings/_rels/drawing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iIIZoZj+Rjw3Ov+Zyenu0p1tVBg=</ds:DigestValue>
      </ds:Reference>
      <ds:Reference URI="/xl/drawings/drawing8.xml?ContentType=application/vnd.openxmlformats-officedocument.drawing+xml">
        <ds:DigestMethod Algorithm="http://www.w3.org/2000/09/xmldsig#sha1"/>
        <ds:DigestValue>rILCszxueNEug4FxImSYwfBYwaw=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Fbe4Y9ZXXTVm2lWsfFser/Twa+o=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A5qX6rJjoWUIhPDxySsizVsRulo=</ds:DigestValue>
      </ds:Reference>
      <ds:Reference URI="/xl/drawings/drawing3.xml?ContentType=application/vnd.openxmlformats-officedocument.drawing+xml">
        <ds:DigestMethod Algorithm="http://www.w3.org/2000/09/xmldsig#sha1"/>
        <ds:DigestValue>pbTHIt1j30U7g0Xj37F48i0vVc4=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4Uf9zekN1bdouxwyq5WKlO1TzMQ=</ds:DigestValue>
      </ds:Reference>
      <ds:Reference URI="/xl/drawings/_rels/drawing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1Su5EEcIl0rJhcmqFxnJAhfM290=</ds:DigestValue>
      </ds:Reference>
      <ds:Reference URI="/xl/drawings/drawing7.xml?ContentType=application/vnd.openxmlformats-officedocument.drawing+xml">
        <ds:DigestMethod Algorithm="http://www.w3.org/2000/09/xmldsig#sha1"/>
        <ds:DigestValue>LxUfhoEqM0MFq72+Uz2Da0T7ib4=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4Uf9zekN1bdouxwyq5WKlO1TzMQ=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3oa/0GWui/x40gaN7iyc/xG5xRU=</ds:DigestValue>
      </ds:Reference>
      <ds:Reference URI="/xl/drawings/drawing2.xml?ContentType=application/vnd.openxmlformats-officedocument.drawing+xml">
        <ds:DigestMethod Algorithm="http://www.w3.org/2000/09/xmldsig#sha1"/>
        <ds:DigestValue>ykjbQ3151t6H0mrmbjVet8FbyfA=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wF+UkP5tFeSlqsZaVVKVbHgmuM8=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Dl3h4WOlaZeJofVJyPJE2GOhiMo=</ds:DigestValue>
      </ds:Reference>
      <ds:Reference URI="/xl/drawings/drawing1.xml?ContentType=application/vnd.openxmlformats-officedocument.drawing+xml">
        <ds:DigestMethod Algorithm="http://www.w3.org/2000/09/xmldsig#sha1"/>
        <ds:DigestValue>rX09OGhdMlScsODsS2QVT70d0f4=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Bvdj9A59gN4Be1dnVv9XxnzRvmU=</ds:DigestValue>
      </ds:Reference>
      <ds:Reference URI="/xl/drawings/_rels/drawing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yvkuOZXJ0Rupl/dyhhgvZYgcta4=</ds:DigestValue>
      </ds:Reference>
      <ds:Reference URI="/xl/drawings/drawing6.xml?ContentType=application/vnd.openxmlformats-officedocument.drawing+xml">
        <ds:DigestMethod Algorithm="http://www.w3.org/2000/09/xmldsig#sha1"/>
        <ds:DigestValue>/1+D8rKJiCkBnFyUjnGRIAhP444=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O8MU4vxGic24kPNljq2ADzlFWAg=</ds:DigestValue>
      </ds:Reference>
      <ds:Reference URI="/xl/drawings/_rels/drawing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KfwRZL5vNK+z8PnoTF7uUvzeVgQ=</ds:DigestValue>
      </ds:Reference>
      <ds:Reference URI="/xl/drawings/drawing5.xml?ContentType=application/vnd.openxmlformats-officedocument.drawing+xml">
        <ds:DigestMethod Algorithm="http://www.w3.org/2000/09/xmldsig#sha1"/>
        <ds:DigestValue>hNsxMhRrk32or/TakS8sfRU01ZQ=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4Uf9zekN1bdouxwyq5WKlO1TzMQ=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LR2/fSYESLhN3fXtz0DRmq8t5uI=</ds:DigestValue>
      </ds:Reference>
      <ds:Reference URI="/xl/drawings/drawing4.xml?ContentType=application/vnd.openxmlformats-officedocument.drawing+xml">
        <ds:DigestMethod Algorithm="http://www.w3.org/2000/09/xmldsig#sha1"/>
        <ds:DigestValue>4yHvzEY7BSI2+aikHWfSJsIS9CQ=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S6m7OSXUh2WiMGet68ZSh261vPA=</ds:DigestValue>
      </ds:Reference>
      <ds:Reference URI="/xl/drawings/_rels/drawing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cHS41IoGFQm3EEi3LST7aoSfySM=</ds:DigestValue>
      </ds:Reference>
      <ds:Reference URI="/xl/drawings/drawing9.xml?ContentType=application/vnd.openxmlformats-officedocument.drawing+xml">
        <ds:DigestMethod Algorithm="http://www.w3.org/2000/09/xmldsig#sha1"/>
        <ds:DigestValue>OOmBchybBQ1o6ydkOFXaY8tRLGA=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sokT50WDtcXRHri7LXRUrCerNug=</ds:DigestValue>
      </ds:Reference>
      <ds:Reference URI="/xl/media/image3.png?ContentType=image/png">
        <ds:DigestMethod Algorithm="http://www.w3.org/2000/09/xmldsig#sha1"/>
        <ds:DigestValue>dYu/+FavfSJparVB3FySVCQm9vU=</ds:DigestValue>
      </ds:Reference>
      <ds:Reference URI="/xl/media/image2.png?ContentType=image/png">
        <ds:DigestMethod Algorithm="http://www.w3.org/2000/09/xmldsig#sha1"/>
        <ds:DigestValue>FskJJZMUMiB63juoNoiiTm7tgr4=</ds:DigestValue>
      </ds:Reference>
      <ds:Reference URI="/xl/media/image1.jpeg?ContentType=image/jpeg">
        <ds:DigestMethod Algorithm="http://www.w3.org/2000/09/xmldsig#sha1"/>
        <ds:DigestValue>3RC2aovDeZvuhPYQeWXadjxgqfs=</ds:DigestValue>
      </ds:Reference>
      <ds:Reference URI="/docProps/core.xml?ContentType=application/vnd.openxmlformats-package.core-properties+xml">
        <ds:DigestMethod Algorithm="http://www.w3.org/2000/09/xmldsig#sha1"/>
        <ds:DigestValue>WMzioDsIggVgwTj6aRmBoV3RpLk=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2018-04-12T12:43:02.5Z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17-335-1-1-1 - D1.1 - Arc...</vt:lpstr>
      <vt:lpstr>17-335-2-1-1 - D1.2 - Tec...</vt:lpstr>
      <vt:lpstr>17-335-3-1 - D2.1 - PJ 01...</vt:lpstr>
      <vt:lpstr>17-335-3-2-1 - Kotelna a ...</vt:lpstr>
      <vt:lpstr>17-335-3-2-2 - Řdící syst...</vt:lpstr>
      <vt:lpstr>17-335-3-2-4 - Řídící sys...</vt:lpstr>
      <vt:lpstr>17-335-3-3 - D2.3 - PJ 03...</vt:lpstr>
      <vt:lpstr>17-335-3-2-3 - Objekt č.2...</vt:lpstr>
      <vt:lpstr>'17-335-1-1-1 - D1.1 - Arc...'!Názvy_tisku</vt:lpstr>
      <vt:lpstr>'17-335-2-1-1 - D1.2 - Tec...'!Názvy_tisku</vt:lpstr>
      <vt:lpstr>'17-335-3-1 - D2.1 - PJ 01...'!Názvy_tisku</vt:lpstr>
      <vt:lpstr>'17-335-3-2-1 - Kotelna a ...'!Názvy_tisku</vt:lpstr>
      <vt:lpstr>'17-335-3-2-2 - Řdící syst...'!Názvy_tisku</vt:lpstr>
      <vt:lpstr>'17-335-3-2-3 - Objekt č.2...'!Názvy_tisku</vt:lpstr>
      <vt:lpstr>'17-335-3-2-4 - Řídící sys...'!Názvy_tisku</vt:lpstr>
      <vt:lpstr>'17-335-3-3 - D2.3 - PJ 03...'!Názvy_tisku</vt:lpstr>
      <vt:lpstr>'Rekapitulace stavby'!Názvy_tisku</vt:lpstr>
      <vt:lpstr>'17-335-1-1-1 - D1.1 - Arc...'!Oblast_tisku</vt:lpstr>
      <vt:lpstr>'17-335-2-1-1 - D1.2 - Tec...'!Oblast_tisku</vt:lpstr>
      <vt:lpstr>'17-335-3-1 - D2.1 - PJ 01...'!Oblast_tisku</vt:lpstr>
      <vt:lpstr>'17-335-3-2-1 - Kotelna a ...'!Oblast_tisku</vt:lpstr>
      <vt:lpstr>'17-335-3-2-2 - Řdící syst...'!Oblast_tisku</vt:lpstr>
      <vt:lpstr>'17-335-3-2-3 - Objekt č.2...'!Oblast_tisku</vt:lpstr>
      <vt:lpstr>'17-335-3-2-4 - Řídící sys...'!Oblast_tisku</vt:lpstr>
      <vt:lpstr>'17-335-3-3 - D2.3 - PJ 03...'!Oblast_tisku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Krátký</dc:creator>
  <cp:lastModifiedBy>KRAUSOVA Lenka</cp:lastModifiedBy>
  <cp:lastPrinted>2017-06-29T11:39:38Z</cp:lastPrinted>
  <dcterms:created xsi:type="dcterms:W3CDTF">2018-02-12T18:39:38Z</dcterms:created>
  <dcterms:modified xsi:type="dcterms:W3CDTF">2018-04-12T12:42:01Z</dcterms:modified>
</cp:coreProperties>
</file>